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3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5.xml" ContentType="application/vnd.openxmlformats-officedocument.themeOverrid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6.xml" ContentType="application/vnd.openxmlformats-officedocument.themeOverride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7.xml" ContentType="application/vnd.openxmlformats-officedocument.themeOverride+xml"/>
  <Override PartName="/xl/drawings/drawing15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6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8.xml" ContentType="application/vnd.openxmlformats-officedocument.themeOverride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0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1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9.xml" ContentType="application/vnd.openxmlformats-officedocument.themeOverride+xml"/>
  <Override PartName="/xl/drawings/drawing24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0.xml" ContentType="application/vnd.openxmlformats-officedocument.themeOverride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backupFile="1" codeName="DieseArbeitsmappe"/>
  <mc:AlternateContent xmlns:mc="http://schemas.openxmlformats.org/markup-compatibility/2006">
    <mc:Choice Requires="x15">
      <x15ac:absPath xmlns:x15ac="http://schemas.microsoft.com/office/spreadsheetml/2010/11/ac" url="J:\BERICHTE\Jahresbericht 2025\Daten für Mediathek_Datenportal_Vitrine\Mediathek\"/>
    </mc:Choice>
  </mc:AlternateContent>
  <xr:revisionPtr revIDLastSave="0" documentId="8_{4245C68B-C7E3-4AF9-B4CA-E7C2E1EBD3F3}" xr6:coauthVersionLast="47" xr6:coauthVersionMax="47" xr10:uidLastSave="{00000000-0000-0000-0000-000000000000}"/>
  <bookViews>
    <workbookView xWindow="38280" yWindow="-120" windowWidth="38640" windowHeight="20310" tabRatio="967" xr2:uid="{00000000-000D-0000-FFFF-FFFF00000000}"/>
  </bookViews>
  <sheets>
    <sheet name="Inhaltsverzeichnis" sheetId="268" r:id="rId1"/>
    <sheet name="Außenumsatz TK-Markt" sheetId="272" r:id="rId2"/>
    <sheet name="Außenumsatz Segmente" sheetId="256" r:id="rId3"/>
    <sheet name="Außenumsatz Mobilfunk" sheetId="257" r:id="rId4"/>
    <sheet name="Investitionen TK-Markt" sheetId="273" r:id="rId5"/>
    <sheet name="Mitarbeitende" sheetId="274" r:id="rId6"/>
    <sheet name="Aktive BB-Anschlüsse Festnetz" sheetId="275" r:id="rId7"/>
    <sheet name="Anteile a.d. BB-Anschlüssen" sheetId="276" r:id="rId8"/>
    <sheet name="Verteilung Bandbreiten BB-Ansch" sheetId="277" r:id="rId9"/>
    <sheet name="akt. DSL_Anschlüsse" sheetId="278" r:id="rId10"/>
    <sheet name="akt. HFC Anschlüsse" sheetId="279" r:id="rId11"/>
    <sheet name="akt. FttH- und FttB-Anschlüsse" sheetId="280" r:id="rId12"/>
    <sheet name="Verteilung Bandbreiten Glasf." sheetId="281" r:id="rId13"/>
    <sheet name="Glasfaser-Anschlüsse" sheetId="261" r:id="rId14"/>
    <sheet name="Glasfaserrausbau DT Wettbew." sheetId="265" r:id="rId15"/>
    <sheet name="Glasfaserausbau Top 3-10" sheetId="267" r:id="rId16"/>
    <sheet name="Datenvolumen Festnetz" sheetId="282" r:id="rId17"/>
    <sheet name="Bündelprodukte" sheetId="283" r:id="rId18"/>
    <sheet name="Sprachkommunikationszugänge" sheetId="284" r:id="rId19"/>
    <sheet name="Gespr.min. Festnetz" sheetId="285" r:id="rId20"/>
    <sheet name="SIM-Profile" sheetId="206" r:id="rId21"/>
    <sheet name="Datenvolumen Mobil" sheetId="286" r:id="rId22"/>
    <sheet name="SMS" sheetId="287" r:id="rId23"/>
    <sheet name="Mobilfunksprachver." sheetId="210" r:id="rId24"/>
    <sheet name="Gespr.min. Fest-Mobil" sheetId="288" r:id="rId25"/>
    <sheet name="Inter. Roaming" sheetId="247" r:id="rId26"/>
    <sheet name="Funk-Basisstationen" sheetId="174" r:id="rId27"/>
    <sheet name="Disclaimer" sheetId="269" r:id="rId28"/>
  </sheets>
  <definedNames>
    <definedName name="AccessDatabase" hidden="1">"C:\111-5\Datenerhebung\Mappe1.mdb"</definedName>
    <definedName name="ANFANG">Inhaltsverzeichnis!$B$1</definedName>
    <definedName name="_xlnm.Print_Area" localSheetId="9">'akt. DSL_Anschlüsse'!$C:$N</definedName>
    <definedName name="_xlnm.Print_Area" localSheetId="11">'akt. FttH- und FttB-Anschlüsse'!$C:$N</definedName>
    <definedName name="_xlnm.Print_Area" localSheetId="10">'akt. HFC Anschlüsse'!$C:$N</definedName>
    <definedName name="_xlnm.Print_Area" localSheetId="6">'Aktive BB-Anschlüsse Festnetz'!$C:$N</definedName>
    <definedName name="_xlnm.Print_Area" localSheetId="7">'Anteile a.d. BB-Anschlüssen'!$C:$N</definedName>
    <definedName name="_xlnm.Print_Area" localSheetId="3">'Außenumsatz Mobilfunk'!$C:$I</definedName>
    <definedName name="_xlnm.Print_Area" localSheetId="2">'Außenumsatz Segmente'!$C:$I</definedName>
    <definedName name="_xlnm.Print_Area" localSheetId="1">'Außenumsatz TK-Markt'!$C:$N</definedName>
    <definedName name="_xlnm.Print_Area" localSheetId="17">Bündelprodukte!$C:$N</definedName>
    <definedName name="_xlnm.Print_Area" localSheetId="16">'Datenvolumen Festnetz'!$C:$N</definedName>
    <definedName name="_xlnm.Print_Area" localSheetId="21">'Datenvolumen Mobil'!$C$1:$O$34</definedName>
    <definedName name="_xlnm.Print_Area" localSheetId="27">Disclaimer!$C:$L</definedName>
    <definedName name="_xlnm.Print_Area" localSheetId="26">'Funk-Basisstationen'!$C:$I</definedName>
    <definedName name="_xlnm.Print_Area" localSheetId="24">'Gespr.min. Fest-Mobil'!$C:$N</definedName>
    <definedName name="_xlnm.Print_Area" localSheetId="19">'Gespr.min. Festnetz'!$C:$J</definedName>
    <definedName name="_xlnm.Print_Area" localSheetId="13">'Glasfaser-Anschlüsse'!$C:$F</definedName>
    <definedName name="_xlnm.Print_Area" localSheetId="15">'Glasfaserausbau Top 3-10'!$C:$I</definedName>
    <definedName name="_xlnm.Print_Area" localSheetId="14">'Glasfaserrausbau DT Wettbew.'!$C:$I</definedName>
    <definedName name="_xlnm.Print_Area" localSheetId="0">Inhaltsverzeichnis!$B$1:$B$31</definedName>
    <definedName name="_xlnm.Print_Area" localSheetId="25">'Inter. Roaming'!$C:$F</definedName>
    <definedName name="_xlnm.Print_Area" localSheetId="4">'Investitionen TK-Markt'!$C:$N</definedName>
    <definedName name="_xlnm.Print_Area" localSheetId="5">Mitarbeitende!$C:$N</definedName>
    <definedName name="_xlnm.Print_Area" localSheetId="23">Mobilfunksprachver.!$C:$F</definedName>
    <definedName name="_xlnm.Print_Area" localSheetId="20">'SIM-Profile'!$C:$J</definedName>
    <definedName name="_xlnm.Print_Area" localSheetId="22">SMS!$C:$Q</definedName>
    <definedName name="_xlnm.Print_Area" localSheetId="18">Sprachkommunikationszugänge!$C:$M</definedName>
    <definedName name="_xlnm.Print_Area" localSheetId="12">'Verteilung Bandbreiten Glasf.'!$C:$M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285" l="1"/>
  <c r="E5" i="285"/>
  <c r="F5" i="285"/>
  <c r="G5" i="285"/>
  <c r="H5" i="285"/>
  <c r="K5" i="284"/>
  <c r="J5" i="284"/>
  <c r="I5" i="284"/>
  <c r="H5" i="284"/>
  <c r="G5" i="284"/>
  <c r="F5" i="284"/>
  <c r="E5" i="284"/>
  <c r="D5" i="284"/>
  <c r="D5" i="280" l="1"/>
  <c r="E5" i="280"/>
  <c r="F5" i="280"/>
  <c r="G5" i="280"/>
  <c r="H5" i="280"/>
  <c r="I5" i="280"/>
  <c r="J5" i="280"/>
  <c r="K5" i="280"/>
  <c r="L5" i="280"/>
  <c r="M5" i="280"/>
  <c r="D6" i="278"/>
  <c r="E6" i="278"/>
  <c r="F6" i="278"/>
  <c r="G6" i="278"/>
  <c r="H6" i="278"/>
  <c r="I6" i="278"/>
  <c r="J6" i="278"/>
  <c r="K6" i="278"/>
  <c r="L6" i="278"/>
  <c r="M6" i="278"/>
  <c r="N6" i="278"/>
  <c r="H14" i="267" l="1"/>
  <c r="G14" i="267"/>
  <c r="F14" i="267"/>
  <c r="E14" i="267"/>
  <c r="D14" i="267"/>
  <c r="H13" i="267"/>
  <c r="G13" i="267"/>
  <c r="F13" i="267"/>
  <c r="E13" i="267"/>
  <c r="D13" i="267"/>
  <c r="H12" i="267"/>
  <c r="G12" i="267"/>
  <c r="F12" i="267"/>
  <c r="E12" i="267"/>
  <c r="D12" i="267"/>
  <c r="H10" i="267"/>
  <c r="G10" i="267"/>
  <c r="F10" i="267"/>
  <c r="E10" i="267"/>
  <c r="D10" i="267"/>
  <c r="H9" i="267"/>
  <c r="G9" i="267"/>
  <c r="F9" i="267"/>
  <c r="E9" i="267"/>
  <c r="D9" i="267"/>
  <c r="H8" i="267"/>
  <c r="G8" i="267"/>
  <c r="F8" i="267"/>
  <c r="E8" i="267"/>
  <c r="D8" i="267"/>
  <c r="H6" i="267"/>
  <c r="G6" i="267"/>
  <c r="F6" i="267"/>
  <c r="E6" i="267"/>
  <c r="D6" i="267"/>
  <c r="H5" i="267"/>
  <c r="G5" i="267"/>
  <c r="F5" i="267"/>
  <c r="E5" i="267"/>
  <c r="D5" i="267"/>
  <c r="H4" i="267"/>
  <c r="G4" i="267"/>
  <c r="F4" i="267"/>
  <c r="E4" i="267"/>
  <c r="D4" i="267"/>
  <c r="H4" i="257" l="1"/>
  <c r="I6" i="257" s="1"/>
  <c r="F4" i="257"/>
  <c r="G6" i="257" s="1"/>
  <c r="D4" i="257"/>
  <c r="E6" i="257" s="1"/>
  <c r="H4" i="256"/>
  <c r="I7" i="256" s="1"/>
  <c r="F4" i="256"/>
  <c r="G5" i="256" s="1"/>
  <c r="D4" i="256"/>
  <c r="E5" i="256" s="1"/>
  <c r="G5" i="257" l="1"/>
  <c r="G4" i="257" s="1"/>
  <c r="E5" i="257"/>
  <c r="E4" i="257" s="1"/>
  <c r="I5" i="257"/>
  <c r="I4" i="257" s="1"/>
  <c r="I5" i="256"/>
  <c r="I6" i="256"/>
  <c r="E6" i="256"/>
  <c r="G6" i="256"/>
  <c r="G7" i="256"/>
  <c r="E7" i="256"/>
  <c r="I4" i="256" l="1"/>
  <c r="G4" i="256"/>
  <c r="E4" i="256"/>
  <c r="H10" i="206" l="1"/>
  <c r="F10" i="206"/>
  <c r="H9" i="206"/>
  <c r="F9" i="206"/>
  <c r="H8" i="206"/>
  <c r="F8" i="206"/>
  <c r="H7" i="206"/>
  <c r="F7" i="206"/>
</calcChain>
</file>

<file path=xl/sharedStrings.xml><?xml version="1.0" encoding="utf-8"?>
<sst xmlns="http://schemas.openxmlformats.org/spreadsheetml/2006/main" count="327" uniqueCount="176">
  <si>
    <t>in Mio.</t>
  </si>
  <si>
    <t>in %</t>
  </si>
  <si>
    <t>International Roaming</t>
  </si>
  <si>
    <t>Abgehender und ankommender Mobilfunk-Sprachverkehr</t>
  </si>
  <si>
    <t>in Mrd. Min.</t>
  </si>
  <si>
    <t>aus Mobilfunknetzen abgehender Verkehr</t>
  </si>
  <si>
    <t>in nationale Festnetze</t>
  </si>
  <si>
    <t>in das eigene Mobilfunknetz</t>
  </si>
  <si>
    <t>in fremde nationale Mobilfunknetze</t>
  </si>
  <si>
    <t>in ausländische Telefonnetze (fest/mobil)</t>
  </si>
  <si>
    <t>sonstige Verkehre</t>
  </si>
  <si>
    <t>in Mobilfunknetzen ankommender Verkehr</t>
  </si>
  <si>
    <t>aus nationalen Festnetzen</t>
  </si>
  <si>
    <t>aus dem eigenen Mobilfunknetz</t>
  </si>
  <si>
    <t>aus fremden nationalen Mobilfunknetzen</t>
  </si>
  <si>
    <t>aus ausländischen Telefonnetzen (fest/mobil)</t>
  </si>
  <si>
    <t>-</t>
  </si>
  <si>
    <t>Unternehmen:</t>
  </si>
  <si>
    <t>Netzbetreiber (MNO)</t>
  </si>
  <si>
    <t>Vertragsart:</t>
  </si>
  <si>
    <t>Postpaid</t>
  </si>
  <si>
    <t>Prepaid</t>
  </si>
  <si>
    <t>VoLTE-Nutzer</t>
  </si>
  <si>
    <t xml:space="preserve"> </t>
  </si>
  <si>
    <t>Außenumsatzerlöse im Mobilfunk</t>
  </si>
  <si>
    <t>in Mrd. €</t>
  </si>
  <si>
    <t>Netzbetreiber</t>
  </si>
  <si>
    <t>Funk-Basisstationen</t>
  </si>
  <si>
    <t>5G</t>
  </si>
  <si>
    <t>LTE/4G</t>
  </si>
  <si>
    <t>GSM/2G</t>
  </si>
  <si>
    <t>Außenumsatzerlöse nach Segmenten</t>
  </si>
  <si>
    <t>Außenumsatzerlöse auf dem TK-Markt</t>
  </si>
  <si>
    <t>sonstige Außenumsatzerlöse</t>
  </si>
  <si>
    <t>Außenumsatzerlöse über Mobilfunknetze</t>
  </si>
  <si>
    <t>Nutzung und Verteilung aktiver SIM-Profile</t>
  </si>
  <si>
    <t>LTE-Teilnehmer (ohne M2M)</t>
  </si>
  <si>
    <t>insgesamt, ohne M2M</t>
  </si>
  <si>
    <t>SIM-Profile zur M2M-Nutzung</t>
  </si>
  <si>
    <t>Außenumsatzerlöse über Festnetze</t>
  </si>
  <si>
    <t>17,9 Mio.</t>
  </si>
  <si>
    <t>21,8 Mio.</t>
  </si>
  <si>
    <t>davon 5G-Teilnehmer (NSA)</t>
  </si>
  <si>
    <t>Diensteanbieter und MVNO</t>
  </si>
  <si>
    <t>2) Verbesserte Auswertung inaktiver SIM-Profile zur M2M-Nutzung eines Netzbetreibers.</t>
  </si>
  <si>
    <t>Anteil Deutsche Telekom</t>
  </si>
  <si>
    <t>Anteil Wettbewerber</t>
  </si>
  <si>
    <t>Homes Passed</t>
  </si>
  <si>
    <t>Entwicklung Glasfaserausbau im Verhältnis Deutsche Telekom - Wettbewerber</t>
  </si>
  <si>
    <t>Entwicklung Glasfaserausbau (Top 3, Top 5, Top 10)</t>
  </si>
  <si>
    <t>Top 3</t>
  </si>
  <si>
    <t>Top 5</t>
  </si>
  <si>
    <t>Top 10</t>
  </si>
  <si>
    <t>im Ausland abgehende Verbindungsminuten</t>
  </si>
  <si>
    <t>im Ausland versendete SMS</t>
  </si>
  <si>
    <t>im Ausland generierter Datenverkehr (GB)</t>
  </si>
  <si>
    <t>1) Quelle Einwohnerzahl: Statistisches Bundesamt</t>
  </si>
  <si>
    <t>1) Prognosewerte</t>
  </si>
  <si>
    <t>2025¹⁾</t>
  </si>
  <si>
    <t>3,2 Mio.</t>
  </si>
  <si>
    <t>2,8 Mio.</t>
  </si>
  <si>
    <t>1,1 Mio.</t>
  </si>
  <si>
    <t>5,5 Mio.</t>
  </si>
  <si>
    <t>4,1 Mio.</t>
  </si>
  <si>
    <t>1,2 Mio</t>
  </si>
  <si>
    <t>7,1 Mio.</t>
  </si>
  <si>
    <t>5,2 Mio.</t>
  </si>
  <si>
    <t>davon aktive FttH-Endkundenanschlüsse (FttH Activated)</t>
  </si>
  <si>
    <t>davon aktive FttB-Endkundenanschlüsse (FttB Activated)</t>
  </si>
  <si>
    <t>4,5 Mio.</t>
  </si>
  <si>
    <t>3,1 Mio</t>
  </si>
  <si>
    <t>davon aktive und nicht-aktive FttH-Endkundenanschlüsse (FttH Connected)</t>
  </si>
  <si>
    <t>davon aktive und nicht-aktive FttB-Endkundenanschlüsse (FttB Connected)</t>
  </si>
  <si>
    <t>Take-up-Rate (FttH und FttB Activated bezogen auf Homes Passed)</t>
  </si>
  <si>
    <t>FttH und FttB Activated</t>
  </si>
  <si>
    <t>FttH und FttB Connected</t>
  </si>
  <si>
    <t>Homes Passed, FttH Connected und Activated, FttB Connected und Activated</t>
  </si>
  <si>
    <t>Disclaimer</t>
  </si>
  <si>
    <t>Datennutzung</t>
  </si>
  <si>
    <t xml:space="preserve">Die hier veröffentlichten Daten gelten als für die Öffentlichkeit zur freien Verfügung und Verwendung bereitgestellt. </t>
  </si>
  <si>
    <t>Hierfür können die Daten kostenfrei heruntergeladen und gespeichert werden.</t>
  </si>
  <si>
    <t>Jahresbericht 2025.</t>
  </si>
  <si>
    <t>Marktdaten können kostenfrei verwendet werden</t>
  </si>
  <si>
    <t>Die Bundesnetzagentur ist bestrebt, eine größtmögliche Nutzung der Daten zu ermöglichen.</t>
  </si>
  <si>
    <t xml:space="preserve">Daher werden alle Marktdaten, die in diesem Bereich veröffentlicht werden, unter einer </t>
  </si>
  <si>
    <t xml:space="preserve">Creative Commons Namensnennung 4.0 International Lizenz angeboten. </t>
  </si>
  <si>
    <t>Heruntergeladene Marktdaten dürfen Sie</t>
  </si>
  <si>
    <t xml:space="preserve">- Teilen - die Daten dürfen Sie unter Nennung der Quelle in beliebigen Medien und Formaten teilen und vervielfältigen. </t>
  </si>
  <si>
    <t>Als Namensnennung ist "Bundesnetzagentur" zu verwenden.</t>
  </si>
  <si>
    <t>- Bearbeiten - heruntergeladene Daten dürfen in Teilen genutzt, zusammengefügt und verändert werden.</t>
  </si>
  <si>
    <t xml:space="preserve">Weitere Informationen zur Creative-Common-Lizenz finden sich auf der Webseite </t>
  </si>
  <si>
    <t>creativecommons.org.</t>
  </si>
  <si>
    <t xml:space="preserve">Hohe Datenqualität </t>
  </si>
  <si>
    <t xml:space="preserve">Die Datenqualität ist ein entscheidender Aspekt. Die Bundesnetzagentur bezieht die Daten direkt von den Unternehmen. </t>
  </si>
  <si>
    <t xml:space="preserve">Sie steht dabei in stetigem Austausch mit den Datenlieferanten, um die Datenqualität kontinuierlich zu verbessern. </t>
  </si>
  <si>
    <t>Eine Haftung der Bundesnetzagentur für die Richtigkeit und Vollständigkeit der Daten wird ausgeschlossen.</t>
  </si>
  <si>
    <t>Jahresbericht Telekommunikation 2025 der Bundesnetzagentur</t>
  </si>
  <si>
    <t>Marktentwicklung</t>
  </si>
  <si>
    <t>Außenumsatzerlöse auf dem Telekommunikationsmarkt</t>
  </si>
  <si>
    <t>Investitionen in Sachanlagen auf dem Telekommunikationsmarkt</t>
  </si>
  <si>
    <t>Mitarbeitende auf dem Telekommunikationsmarkt</t>
  </si>
  <si>
    <t>Aktive Breitbandanschlüsse in Festnetzen</t>
  </si>
  <si>
    <t>Anteile an den Breitbandanschlüssen in Festnetzen</t>
  </si>
  <si>
    <t>Verteilung der vermarkteten Maximalbandbreiten im Download bei aktiven Festnetz-Breitbandanschlüssen</t>
  </si>
  <si>
    <t>Aktive DSL-Anschlüsse</t>
  </si>
  <si>
    <t>Aktive Breitbandanschlüsse über HFC</t>
  </si>
  <si>
    <t>Datenvolumen in Festnetzen</t>
  </si>
  <si>
    <t xml:space="preserve">Sprachkommunikationszugänge </t>
  </si>
  <si>
    <t>Abgehende Gesprächsminuten in Festnetzen</t>
  </si>
  <si>
    <t>Datenvolumen im Mobilfunk</t>
  </si>
  <si>
    <t>Versendete Kurznachrichten per SMS</t>
  </si>
  <si>
    <t>Abgehende Gesprächsminuten in Festnetzen und im Mobilfunk</t>
  </si>
  <si>
    <t>Wettbewerber</t>
  </si>
  <si>
    <t>Deutsche Telekom</t>
  </si>
  <si>
    <t>gesamt</t>
  </si>
  <si>
    <t>Wettbewerber (inkl. Kabel-TV-Anbieter)</t>
  </si>
  <si>
    <t>2024</t>
  </si>
  <si>
    <t>2023</t>
  </si>
  <si>
    <t>2022</t>
  </si>
  <si>
    <t>2021</t>
  </si>
  <si>
    <t>Festverbindungen, Richtfunk, Satellit u. Sonstige</t>
  </si>
  <si>
    <t>Stationäre drahtlose Breitbanddienste via LTE/5G</t>
  </si>
  <si>
    <t>FttH und FttB</t>
  </si>
  <si>
    <t>HFC</t>
  </si>
  <si>
    <t>DSL</t>
  </si>
  <si>
    <t>Deutsche Telekom (direkte Endkunden)</t>
  </si>
  <si>
    <t>1 Gbit/s und mehr</t>
  </si>
  <si>
    <t>500 Mbit/s bis unter 1Gbit/s</t>
  </si>
  <si>
    <t>unter 10 Mbit/s</t>
  </si>
  <si>
    <t>Wettbewerber über TAL-Vorleistung der Deutschen Telekom, Vorleistungen alternativer Carrier sowie Eigenrealisierung</t>
  </si>
  <si>
    <t>Wettbewerber über Bitstrom- und Resalevorleistung der Deutschen Telekom¹⁾</t>
  </si>
  <si>
    <t>2025</t>
  </si>
  <si>
    <t>2015</t>
  </si>
  <si>
    <t>aktive Breitbandanschlüsse über HFC</t>
  </si>
  <si>
    <t>FttH</t>
  </si>
  <si>
    <t>FttB</t>
  </si>
  <si>
    <t>300 bis unter 500 Mbit/s</t>
  </si>
  <si>
    <t>100 bis unter 300 Mbit/s</t>
  </si>
  <si>
    <t>30 bis unter 100 Mbit/s</t>
  </si>
  <si>
    <t>10 bis unter 30 Mbit/s</t>
  </si>
  <si>
    <t>Datenvolumen im Durchschnitt pro Breitbandanschluss und Monat in GB</t>
  </si>
  <si>
    <t>4 Dienste</t>
  </si>
  <si>
    <t>3 Dienste</t>
  </si>
  <si>
    <t>2 Dienste</t>
  </si>
  <si>
    <t>2018</t>
  </si>
  <si>
    <t>2019</t>
  </si>
  <si>
    <t>2020</t>
  </si>
  <si>
    <t>in Mrd.</t>
  </si>
  <si>
    <t>Datenvolumen Mobilfunk insgesamt in Mio. GB¹⁾</t>
  </si>
  <si>
    <t xml:space="preserve">versendete SMS </t>
  </si>
  <si>
    <t>Mobilfunk</t>
  </si>
  <si>
    <t>Festnetz</t>
  </si>
  <si>
    <t>Verteilung der vermarkteten Maximalbandbreiten im Download bei aktiven Glasfaseranschlüssen</t>
  </si>
  <si>
    <t>Deutsche Telekom²⁾</t>
  </si>
  <si>
    <t xml:space="preserve">Aktive Breitbandanschlüsse über FttH und FttB   </t>
  </si>
  <si>
    <t>[ZURÜCK]</t>
  </si>
  <si>
    <r>
      <t xml:space="preserve">Weitere Informationen über den </t>
    </r>
    <r>
      <rPr>
        <sz val="11"/>
        <rFont val="BundesSans"/>
      </rPr>
      <t>Telekommunikationsbereich</t>
    </r>
    <r>
      <rPr>
        <sz val="11"/>
        <color theme="1"/>
        <rFont val="BundesSans"/>
      </rPr>
      <t xml:space="preserve"> und die hier veröffentlichten Daten erhalten Sie im</t>
    </r>
    <r>
      <rPr>
        <sz val="11"/>
        <color rgb="FFFF0000"/>
        <rFont val="BundesSans"/>
      </rPr>
      <t xml:space="preserve"> </t>
    </r>
  </si>
  <si>
    <t>in Tsd.</t>
  </si>
  <si>
    <t>in Prozent</t>
  </si>
  <si>
    <t>2) Investitionen in Gemeinschaftsunternehmen (TK) anteilig angerechnet</t>
  </si>
  <si>
    <t>2) Mitarbeitende in Gemeinschaftsunternehmen (TK) anteilig angerechnet</t>
  </si>
  <si>
    <t>Abweichungen in Summenangaben sind rundungsbedingt</t>
  </si>
  <si>
    <r>
      <t>2025</t>
    </r>
    <r>
      <rPr>
        <sz val="11"/>
        <color theme="1"/>
        <rFont val="BundesSans Office"/>
        <family val="2"/>
      </rPr>
      <t>¹⁾</t>
    </r>
  </si>
  <si>
    <t>1) Die Angaben zu Bitstrom und Resale enthalten bis zum Jahr 2023 einen geringen Anteil an Vorleistungen für Glasfaseranschlüsse.</t>
  </si>
  <si>
    <t>27,1 Mio.</t>
  </si>
  <si>
    <t>3,3 Mio.</t>
  </si>
  <si>
    <t>Bündelprodukte in Festnetzen im Jahr 2025</t>
  </si>
  <si>
    <t>Sprachkommunikationszugänge</t>
  </si>
  <si>
    <t xml:space="preserve">Wettbewerber (bis 2024: inkl. Call-by-Call-/Preselection-Minuten)  </t>
  </si>
  <si>
    <r>
      <t>Penetration (SIM-Profile / Einwohnerzahl</t>
    </r>
    <r>
      <rPr>
        <vertAlign val="superscript"/>
        <sz val="11"/>
        <rFont val="BundesSans Office"/>
        <family val="2"/>
      </rPr>
      <t>1)</t>
    </r>
    <r>
      <rPr>
        <sz val="11"/>
        <rFont val="BundesSans Office"/>
        <family val="2"/>
      </rPr>
      <t>)</t>
    </r>
  </si>
  <si>
    <r>
      <t>62,8</t>
    </r>
    <r>
      <rPr>
        <vertAlign val="superscript"/>
        <sz val="11"/>
        <rFont val="BundesSans Office"/>
        <family val="2"/>
      </rPr>
      <t>2)</t>
    </r>
  </si>
  <si>
    <t>1) Ohne Datenverkehre über stationäre drahtlose Breitbanddienste seit Jahresende 2024</t>
  </si>
  <si>
    <t>Aktive Breitbandanschlüsse über FttH und FttB</t>
  </si>
  <si>
    <t>Datenvolumen im Durchschnitt pro aktivem SIM-Profil/Monat in GB</t>
  </si>
  <si>
    <t>Abweichungen in Summenangaben sind rundungsbedingt.</t>
  </si>
  <si>
    <t>Gesamtvolumen Breitband in Mrd. GB (Ab 2024: inkl. Datenverkehre über stationäre drahtlose Breitbanddienste. IPTV-Nutzung über geschlossene Datennetze ab 2025 enthalten.)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</si>
</sst>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0.0"/>
    <numFmt numFmtId="166" formatCode="#,##0.0"/>
    <numFmt numFmtId="167" formatCode="0.000000"/>
    <numFmt numFmtId="168" formatCode="_-* #,##0_-;\-* #,##0_-;_-* &quot;-&quot;??_-;_-@_-"/>
  </numFmts>
  <fonts count="36">
    <font>
      <sz val="11"/>
      <color theme="1"/>
      <name val="Calibri"/>
      <family val="2"/>
      <scheme val="minor"/>
    </font>
    <font>
      <sz val="11"/>
      <color theme="1"/>
      <name val="BundesSans Office"/>
      <family val="2"/>
    </font>
    <font>
      <sz val="11"/>
      <color theme="1"/>
      <name val="BundesSans Office"/>
      <family val="2"/>
    </font>
    <font>
      <sz val="11"/>
      <color theme="1"/>
      <name val="BundesSans Office"/>
      <family val="2"/>
    </font>
    <font>
      <sz val="11"/>
      <color theme="1"/>
      <name val="BundesSans Office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BundesSans Office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color rgb="FF3F3F3F"/>
      <name val="Calibri"/>
      <family val="2"/>
      <scheme val="minor"/>
    </font>
    <font>
      <sz val="11"/>
      <color theme="1"/>
      <name val="BundesSans"/>
    </font>
    <font>
      <b/>
      <sz val="11"/>
      <color theme="1"/>
      <name val="BundesSans"/>
    </font>
    <font>
      <sz val="11"/>
      <name val="BundesSans"/>
    </font>
    <font>
      <b/>
      <sz val="11"/>
      <name val="BundesSans"/>
    </font>
    <font>
      <sz val="11"/>
      <color rgb="FFFF0000"/>
      <name val="BundesSans"/>
    </font>
    <font>
      <u/>
      <sz val="11"/>
      <color theme="10"/>
      <name val="BundesSans"/>
    </font>
    <font>
      <u/>
      <sz val="11"/>
      <color rgb="FF2168C3"/>
      <name val="BundesSans"/>
    </font>
    <font>
      <sz val="11"/>
      <color theme="4" tint="0.39997558519241921"/>
      <name val="BundesSans"/>
    </font>
    <font>
      <b/>
      <sz val="11"/>
      <color theme="0"/>
      <name val="BundesSans Office"/>
      <family val="2"/>
    </font>
    <font>
      <b/>
      <sz val="11"/>
      <color theme="1"/>
      <name val="BundesSans Office"/>
      <family val="2"/>
    </font>
    <font>
      <sz val="11"/>
      <color theme="0"/>
      <name val="BundesSans Office"/>
      <family val="2"/>
    </font>
    <font>
      <b/>
      <sz val="12"/>
      <color theme="4" tint="0.39997558519241921"/>
      <name val="BundesSans Office"/>
      <family val="2"/>
    </font>
    <font>
      <sz val="10"/>
      <name val="BundesSans Office"/>
      <family val="2"/>
    </font>
    <font>
      <b/>
      <sz val="14"/>
      <color theme="1"/>
      <name val="BundesSans Office"/>
      <family val="2"/>
    </font>
    <font>
      <b/>
      <sz val="11"/>
      <color rgb="FF0070C0"/>
      <name val="BundesSans Office"/>
      <family val="2"/>
    </font>
    <font>
      <b/>
      <sz val="11"/>
      <color theme="4"/>
      <name val="BundesSans Office"/>
      <family val="2"/>
    </font>
    <font>
      <b/>
      <sz val="11"/>
      <name val="BundesSans Office"/>
      <family val="2"/>
    </font>
    <font>
      <sz val="9"/>
      <name val="BundesSans Office"/>
      <family val="2"/>
    </font>
    <font>
      <sz val="11"/>
      <color indexed="21"/>
      <name val="BundesSans Office"/>
      <family val="2"/>
    </font>
    <font>
      <vertAlign val="superscript"/>
      <sz val="11"/>
      <name val="BundesSans Office"/>
      <family val="2"/>
    </font>
    <font>
      <b/>
      <sz val="11"/>
      <color theme="4" tint="0.39997558519241921"/>
      <name val="BundesSans Office"/>
      <family val="2"/>
    </font>
    <font>
      <b/>
      <sz val="11"/>
      <color theme="4" tint="0.39997558519241921"/>
      <name val="Calibri"/>
      <family val="2"/>
      <scheme val="minor"/>
    </font>
    <font>
      <sz val="11"/>
      <color theme="10"/>
      <name val="BundesSans Office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2D2D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</fills>
  <borders count="2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9"/>
      </right>
      <top style="thin">
        <color indexed="8"/>
      </top>
      <bottom/>
      <diagonal/>
    </border>
    <border>
      <left/>
      <right style="thin">
        <color indexed="9"/>
      </right>
      <top/>
      <bottom style="thin">
        <color indexed="8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/>
      <top/>
      <bottom style="thin">
        <color indexed="8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5" fillId="0" borderId="0">
      <alignment vertical="top"/>
    </xf>
    <xf numFmtId="0" fontId="9" fillId="0" borderId="0"/>
    <xf numFmtId="0" fontId="10" fillId="0" borderId="0"/>
    <xf numFmtId="0" fontId="11" fillId="0" borderId="0"/>
    <xf numFmtId="0" fontId="11" fillId="0" borderId="0">
      <alignment vertical="top"/>
    </xf>
    <xf numFmtId="43" fontId="5" fillId="0" borderId="0" applyFont="0" applyFill="0" applyBorder="0" applyAlignment="0" applyProtection="0"/>
    <xf numFmtId="0" fontId="12" fillId="5" borderId="9" applyNumberFormat="0" applyAlignment="0" applyProtection="0"/>
    <xf numFmtId="0" fontId="5" fillId="0" borderId="0">
      <alignment vertical="top"/>
    </xf>
    <xf numFmtId="0" fontId="6" fillId="0" borderId="12">
      <alignment vertical="center"/>
    </xf>
    <xf numFmtId="0" fontId="4" fillId="6" borderId="0" applyNumberFormat="0" applyBorder="0" applyAlignment="0" applyProtection="0"/>
  </cellStyleXfs>
  <cellXfs count="300">
    <xf numFmtId="0" fontId="0" fillId="0" borderId="0" xfId="0"/>
    <xf numFmtId="0" fontId="7" fillId="0" borderId="0" xfId="1" applyFont="1" applyFill="1"/>
    <xf numFmtId="0" fontId="13" fillId="0" borderId="0" xfId="0" applyFont="1"/>
    <xf numFmtId="0" fontId="14" fillId="3" borderId="0" xfId="0" applyFont="1" applyFill="1" applyAlignment="1">
      <alignment horizontal="left" vertical="center"/>
    </xf>
    <xf numFmtId="0" fontId="13" fillId="3" borderId="0" xfId="0" applyFont="1" applyFill="1"/>
    <xf numFmtId="0" fontId="14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8" fillId="3" borderId="0" xfId="5" applyFont="1" applyFill="1" applyAlignment="1">
      <alignment horizontal="left"/>
    </xf>
    <xf numFmtId="0" fontId="17" fillId="3" borderId="0" xfId="0" applyFont="1" applyFill="1"/>
    <xf numFmtId="0" fontId="18" fillId="3" borderId="0" xfId="5" applyFont="1" applyFill="1" applyAlignment="1">
      <alignment horizontal="left" vertical="center"/>
    </xf>
    <xf numFmtId="0" fontId="18" fillId="3" borderId="0" xfId="5" applyFont="1" applyFill="1" applyAlignment="1">
      <alignment vertical="center"/>
    </xf>
    <xf numFmtId="0" fontId="13" fillId="3" borderId="0" xfId="0" quotePrefix="1" applyFont="1" applyFill="1" applyAlignment="1">
      <alignment horizontal="left" vertical="center" indent="1"/>
    </xf>
    <xf numFmtId="0" fontId="13" fillId="3" borderId="0" xfId="0" applyFont="1" applyFill="1" applyAlignment="1">
      <alignment horizontal="left" vertical="center" indent="1"/>
    </xf>
    <xf numFmtId="0" fontId="19" fillId="3" borderId="0" xfId="5" applyFont="1" applyFill="1" applyAlignment="1">
      <alignment horizontal="left" vertical="center"/>
    </xf>
    <xf numFmtId="0" fontId="18" fillId="3" borderId="0" xfId="5" applyFont="1" applyFill="1"/>
    <xf numFmtId="0" fontId="20" fillId="3" borderId="0" xfId="5" applyFont="1" applyFill="1" applyAlignment="1">
      <alignment horizontal="left"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4" fillId="0" borderId="0" xfId="5" applyFont="1" applyFill="1" applyAlignment="1">
      <alignment horizontal="center" vertical="center"/>
    </xf>
    <xf numFmtId="0" fontId="23" fillId="0" borderId="0" xfId="5" applyFont="1" applyFill="1" applyAlignment="1">
      <alignment horizontal="center" vertical="center"/>
    </xf>
    <xf numFmtId="0" fontId="22" fillId="0" borderId="0" xfId="1" applyFont="1" applyBorder="1" applyAlignment="1">
      <alignment horizontal="left" vertical="center" readingOrder="1"/>
    </xf>
    <xf numFmtId="0" fontId="25" fillId="0" borderId="0" xfId="1" applyFont="1" applyAlignment="1">
      <alignment vertical="center"/>
    </xf>
    <xf numFmtId="0" fontId="4" fillId="0" borderId="10" xfId="1" applyFont="1" applyBorder="1" applyAlignment="1">
      <alignment vertical="center"/>
    </xf>
    <xf numFmtId="0" fontId="22" fillId="0" borderId="10" xfId="1" applyFont="1" applyBorder="1" applyAlignment="1">
      <alignment horizontal="right" vertical="center"/>
    </xf>
    <xf numFmtId="0" fontId="4" fillId="0" borderId="1" xfId="1" applyFont="1" applyBorder="1" applyAlignment="1">
      <alignment vertical="center"/>
    </xf>
    <xf numFmtId="165" fontId="4" fillId="0" borderId="1" xfId="1" applyNumberFormat="1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4" fillId="0" borderId="0" xfId="0" applyFont="1"/>
    <xf numFmtId="0" fontId="27" fillId="0" borderId="0" xfId="5" applyFont="1" applyFill="1" applyAlignment="1">
      <alignment horizontal="center" vertical="center"/>
    </xf>
    <xf numFmtId="0" fontId="7" fillId="0" borderId="0" xfId="5" applyFont="1" applyFill="1" applyAlignment="1">
      <alignment vertical="center"/>
    </xf>
    <xf numFmtId="0" fontId="27" fillId="0" borderId="0" xfId="5" applyFont="1" applyFill="1" applyBorder="1" applyAlignment="1">
      <alignment horizontal="left"/>
    </xf>
    <xf numFmtId="0" fontId="28" fillId="0" borderId="0" xfId="5" applyFont="1" applyFill="1"/>
    <xf numFmtId="0" fontId="28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22" fillId="0" borderId="10" xfId="0" applyFont="1" applyBorder="1" applyAlignment="1">
      <alignment horizontal="right" vertical="center"/>
    </xf>
    <xf numFmtId="165" fontId="4" fillId="0" borderId="10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0" xfId="6" applyFont="1"/>
    <xf numFmtId="0" fontId="22" fillId="2" borderId="0" xfId="0" applyFont="1" applyFill="1" applyBorder="1" applyAlignment="1">
      <alignment horizontal="left" vertical="center"/>
    </xf>
    <xf numFmtId="0" fontId="22" fillId="0" borderId="0" xfId="0" applyFont="1" applyBorder="1" applyAlignment="1">
      <alignment horizontal="right"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65" fontId="4" fillId="0" borderId="3" xfId="0" applyNumberFormat="1" applyFont="1" applyBorder="1" applyAlignment="1">
      <alignment horizontal="right" vertical="center"/>
    </xf>
    <xf numFmtId="1" fontId="4" fillId="0" borderId="3" xfId="0" applyNumberFormat="1" applyFont="1" applyBorder="1" applyAlignment="1">
      <alignment horizontal="right" vertical="center"/>
    </xf>
    <xf numFmtId="2" fontId="4" fillId="0" borderId="3" xfId="0" applyNumberFormat="1" applyFont="1" applyBorder="1" applyAlignment="1">
      <alignment horizontal="right" vertical="center"/>
    </xf>
    <xf numFmtId="1" fontId="4" fillId="0" borderId="3" xfId="3" applyNumberFormat="1" applyFont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2" fontId="4" fillId="0" borderId="4" xfId="0" applyNumberFormat="1" applyFont="1" applyBorder="1" applyAlignment="1">
      <alignment horizontal="right" vertical="center"/>
    </xf>
    <xf numFmtId="1" fontId="4" fillId="0" borderId="4" xfId="3" applyNumberFormat="1" applyFont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" fontId="4" fillId="0" borderId="5" xfId="3" applyNumberFormat="1" applyFont="1" applyBorder="1" applyAlignment="1">
      <alignment horizontal="right" vertical="center"/>
    </xf>
    <xf numFmtId="2" fontId="4" fillId="0" borderId="0" xfId="0" applyNumberFormat="1" applyFont="1" applyBorder="1" applyAlignment="1">
      <alignment horizontal="right" vertical="center"/>
    </xf>
    <xf numFmtId="1" fontId="4" fillId="0" borderId="0" xfId="3" applyNumberFormat="1" applyFont="1" applyBorder="1" applyAlignment="1">
      <alignment horizontal="right" vertical="center"/>
    </xf>
    <xf numFmtId="2" fontId="4" fillId="0" borderId="0" xfId="0" applyNumberFormat="1" applyFont="1" applyFill="1" applyBorder="1" applyAlignment="1">
      <alignment horizontal="right" vertical="center"/>
    </xf>
    <xf numFmtId="1" fontId="4" fillId="0" borderId="7" xfId="3" applyNumberFormat="1" applyFont="1" applyBorder="1" applyAlignment="1">
      <alignment horizontal="right" vertical="center"/>
    </xf>
    <xf numFmtId="0" fontId="22" fillId="2" borderId="0" xfId="0" applyFont="1" applyFill="1" applyBorder="1" applyAlignment="1">
      <alignment vertical="center"/>
    </xf>
    <xf numFmtId="0" fontId="22" fillId="0" borderId="1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2" fontId="4" fillId="0" borderId="3" xfId="0" applyNumberFormat="1" applyFont="1" applyBorder="1" applyAlignment="1">
      <alignment vertical="center"/>
    </xf>
    <xf numFmtId="2" fontId="4" fillId="0" borderId="3" xfId="3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22" fillId="0" borderId="0" xfId="6" applyFont="1" applyAlignment="1">
      <alignment vertical="center"/>
    </xf>
    <xf numFmtId="0" fontId="4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0" fontId="4" fillId="0" borderId="10" xfId="6" applyFont="1" applyBorder="1" applyAlignment="1">
      <alignment vertical="center"/>
    </xf>
    <xf numFmtId="0" fontId="22" fillId="0" borderId="10" xfId="6" applyFont="1" applyBorder="1" applyAlignment="1">
      <alignment horizontal="right" vertical="center"/>
    </xf>
    <xf numFmtId="0" fontId="4" fillId="0" borderId="1" xfId="6" applyFont="1" applyBorder="1" applyAlignment="1">
      <alignment vertical="center"/>
    </xf>
    <xf numFmtId="166" fontId="4" fillId="0" borderId="1" xfId="6" applyNumberFormat="1" applyFont="1" applyBorder="1" applyAlignment="1">
      <alignment horizontal="right" vertical="center"/>
    </xf>
    <xf numFmtId="0" fontId="4" fillId="0" borderId="1" xfId="6" quotePrefix="1" applyFont="1" applyBorder="1" applyAlignment="1">
      <alignment horizontal="left" vertical="center"/>
    </xf>
    <xf numFmtId="0" fontId="22" fillId="0" borderId="0" xfId="6" applyFont="1" applyBorder="1" applyAlignment="1">
      <alignment vertical="center"/>
    </xf>
    <xf numFmtId="0" fontId="7" fillId="0" borderId="0" xfId="6" applyFont="1" applyBorder="1" applyAlignment="1">
      <alignment vertical="center"/>
    </xf>
    <xf numFmtId="0" fontId="7" fillId="0" borderId="0" xfId="6" applyFont="1" applyAlignment="1">
      <alignment horizontal="right" vertical="center"/>
    </xf>
    <xf numFmtId="0" fontId="4" fillId="0" borderId="15" xfId="6" applyFont="1" applyBorder="1" applyAlignment="1">
      <alignment horizontal="left" vertical="center"/>
    </xf>
    <xf numFmtId="0" fontId="22" fillId="0" borderId="15" xfId="6" applyFont="1" applyBorder="1" applyAlignment="1">
      <alignment horizontal="right" vertical="center"/>
    </xf>
    <xf numFmtId="49" fontId="22" fillId="0" borderId="15" xfId="6" applyNumberFormat="1" applyFont="1" applyBorder="1" applyAlignment="1">
      <alignment horizontal="right" vertical="center"/>
    </xf>
    <xf numFmtId="0" fontId="22" fillId="0" borderId="0" xfId="0" applyFont="1" applyAlignment="1">
      <alignment horizontal="left" vertical="center" readingOrder="1"/>
    </xf>
    <xf numFmtId="0" fontId="4" fillId="0" borderId="15" xfId="1" applyFont="1" applyBorder="1" applyAlignment="1">
      <alignment vertical="center"/>
    </xf>
    <xf numFmtId="0" fontId="22" fillId="0" borderId="15" xfId="1" applyFont="1" applyBorder="1" applyAlignment="1">
      <alignment horizontal="right" vertical="center"/>
    </xf>
    <xf numFmtId="0" fontId="4" fillId="0" borderId="1" xfId="1" applyFont="1" applyBorder="1" applyAlignment="1">
      <alignment horizontal="left" vertical="center"/>
    </xf>
    <xf numFmtId="166" fontId="4" fillId="0" borderId="1" xfId="1" applyNumberFormat="1" applyFont="1" applyBorder="1" applyAlignment="1">
      <alignment horizontal="right" vertical="center"/>
    </xf>
    <xf numFmtId="3" fontId="7" fillId="0" borderId="0" xfId="1" applyNumberFormat="1" applyFont="1" applyAlignment="1">
      <alignment vertical="center"/>
    </xf>
    <xf numFmtId="3" fontId="4" fillId="0" borderId="1" xfId="1" applyNumberFormat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7" fillId="0" borderId="0" xfId="7" applyFont="1" applyAlignment="1"/>
    <xf numFmtId="0" fontId="22" fillId="0" borderId="0" xfId="0" applyFont="1" applyBorder="1" applyAlignment="1">
      <alignment horizontal="left" vertical="center" readingOrder="1"/>
    </xf>
    <xf numFmtId="0" fontId="4" fillId="0" borderId="0" xfId="7" applyFont="1" applyBorder="1" applyAlignment="1"/>
    <xf numFmtId="0" fontId="25" fillId="0" borderId="0" xfId="7" applyFont="1" applyAlignment="1"/>
    <xf numFmtId="0" fontId="4" fillId="0" borderId="10" xfId="7" applyFont="1" applyBorder="1" applyAlignment="1"/>
    <xf numFmtId="0" fontId="4" fillId="0" borderId="1" xfId="7" applyFont="1" applyBorder="1" applyAlignment="1"/>
    <xf numFmtId="49" fontId="4" fillId="0" borderId="1" xfId="7" applyNumberFormat="1" applyFont="1" applyBorder="1" applyAlignment="1">
      <alignment wrapText="1"/>
    </xf>
    <xf numFmtId="0" fontId="4" fillId="0" borderId="1" xfId="7" applyFont="1" applyBorder="1" applyAlignment="1">
      <alignment wrapText="1"/>
    </xf>
    <xf numFmtId="0" fontId="4" fillId="0" borderId="11" xfId="7" applyFont="1" applyBorder="1" applyAlignment="1">
      <alignment horizontal="right"/>
    </xf>
    <xf numFmtId="166" fontId="4" fillId="0" borderId="11" xfId="7" applyNumberFormat="1" applyFont="1" applyBorder="1" applyAlignment="1"/>
    <xf numFmtId="3" fontId="7" fillId="0" borderId="0" xfId="7" applyNumberFormat="1" applyFont="1" applyAlignment="1"/>
    <xf numFmtId="9" fontId="4" fillId="0" borderId="0" xfId="4" applyFont="1" applyAlignment="1"/>
    <xf numFmtId="0" fontId="22" fillId="0" borderId="10" xfId="7" applyFont="1" applyBorder="1" applyAlignment="1">
      <alignment horizontal="right"/>
    </xf>
    <xf numFmtId="166" fontId="4" fillId="0" borderId="1" xfId="7" applyNumberFormat="1" applyFont="1" applyBorder="1" applyAlignment="1">
      <alignment horizontal="right"/>
    </xf>
    <xf numFmtId="0" fontId="4" fillId="0" borderId="0" xfId="1" applyFont="1" applyBorder="1"/>
    <xf numFmtId="0" fontId="7" fillId="0" borderId="0" xfId="1" applyFont="1"/>
    <xf numFmtId="0" fontId="7" fillId="0" borderId="0" xfId="1" applyFont="1" applyAlignment="1"/>
    <xf numFmtId="0" fontId="25" fillId="0" borderId="0" xfId="1" applyFont="1" applyAlignment="1"/>
    <xf numFmtId="0" fontId="22" fillId="0" borderId="0" xfId="1" applyFont="1" applyBorder="1" applyAlignment="1">
      <alignment vertical="center"/>
    </xf>
    <xf numFmtId="49" fontId="22" fillId="0" borderId="10" xfId="1" applyNumberFormat="1" applyFont="1" applyBorder="1" applyAlignment="1">
      <alignment horizontal="right" vertical="center"/>
    </xf>
    <xf numFmtId="0" fontId="4" fillId="0" borderId="10" xfId="1" applyFont="1" applyBorder="1" applyAlignment="1">
      <alignment horizontal="left" vertical="center"/>
    </xf>
    <xf numFmtId="0" fontId="7" fillId="0" borderId="0" xfId="8" applyFont="1" applyBorder="1" applyAlignment="1">
      <alignment vertical="center"/>
    </xf>
    <xf numFmtId="0" fontId="7" fillId="0" borderId="0" xfId="8" applyFont="1" applyAlignment="1">
      <alignment vertical="center"/>
    </xf>
    <xf numFmtId="0" fontId="4" fillId="0" borderId="10" xfId="8" applyFont="1" applyBorder="1" applyAlignment="1">
      <alignment vertical="center"/>
    </xf>
    <xf numFmtId="0" fontId="4" fillId="0" borderId="1" xfId="8" applyFont="1" applyBorder="1" applyAlignment="1">
      <alignment vertical="center"/>
    </xf>
    <xf numFmtId="166" fontId="4" fillId="0" borderId="1" xfId="8" applyNumberFormat="1" applyFont="1" applyBorder="1" applyAlignment="1">
      <alignment horizontal="right" vertical="center"/>
    </xf>
    <xf numFmtId="0" fontId="4" fillId="0" borderId="1" xfId="8" applyFont="1" applyBorder="1" applyAlignment="1">
      <alignment horizontal="right" vertical="center"/>
    </xf>
    <xf numFmtId="0" fontId="22" fillId="0" borderId="10" xfId="8" applyFont="1" applyBorder="1" applyAlignment="1">
      <alignment horizontal="right" vertical="center"/>
    </xf>
    <xf numFmtId="0" fontId="29" fillId="0" borderId="0" xfId="1" applyFont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0" xfId="1" applyFont="1" applyAlignment="1">
      <alignment horizontal="left" vertical="center" wrapText="1"/>
    </xf>
    <xf numFmtId="0" fontId="7" fillId="0" borderId="0" xfId="1" quotePrefix="1" applyFont="1" applyAlignment="1">
      <alignment vertical="center"/>
    </xf>
    <xf numFmtId="166" fontId="4" fillId="4" borderId="1" xfId="1" applyNumberFormat="1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4" fillId="4" borderId="15" xfId="1" applyFont="1" applyFill="1" applyBorder="1" applyAlignment="1">
      <alignment horizontal="left" vertical="center"/>
    </xf>
    <xf numFmtId="0" fontId="22" fillId="4" borderId="15" xfId="1" applyFont="1" applyFill="1" applyBorder="1" applyAlignment="1">
      <alignment horizontal="right" vertical="center"/>
    </xf>
    <xf numFmtId="0" fontId="4" fillId="0" borderId="0" xfId="7" applyFont="1" applyAlignment="1"/>
    <xf numFmtId="165" fontId="4" fillId="0" borderId="1" xfId="7" applyNumberFormat="1" applyFont="1" applyBorder="1" applyAlignment="1">
      <alignment horizontal="right"/>
    </xf>
    <xf numFmtId="0" fontId="22" fillId="0" borderId="0" xfId="0" applyFont="1" applyAlignment="1">
      <alignment vertical="center"/>
    </xf>
    <xf numFmtId="0" fontId="4" fillId="0" borderId="17" xfId="0" applyFont="1" applyFill="1" applyBorder="1"/>
    <xf numFmtId="0" fontId="22" fillId="2" borderId="16" xfId="0" applyFont="1" applyFill="1" applyBorder="1" applyAlignment="1">
      <alignment horizontal="left" vertical="center"/>
    </xf>
    <xf numFmtId="0" fontId="22" fillId="2" borderId="16" xfId="0" applyFont="1" applyFill="1" applyBorder="1" applyAlignment="1">
      <alignment horizontal="right" vertical="center"/>
    </xf>
    <xf numFmtId="0" fontId="4" fillId="2" borderId="18" xfId="0" applyFont="1" applyFill="1" applyBorder="1" applyAlignment="1">
      <alignment vertical="center"/>
    </xf>
    <xf numFmtId="0" fontId="4" fillId="2" borderId="18" xfId="0" applyFont="1" applyFill="1" applyBorder="1" applyAlignment="1">
      <alignment horizontal="right" vertical="center"/>
    </xf>
    <xf numFmtId="0" fontId="29" fillId="2" borderId="18" xfId="0" applyFont="1" applyFill="1" applyBorder="1" applyAlignment="1">
      <alignment horizontal="left" vertical="center" indent="1"/>
    </xf>
    <xf numFmtId="0" fontId="29" fillId="2" borderId="18" xfId="0" applyFont="1" applyFill="1" applyBorder="1" applyAlignment="1">
      <alignment horizontal="left" vertical="center" indent="2"/>
    </xf>
    <xf numFmtId="9" fontId="4" fillId="2" borderId="18" xfId="0" applyNumberFormat="1" applyFont="1" applyFill="1" applyBorder="1" applyAlignment="1">
      <alignment horizontal="right" vertical="center"/>
    </xf>
    <xf numFmtId="0" fontId="7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0" borderId="0" xfId="0" applyFont="1" applyBorder="1" applyAlignment="1"/>
    <xf numFmtId="0" fontId="22" fillId="0" borderId="16" xfId="0" applyFont="1" applyBorder="1" applyAlignment="1">
      <alignment horizontal="left" vertical="center"/>
    </xf>
    <xf numFmtId="0" fontId="22" fillId="0" borderId="16" xfId="0" applyFont="1" applyBorder="1" applyAlignment="1">
      <alignment horizontal="right" vertical="center"/>
    </xf>
    <xf numFmtId="0" fontId="4" fillId="0" borderId="18" xfId="0" applyFont="1" applyBorder="1" applyAlignment="1">
      <alignment vertical="center"/>
    </xf>
    <xf numFmtId="9" fontId="4" fillId="0" borderId="18" xfId="3" applyFont="1" applyBorder="1" applyAlignment="1">
      <alignment horizontal="right" vertical="center"/>
    </xf>
    <xf numFmtId="0" fontId="22" fillId="0" borderId="10" xfId="0" applyFont="1" applyBorder="1" applyAlignment="1">
      <alignment horizontal="left" vertical="center"/>
    </xf>
    <xf numFmtId="0" fontId="4" fillId="0" borderId="19" xfId="0" applyFont="1" applyBorder="1" applyAlignment="1">
      <alignment vertical="center"/>
    </xf>
    <xf numFmtId="9" fontId="4" fillId="0" borderId="19" xfId="3" applyFont="1" applyBorder="1" applyAlignment="1">
      <alignment horizontal="right" vertical="center"/>
    </xf>
    <xf numFmtId="0" fontId="30" fillId="0" borderId="0" xfId="1" applyFont="1"/>
    <xf numFmtId="0" fontId="7" fillId="0" borderId="10" xfId="1" applyFont="1" applyBorder="1" applyAlignment="1">
      <alignment vertical="center"/>
    </xf>
    <xf numFmtId="4" fontId="30" fillId="0" borderId="0" xfId="1" applyNumberFormat="1" applyFont="1"/>
    <xf numFmtId="4" fontId="7" fillId="0" borderId="0" xfId="1" applyNumberFormat="1" applyFont="1"/>
    <xf numFmtId="4" fontId="7" fillId="0" borderId="0" xfId="1" applyNumberFormat="1" applyFont="1" applyAlignment="1">
      <alignment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left"/>
    </xf>
    <xf numFmtId="0" fontId="31" fillId="0" borderId="0" xfId="1" applyFont="1" applyAlignment="1">
      <alignment horizontal="left"/>
    </xf>
    <xf numFmtId="0" fontId="31" fillId="0" borderId="0" xfId="1" applyFont="1"/>
    <xf numFmtId="0" fontId="7" fillId="0" borderId="0" xfId="1" applyFont="1" applyAlignment="1">
      <alignment horizontal="right"/>
    </xf>
    <xf numFmtId="0" fontId="29" fillId="0" borderId="10" xfId="1" applyFont="1" applyBorder="1" applyAlignment="1">
      <alignment horizontal="right" vertical="center"/>
    </xf>
    <xf numFmtId="3" fontId="7" fillId="0" borderId="0" xfId="1" applyNumberFormat="1" applyFont="1" applyAlignment="1">
      <alignment horizontal="right"/>
    </xf>
    <xf numFmtId="165" fontId="7" fillId="0" borderId="0" xfId="1" applyNumberFormat="1" applyFont="1" applyAlignment="1">
      <alignment horizontal="right"/>
    </xf>
    <xf numFmtId="1" fontId="7" fillId="0" borderId="0" xfId="1" applyNumberFormat="1" applyFont="1" applyAlignment="1">
      <alignment horizontal="right"/>
    </xf>
    <xf numFmtId="167" fontId="7" fillId="0" borderId="0" xfId="1" applyNumberFormat="1" applyFont="1" applyAlignment="1">
      <alignment horizontal="right"/>
    </xf>
    <xf numFmtId="0" fontId="30" fillId="0" borderId="0" xfId="1" applyFont="1" applyAlignment="1">
      <alignment horizontal="right"/>
    </xf>
    <xf numFmtId="0" fontId="7" fillId="0" borderId="0" xfId="1" applyFont="1" applyAlignment="1">
      <alignment horizontal="right" vertical="center"/>
    </xf>
    <xf numFmtId="0" fontId="30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3" fontId="7" fillId="0" borderId="19" xfId="1" applyNumberFormat="1" applyFont="1" applyBorder="1" applyAlignment="1">
      <alignment horizontal="right" vertical="center"/>
    </xf>
    <xf numFmtId="0" fontId="7" fillId="0" borderId="19" xfId="1" applyFont="1" applyBorder="1" applyAlignment="1">
      <alignment vertical="center" wrapText="1"/>
    </xf>
    <xf numFmtId="0" fontId="7" fillId="0" borderId="19" xfId="1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166" fontId="4" fillId="0" borderId="19" xfId="0" applyNumberFormat="1" applyFont="1" applyBorder="1" applyAlignment="1">
      <alignment vertical="center"/>
    </xf>
    <xf numFmtId="0" fontId="7" fillId="0" borderId="0" xfId="9" applyFont="1"/>
    <xf numFmtId="0" fontId="7" fillId="0" borderId="0" xfId="9" applyFont="1" applyBorder="1" applyAlignment="1">
      <alignment horizontal="right" vertical="center"/>
    </xf>
    <xf numFmtId="0" fontId="7" fillId="0" borderId="0" xfId="9" applyFont="1" applyBorder="1" applyAlignment="1">
      <alignment vertical="top"/>
    </xf>
    <xf numFmtId="0" fontId="7" fillId="0" borderId="0" xfId="9" applyFont="1" applyBorder="1" applyAlignment="1">
      <alignment vertical="center"/>
    </xf>
    <xf numFmtId="166" fontId="7" fillId="0" borderId="0" xfId="9" applyNumberFormat="1" applyFont="1"/>
    <xf numFmtId="0" fontId="7" fillId="0" borderId="0" xfId="9" applyFont="1" applyAlignment="1">
      <alignment vertical="center"/>
    </xf>
    <xf numFmtId="1" fontId="7" fillId="0" borderId="0" xfId="9" applyNumberFormat="1" applyFont="1" applyAlignment="1">
      <alignment vertical="center"/>
    </xf>
    <xf numFmtId="165" fontId="7" fillId="0" borderId="0" xfId="9" applyNumberFormat="1" applyFont="1" applyAlignment="1">
      <alignment vertical="center"/>
    </xf>
    <xf numFmtId="0" fontId="22" fillId="0" borderId="0" xfId="9" applyFont="1" applyAlignment="1">
      <alignment vertical="center"/>
    </xf>
    <xf numFmtId="14" fontId="7" fillId="0" borderId="0" xfId="9" quotePrefix="1" applyNumberFormat="1" applyFont="1" applyBorder="1" applyAlignment="1">
      <alignment horizontal="right" vertical="center"/>
    </xf>
    <xf numFmtId="166" fontId="7" fillId="0" borderId="0" xfId="9" applyNumberFormat="1" applyFont="1" applyBorder="1" applyAlignment="1">
      <alignment horizontal="right" vertical="center"/>
    </xf>
    <xf numFmtId="166" fontId="7" fillId="0" borderId="0" xfId="9" applyNumberFormat="1" applyFont="1" applyBorder="1" applyAlignment="1">
      <alignment horizontal="right" vertical="center" wrapText="1"/>
    </xf>
    <xf numFmtId="166" fontId="7" fillId="0" borderId="19" xfId="9" applyNumberFormat="1" applyFont="1" applyBorder="1" applyAlignment="1">
      <alignment horizontal="right" vertical="center"/>
    </xf>
    <xf numFmtId="166" fontId="7" fillId="0" borderId="19" xfId="9" applyNumberFormat="1" applyFont="1" applyBorder="1" applyAlignment="1">
      <alignment horizontal="right" vertical="center" wrapText="1"/>
    </xf>
    <xf numFmtId="14" fontId="29" fillId="0" borderId="10" xfId="9" quotePrefix="1" applyNumberFormat="1" applyFont="1" applyBorder="1" applyAlignment="1">
      <alignment horizontal="right" vertical="center"/>
    </xf>
    <xf numFmtId="0" fontId="7" fillId="0" borderId="19" xfId="9" quotePrefix="1" applyFont="1" applyBorder="1" applyAlignment="1">
      <alignment horizontal="left" vertical="center"/>
    </xf>
    <xf numFmtId="0" fontId="7" fillId="0" borderId="19" xfId="9" applyFont="1" applyBorder="1" applyAlignment="1">
      <alignment vertical="center"/>
    </xf>
    <xf numFmtId="0" fontId="7" fillId="0" borderId="10" xfId="9" applyFont="1" applyBorder="1" applyAlignment="1">
      <alignment horizontal="left" vertical="center"/>
    </xf>
    <xf numFmtId="0" fontId="7" fillId="0" borderId="0" xfId="10" applyFont="1"/>
    <xf numFmtId="0" fontId="7" fillId="0" borderId="0" xfId="10" applyFont="1" applyAlignment="1">
      <alignment vertical="center"/>
    </xf>
    <xf numFmtId="0" fontId="7" fillId="0" borderId="0" xfId="10" applyFont="1" applyAlignment="1">
      <alignment horizontal="left" vertical="center"/>
    </xf>
    <xf numFmtId="0" fontId="29" fillId="0" borderId="10" xfId="10" applyFont="1" applyBorder="1" applyAlignment="1">
      <alignment horizontal="right" vertical="center"/>
    </xf>
    <xf numFmtId="0" fontId="7" fillId="0" borderId="0" xfId="10" applyFont="1" applyAlignment="1">
      <alignment horizontal="right" vertical="center"/>
    </xf>
    <xf numFmtId="0" fontId="7" fillId="0" borderId="0" xfId="10" applyFont="1" applyAlignment="1">
      <alignment horizontal="left"/>
    </xf>
    <xf numFmtId="0" fontId="7" fillId="0" borderId="10" xfId="10" applyFont="1" applyBorder="1" applyAlignment="1">
      <alignment horizontal="left" vertical="center"/>
    </xf>
    <xf numFmtId="0" fontId="7" fillId="0" borderId="19" xfId="10" applyFont="1" applyBorder="1" applyAlignment="1">
      <alignment horizontal="left" vertical="center"/>
    </xf>
    <xf numFmtId="3" fontId="7" fillId="0" borderId="19" xfId="10" applyNumberFormat="1" applyFont="1" applyBorder="1" applyAlignment="1">
      <alignment horizontal="right" vertical="center"/>
    </xf>
    <xf numFmtId="0" fontId="22" fillId="0" borderId="0" xfId="10" applyFont="1" applyAlignment="1">
      <alignment horizontal="left" vertical="center"/>
    </xf>
    <xf numFmtId="1" fontId="7" fillId="0" borderId="19" xfId="3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7" fillId="0" borderId="0" xfId="11" applyFont="1" applyAlignment="1"/>
    <xf numFmtId="0" fontId="7" fillId="0" borderId="0" xfId="11" applyFont="1" applyAlignment="1">
      <alignment horizontal="left"/>
    </xf>
    <xf numFmtId="168" fontId="4" fillId="0" borderId="0" xfId="12" applyNumberFormat="1" applyFont="1" applyAlignment="1"/>
    <xf numFmtId="2" fontId="7" fillId="0" borderId="0" xfId="11" applyNumberFormat="1" applyFont="1" applyAlignment="1"/>
    <xf numFmtId="0" fontId="7" fillId="0" borderId="0" xfId="11" applyFont="1" applyAlignment="1">
      <alignment horizontal="right" vertical="center"/>
    </xf>
    <xf numFmtId="0" fontId="29" fillId="0" borderId="10" xfId="11" applyFont="1" applyBorder="1" applyAlignment="1">
      <alignment horizontal="right" vertical="center"/>
    </xf>
    <xf numFmtId="168" fontId="4" fillId="0" borderId="0" xfId="12" applyNumberFormat="1" applyFont="1" applyAlignment="1">
      <alignment horizontal="right" vertical="center"/>
    </xf>
    <xf numFmtId="2" fontId="7" fillId="0" borderId="0" xfId="11" applyNumberFormat="1" applyFont="1" applyAlignment="1">
      <alignment horizontal="right" vertical="center"/>
    </xf>
    <xf numFmtId="0" fontId="22" fillId="0" borderId="0" xfId="11" applyFont="1" applyAlignment="1">
      <alignment horizontal="left" vertical="center"/>
    </xf>
    <xf numFmtId="3" fontId="7" fillId="0" borderId="19" xfId="11" applyNumberFormat="1" applyFont="1" applyBorder="1" applyAlignment="1">
      <alignment horizontal="right" vertical="center"/>
    </xf>
    <xf numFmtId="165" fontId="7" fillId="0" borderId="19" xfId="11" applyNumberFormat="1" applyFont="1" applyBorder="1" applyAlignment="1">
      <alignment horizontal="right" vertical="center"/>
    </xf>
    <xf numFmtId="0" fontId="7" fillId="0" borderId="10" xfId="13" applyFont="1" applyFill="1" applyBorder="1" applyAlignment="1">
      <alignment horizontal="left"/>
    </xf>
    <xf numFmtId="0" fontId="29" fillId="0" borderId="10" xfId="13" applyFont="1" applyFill="1" applyBorder="1" applyAlignment="1">
      <alignment horizontal="right" vertical="center"/>
    </xf>
    <xf numFmtId="3" fontId="7" fillId="0" borderId="19" xfId="13" applyNumberFormat="1" applyFont="1" applyFill="1" applyBorder="1" applyAlignment="1">
      <alignment horizontal="right" vertical="center"/>
    </xf>
    <xf numFmtId="0" fontId="7" fillId="0" borderId="19" xfId="13" applyFont="1" applyFill="1" applyBorder="1" applyAlignment="1">
      <alignment horizontal="left" vertical="justify" wrapText="1"/>
    </xf>
    <xf numFmtId="166" fontId="7" fillId="0" borderId="19" xfId="13" applyNumberFormat="1" applyFont="1" applyFill="1" applyBorder="1" applyAlignment="1">
      <alignment horizontal="right" vertical="center"/>
    </xf>
    <xf numFmtId="0" fontId="29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0" xfId="0" applyFont="1" applyBorder="1" applyAlignment="1">
      <alignment vertical="center"/>
    </xf>
    <xf numFmtId="0" fontId="7" fillId="0" borderId="19" xfId="0" applyFont="1" applyBorder="1" applyAlignment="1">
      <alignment horizontal="right" vertical="center"/>
    </xf>
    <xf numFmtId="0" fontId="7" fillId="0" borderId="19" xfId="0" applyFont="1" applyBorder="1" applyAlignment="1">
      <alignment vertical="center"/>
    </xf>
    <xf numFmtId="165" fontId="7" fillId="0" borderId="19" xfId="0" applyNumberFormat="1" applyFont="1" applyBorder="1" applyAlignment="1">
      <alignment horizontal="right" vertical="center"/>
    </xf>
    <xf numFmtId="1" fontId="7" fillId="0" borderId="19" xfId="3" applyNumberFormat="1" applyFont="1" applyBorder="1" applyAlignment="1">
      <alignment horizontal="right" vertical="center"/>
    </xf>
    <xf numFmtId="0" fontId="7" fillId="0" borderId="19" xfId="0" applyFont="1" applyBorder="1" applyAlignment="1">
      <alignment horizontal="left" vertical="center" indent="1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>
      <alignment horizontal="right" vertical="center"/>
    </xf>
    <xf numFmtId="0" fontId="7" fillId="0" borderId="0" xfId="0" applyFont="1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0" xfId="14" applyFont="1" applyAlignment="1"/>
    <xf numFmtId="0" fontId="22" fillId="0" borderId="0" xfId="14" applyFont="1" applyAlignment="1">
      <alignment vertical="center"/>
    </xf>
    <xf numFmtId="0" fontId="4" fillId="0" borderId="10" xfId="15" applyFont="1" applyBorder="1">
      <alignment vertical="center"/>
    </xf>
    <xf numFmtId="0" fontId="22" fillId="0" borderId="10" xfId="15" applyFont="1" applyBorder="1" applyAlignment="1">
      <alignment horizontal="right" vertical="center"/>
    </xf>
    <xf numFmtId="0" fontId="7" fillId="0" borderId="0" xfId="14" applyFont="1" applyAlignment="1">
      <alignment horizontal="right" vertical="center"/>
    </xf>
    <xf numFmtId="0" fontId="4" fillId="0" borderId="19" xfId="15" applyFont="1" applyBorder="1">
      <alignment vertical="center"/>
    </xf>
    <xf numFmtId="165" fontId="4" fillId="0" borderId="19" xfId="15" applyNumberFormat="1" applyFont="1" applyBorder="1" applyAlignment="1">
      <alignment horizontal="right" vertical="center"/>
    </xf>
    <xf numFmtId="0" fontId="29" fillId="0" borderId="0" xfId="1" applyFont="1" applyFill="1" applyBorder="1" applyAlignment="1">
      <alignment horizontal="right" vertical="center"/>
    </xf>
    <xf numFmtId="0" fontId="29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/>
    <xf numFmtId="0" fontId="4" fillId="0" borderId="0" xfId="0" applyFont="1" applyFill="1" applyBorder="1" applyAlignment="1"/>
    <xf numFmtId="2" fontId="7" fillId="0" borderId="18" xfId="1" applyNumberFormat="1" applyFont="1" applyFill="1" applyBorder="1" applyAlignment="1">
      <alignment horizontal="right" vertical="center"/>
    </xf>
    <xf numFmtId="0" fontId="7" fillId="0" borderId="18" xfId="1" applyFont="1" applyFill="1" applyBorder="1" applyAlignment="1">
      <alignment horizontal="right" vertical="center"/>
    </xf>
    <xf numFmtId="0" fontId="7" fillId="0" borderId="18" xfId="1" applyFont="1" applyFill="1" applyBorder="1" applyAlignment="1">
      <alignment horizontal="left" vertical="center" wrapText="1"/>
    </xf>
    <xf numFmtId="2" fontId="7" fillId="0" borderId="18" xfId="1" applyNumberFormat="1" applyFont="1" applyFill="1" applyBorder="1" applyAlignment="1">
      <alignment horizontal="right" vertical="center" wrapText="1"/>
    </xf>
    <xf numFmtId="0" fontId="7" fillId="0" borderId="18" xfId="1" applyFont="1" applyFill="1" applyBorder="1" applyAlignment="1">
      <alignment horizontal="left" vertical="center" indent="1"/>
    </xf>
    <xf numFmtId="0" fontId="7" fillId="0" borderId="18" xfId="1" applyFont="1" applyFill="1" applyBorder="1" applyAlignment="1">
      <alignment horizontal="left" vertical="center" wrapText="1" indent="1"/>
    </xf>
    <xf numFmtId="0" fontId="7" fillId="0" borderId="18" xfId="1" applyFont="1" applyFill="1" applyBorder="1" applyAlignment="1">
      <alignment horizontal="left" vertical="center"/>
    </xf>
    <xf numFmtId="0" fontId="29" fillId="0" borderId="16" xfId="1" applyFont="1" applyFill="1" applyBorder="1" applyAlignment="1">
      <alignment horizontal="right" vertical="center"/>
    </xf>
    <xf numFmtId="0" fontId="7" fillId="0" borderId="16" xfId="1" applyFont="1" applyFill="1" applyBorder="1" applyAlignment="1">
      <alignment vertical="center"/>
    </xf>
    <xf numFmtId="0" fontId="4" fillId="0" borderId="0" xfId="0" applyFont="1" applyBorder="1"/>
    <xf numFmtId="0" fontId="7" fillId="0" borderId="15" xfId="1" applyFont="1" applyFill="1" applyBorder="1" applyAlignment="1">
      <alignment vertical="center"/>
    </xf>
    <xf numFmtId="0" fontId="22" fillId="0" borderId="15" xfId="0" applyFont="1" applyBorder="1" applyAlignment="1">
      <alignment horizontal="right" vertical="center"/>
    </xf>
    <xf numFmtId="0" fontId="4" fillId="0" borderId="21" xfId="0" applyFont="1" applyBorder="1" applyAlignment="1">
      <alignment vertical="center"/>
    </xf>
    <xf numFmtId="1" fontId="4" fillId="0" borderId="21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22" fillId="0" borderId="16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left" vertical="center"/>
    </xf>
    <xf numFmtId="165" fontId="4" fillId="0" borderId="18" xfId="0" applyNumberFormat="1" applyFont="1" applyBorder="1" applyAlignment="1">
      <alignment horizontal="right" vertical="center"/>
    </xf>
    <xf numFmtId="165" fontId="4" fillId="0" borderId="18" xfId="0" applyNumberFormat="1" applyFont="1" applyBorder="1" applyAlignment="1">
      <alignment vertical="center"/>
    </xf>
    <xf numFmtId="3" fontId="4" fillId="0" borderId="18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7" fillId="0" borderId="2" xfId="1" applyFont="1" applyFill="1" applyBorder="1"/>
    <xf numFmtId="0" fontId="7" fillId="0" borderId="0" xfId="1" applyFont="1" applyFill="1" applyBorder="1" applyAlignment="1">
      <alignment vertical="center"/>
    </xf>
    <xf numFmtId="0" fontId="22" fillId="0" borderId="0" xfId="1" applyFont="1" applyFill="1" applyAlignment="1">
      <alignment vertical="center"/>
    </xf>
    <xf numFmtId="0" fontId="7" fillId="0" borderId="18" xfId="1" applyFont="1" applyFill="1" applyBorder="1" applyAlignment="1">
      <alignment vertical="center"/>
    </xf>
    <xf numFmtId="3" fontId="7" fillId="0" borderId="18" xfId="1" applyNumberFormat="1" applyFont="1" applyFill="1" applyBorder="1" applyAlignment="1">
      <alignment vertical="center"/>
    </xf>
    <xf numFmtId="0" fontId="21" fillId="0" borderId="0" xfId="1" applyFont="1" applyFill="1" applyBorder="1" applyAlignment="1">
      <alignment horizontal="left" vertical="center"/>
    </xf>
    <xf numFmtId="0" fontId="23" fillId="0" borderId="16" xfId="1" applyFont="1" applyFill="1" applyBorder="1" applyAlignment="1">
      <alignment vertical="center"/>
    </xf>
    <xf numFmtId="0" fontId="7" fillId="0" borderId="16" xfId="1" applyFont="1" applyFill="1" applyBorder="1" applyAlignment="1">
      <alignment horizontal="right" vertical="center"/>
    </xf>
    <xf numFmtId="0" fontId="33" fillId="0" borderId="0" xfId="5" applyFont="1" applyFill="1" applyAlignment="1">
      <alignment horizontal="center" vertical="center"/>
    </xf>
    <xf numFmtId="0" fontId="34" fillId="0" borderId="0" xfId="5" applyFont="1" applyFill="1" applyAlignment="1">
      <alignment horizontal="center" vertical="center"/>
    </xf>
    <xf numFmtId="0" fontId="6" fillId="0" borderId="0" xfId="0" applyFont="1"/>
    <xf numFmtId="3" fontId="4" fillId="0" borderId="19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 indent="1"/>
    </xf>
    <xf numFmtId="0" fontId="33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16" fillId="3" borderId="0" xfId="0" applyFont="1" applyFill="1"/>
    <xf numFmtId="0" fontId="13" fillId="0" borderId="0" xfId="0" applyFont="1" applyFill="1"/>
    <xf numFmtId="0" fontId="6" fillId="0" borderId="0" xfId="0" applyFont="1" applyFill="1"/>
    <xf numFmtId="0" fontId="18" fillId="0" borderId="0" xfId="5" applyFont="1" applyFill="1" applyAlignment="1">
      <alignment horizontal="left"/>
    </xf>
    <xf numFmtId="0" fontId="22" fillId="0" borderId="0" xfId="8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49" fontId="2" fillId="0" borderId="1" xfId="7" applyNumberFormat="1" applyFont="1" applyBorder="1" applyAlignment="1">
      <alignment wrapText="1"/>
    </xf>
    <xf numFmtId="0" fontId="35" fillId="3" borderId="0" xfId="5" applyFont="1" applyFill="1" applyAlignment="1">
      <alignment horizontal="left"/>
    </xf>
    <xf numFmtId="0" fontId="7" fillId="0" borderId="0" xfId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2" fillId="0" borderId="0" xfId="0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29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29" fillId="0" borderId="0" xfId="1" applyFont="1" applyFill="1" applyBorder="1" applyAlignment="1">
      <alignment horizontal="center" vertical="center"/>
    </xf>
  </cellXfs>
  <cellStyles count="17">
    <cellStyle name="40 % - Akzent1 2" xfId="16" xr:uid="{9B8D529A-A67D-4F47-9C82-7487DB52D1B0}"/>
    <cellStyle name="Ausgabe 2" xfId="13" xr:uid="{BE9D6FB0-56FE-4109-897F-D2C5CEED7E9F}"/>
    <cellStyle name="JB25" xfId="15" xr:uid="{A393BFA6-070B-4AD4-87FA-F6CAE15AA5B6}"/>
    <cellStyle name="Komma 2" xfId="2" xr:uid="{00000000-0005-0000-0000-000000000000}"/>
    <cellStyle name="Komma 3" xfId="12" xr:uid="{2319AADF-C03D-40C2-AE9B-5B55BD8DADE0}"/>
    <cellStyle name="Link" xfId="5" builtinId="8"/>
    <cellStyle name="Prozent" xfId="3" builtinId="5"/>
    <cellStyle name="Prozent 2" xfId="4" xr:uid="{1C3FC10C-EC85-474C-8A86-5F52568BCC46}"/>
    <cellStyle name="Standard" xfId="0" builtinId="0"/>
    <cellStyle name="Standard 2" xfId="1" xr:uid="{00000000-0005-0000-0000-000003000000}"/>
    <cellStyle name="Standard 3" xfId="6" xr:uid="{B355FFF3-033B-4E01-B1C5-B743D9A5D2AB}"/>
    <cellStyle name="Standard 3 2" xfId="14" xr:uid="{4354D2B0-A8AF-4E98-8BB7-D1CC1B5AC3CF}"/>
    <cellStyle name="Standard 4" xfId="7" xr:uid="{353BDAD7-BED5-45A1-8DB9-CBE0F47961BA}"/>
    <cellStyle name="Standard 5" xfId="9" xr:uid="{35D95C75-BDDA-4902-A6E2-CF706FA9CAF0}"/>
    <cellStyle name="Standard 6" xfId="10" xr:uid="{11A66BC6-0906-4A15-B1C2-2D43B2B56A2D}"/>
    <cellStyle name="Standard 7" xfId="11" xr:uid="{824F830B-1591-4073-86DA-5B40197F041F}"/>
    <cellStyle name="Standard_Entwicklung_Telefonie üb. Kabelmodem" xfId="8" xr:uid="{465AB16A-E7A3-4E7B-8A43-78DA145DDCD2}"/>
  </cellStyles>
  <dxfs count="0"/>
  <tableStyles count="0" defaultTableStyle="TableStyleMedium2" defaultPivotStyle="PivotStyleLight16"/>
  <colors>
    <mruColors>
      <color rgb="FF0070C0"/>
      <color rgb="FFFFFFCC"/>
      <color rgb="FF70AD47"/>
      <color rgb="FFA9D08E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2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r>
              <a:rPr lang="en-US" sz="1000" b="1" i="0" baseline="0">
                <a:effectLst/>
              </a:rPr>
              <a:t>Außenumsatzerlöse auf dem Telekommunikationsmarkt</a:t>
            </a:r>
            <a:endParaRPr lang="de-DE" sz="1000">
              <a:effectLst/>
            </a:endParaRPr>
          </a:p>
          <a:p>
            <a:pPr algn="l">
              <a:defRPr sz="1000" b="1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r>
              <a:rPr lang="en-US" sz="1000" b="0" i="0" baseline="0">
                <a:effectLst/>
              </a:rPr>
              <a:t>in Mrd. €</a:t>
            </a:r>
            <a:endParaRPr lang="de-DE" sz="1000">
              <a:effectLst/>
            </a:endParaRPr>
          </a:p>
        </c:rich>
      </c:tx>
      <c:layout>
        <c:manualLayout>
          <c:xMode val="edge"/>
          <c:yMode val="edge"/>
          <c:x val="7.3770778652668427E-4"/>
          <c:y val="2.6884318315536469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2.1077786082454236E-4"/>
          <c:y val="9.5890456755585746E-2"/>
          <c:w val="0.99842069097585973"/>
          <c:h val="0.7442922374429223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'Außenumsatz TK-Markt'!$C$4</c:f>
              <c:strCache>
                <c:ptCount val="1"/>
                <c:pt idx="0">
                  <c:v>Deutsche Telekom</c:v>
                </c:pt>
              </c:strCache>
            </c:strRef>
          </c:tx>
          <c:spPr>
            <a:solidFill>
              <a:srgbClr val="00487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'Außenumsatz TK-Markt'!$D$2:$N$2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2025¹⁾</c:v>
                </c:pt>
              </c:strCache>
            </c:strRef>
          </c:cat>
          <c:val>
            <c:numRef>
              <c:f>'Außenumsatz TK-Markt'!$D$4:$N$4</c:f>
              <c:numCache>
                <c:formatCode>0.0</c:formatCode>
                <c:ptCount val="11"/>
                <c:pt idx="0">
                  <c:v>25.1</c:v>
                </c:pt>
                <c:pt idx="1">
                  <c:v>24.7</c:v>
                </c:pt>
                <c:pt idx="2">
                  <c:v>24.6</c:v>
                </c:pt>
                <c:pt idx="3">
                  <c:v>24.4</c:v>
                </c:pt>
                <c:pt idx="4">
                  <c:v>24.6</c:v>
                </c:pt>
                <c:pt idx="5">
                  <c:v>24.7</c:v>
                </c:pt>
                <c:pt idx="6">
                  <c:v>25.1</c:v>
                </c:pt>
                <c:pt idx="7">
                  <c:v>25.3</c:v>
                </c:pt>
                <c:pt idx="8">
                  <c:v>25.7</c:v>
                </c:pt>
                <c:pt idx="9">
                  <c:v>27.4</c:v>
                </c:pt>
                <c:pt idx="10">
                  <c:v>26.3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2E-4AFE-953E-D1E09FC0A181}"/>
            </c:ext>
          </c:extLst>
        </c:ser>
        <c:ser>
          <c:idx val="2"/>
          <c:order val="2"/>
          <c:tx>
            <c:strRef>
              <c:f>'Außenumsatz TK-Markt'!$C$5</c:f>
              <c:strCache>
                <c:ptCount val="1"/>
                <c:pt idx="0">
                  <c:v>Wettbewerber</c:v>
                </c:pt>
              </c:strCache>
            </c:strRef>
          </c:tx>
          <c:spPr>
            <a:solidFill>
              <a:srgbClr val="EE7F00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'Außenumsatz TK-Markt'!$D$2:$N$2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2025¹⁾</c:v>
                </c:pt>
              </c:strCache>
            </c:strRef>
          </c:cat>
          <c:val>
            <c:numRef>
              <c:f>'Außenumsatz TK-Markt'!$D$5:$N$5</c:f>
              <c:numCache>
                <c:formatCode>0.0</c:formatCode>
                <c:ptCount val="11"/>
                <c:pt idx="0">
                  <c:v>32.299999999999997</c:v>
                </c:pt>
                <c:pt idx="1">
                  <c:v>32.200000000000003</c:v>
                </c:pt>
                <c:pt idx="2">
                  <c:v>32.1</c:v>
                </c:pt>
                <c:pt idx="3">
                  <c:v>32.6</c:v>
                </c:pt>
                <c:pt idx="4">
                  <c:v>32.9</c:v>
                </c:pt>
                <c:pt idx="5">
                  <c:v>32.5</c:v>
                </c:pt>
                <c:pt idx="6">
                  <c:v>33.299999999999997</c:v>
                </c:pt>
                <c:pt idx="7">
                  <c:v>33.9</c:v>
                </c:pt>
                <c:pt idx="8">
                  <c:v>34.1</c:v>
                </c:pt>
                <c:pt idx="9">
                  <c:v>33.9</c:v>
                </c:pt>
                <c:pt idx="10">
                  <c:v>33.299999999999997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2E-4AFE-953E-D1E09FC0A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294447360"/>
        <c:axId val="294448512"/>
      </c:barChart>
      <c:lineChart>
        <c:grouping val="standard"/>
        <c:varyColors val="0"/>
        <c:ser>
          <c:idx val="0"/>
          <c:order val="0"/>
          <c:tx>
            <c:strRef>
              <c:f>'Außenumsatz TK-Markt'!$C$3</c:f>
              <c:strCache>
                <c:ptCount val="1"/>
                <c:pt idx="0">
                  <c:v>gesamt</c:v>
                </c:pt>
              </c:strCache>
            </c:strRef>
          </c:tx>
          <c:spPr>
            <a:ln w="28575" cap="rnd" cmpd="sng" algn="ctr">
              <a:solidFill>
                <a:srgbClr val="57676F"/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2-6B2E-4AFE-953E-D1E09FC0A18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'Außenumsatz TK-Markt'!$D$2:$N$2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2025¹⁾</c:v>
                </c:pt>
              </c:strCache>
            </c:strRef>
          </c:cat>
          <c:val>
            <c:numRef>
              <c:f>'Außenumsatz TK-Markt'!$D$3:$N$3</c:f>
              <c:numCache>
                <c:formatCode>0.0</c:formatCode>
                <c:ptCount val="11"/>
                <c:pt idx="0">
                  <c:v>57.4</c:v>
                </c:pt>
                <c:pt idx="1">
                  <c:v>56.900000000000006</c:v>
                </c:pt>
                <c:pt idx="2">
                  <c:v>56.7</c:v>
                </c:pt>
                <c:pt idx="3">
                  <c:v>57</c:v>
                </c:pt>
                <c:pt idx="4">
                  <c:v>57.5</c:v>
                </c:pt>
                <c:pt idx="5">
                  <c:v>57.2</c:v>
                </c:pt>
                <c:pt idx="6">
                  <c:v>58.4</c:v>
                </c:pt>
                <c:pt idx="7">
                  <c:v>59.2</c:v>
                </c:pt>
                <c:pt idx="8">
                  <c:v>59.8</c:v>
                </c:pt>
                <c:pt idx="9">
                  <c:v>61.3</c:v>
                </c:pt>
                <c:pt idx="10">
                  <c:v>59.599999999999994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2E-4AFE-953E-D1E09FC0A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4447360"/>
        <c:axId val="294448512"/>
      </c:lineChart>
      <c:catAx>
        <c:axId val="29444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endParaRPr lang="de-DE"/>
          </a:p>
        </c:txPr>
        <c:crossAx val="294448512"/>
        <c:crosses val="autoZero"/>
        <c:auto val="1"/>
        <c:lblAlgn val="ctr"/>
        <c:lblOffset val="100"/>
        <c:noMultiLvlLbl val="0"/>
      </c:catAx>
      <c:valAx>
        <c:axId val="294448512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one"/>
        <c:crossAx val="29444736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38158867629476584"/>
          <c:y val="0.92029527792725241"/>
          <c:w val="0.6162017540146586"/>
          <c:h val="7.97047220727476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r>
              <a:rPr lang="de-DE" sz="1000" b="1" i="0" baseline="0">
                <a:effectLst/>
              </a:rPr>
              <a:t>Investitionen in Sachanlagen auf dem Telekommunikationsmarkt</a:t>
            </a:r>
            <a:endParaRPr lang="de-DE" sz="1000">
              <a:effectLst/>
            </a:endParaRPr>
          </a:p>
          <a:p>
            <a:pPr algn="l">
              <a:defRPr sz="1000">
                <a:latin typeface="BundesSans Office" panose="020B0002030500000203" pitchFamily="34" charset="0"/>
              </a:defRPr>
            </a:pPr>
            <a:r>
              <a:rPr lang="de-DE" sz="1000" b="0" i="0" baseline="0">
                <a:effectLst/>
              </a:rPr>
              <a:t>in Mrd. €</a:t>
            </a:r>
            <a:endParaRPr lang="de-DE" sz="1000"/>
          </a:p>
        </c:rich>
      </c:tx>
      <c:layout>
        <c:manualLayout>
          <c:xMode val="edge"/>
          <c:yMode val="edge"/>
          <c:x val="7.3775030349664406E-4"/>
          <c:y val="2.688448990605145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1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2.107690525281549E-4"/>
          <c:y val="4.7147947397047252E-2"/>
          <c:w val="0.99842069097585973"/>
          <c:h val="0.7442922374429223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'Investitionen TK-Markt'!$C$4</c:f>
              <c:strCache>
                <c:ptCount val="1"/>
                <c:pt idx="0">
                  <c:v>Deutsche Telekom²⁾</c:v>
                </c:pt>
              </c:strCache>
            </c:strRef>
          </c:tx>
          <c:spPr>
            <a:solidFill>
              <a:srgbClr val="00487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'Investitionen TK-Markt'!$D$2:$N$2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2025¹⁾</c:v>
                </c:pt>
              </c:strCache>
            </c:strRef>
          </c:cat>
          <c:val>
            <c:numRef>
              <c:f>'Investitionen TK-Markt'!$D$4:$N$4</c:f>
              <c:numCache>
                <c:formatCode>#,##0.0</c:formatCode>
                <c:ptCount val="11"/>
                <c:pt idx="0">
                  <c:v>3.9</c:v>
                </c:pt>
                <c:pt idx="1">
                  <c:v>4.4000000000000004</c:v>
                </c:pt>
                <c:pt idx="2">
                  <c:v>4.3</c:v>
                </c:pt>
                <c:pt idx="3">
                  <c:v>4.4000000000000004</c:v>
                </c:pt>
                <c:pt idx="4">
                  <c:v>4.4000000000000004</c:v>
                </c:pt>
                <c:pt idx="5">
                  <c:v>4.5999999999999996</c:v>
                </c:pt>
                <c:pt idx="6">
                  <c:v>4.5</c:v>
                </c:pt>
                <c:pt idx="7">
                  <c:v>4.9000000000000004</c:v>
                </c:pt>
                <c:pt idx="8">
                  <c:v>5.4</c:v>
                </c:pt>
                <c:pt idx="9">
                  <c:v>5.0999999999999996</c:v>
                </c:pt>
                <c:pt idx="10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1-41A0-99BD-908514A825D2}"/>
            </c:ext>
          </c:extLst>
        </c:ser>
        <c:ser>
          <c:idx val="2"/>
          <c:order val="2"/>
          <c:tx>
            <c:strRef>
              <c:f>'Investitionen TK-Markt'!$C$5</c:f>
              <c:strCache>
                <c:ptCount val="1"/>
                <c:pt idx="0">
                  <c:v>Wettbewerber (inkl. Kabel-TV-Anbieter)</c:v>
                </c:pt>
              </c:strCache>
            </c:strRef>
          </c:tx>
          <c:spPr>
            <a:solidFill>
              <a:srgbClr val="EE7F00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'Investitionen TK-Markt'!$D$2:$N$2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2025¹⁾</c:v>
                </c:pt>
              </c:strCache>
            </c:strRef>
          </c:cat>
          <c:val>
            <c:numRef>
              <c:f>'Investitionen TK-Markt'!$D$5:$N$5</c:f>
              <c:numCache>
                <c:formatCode>#,##0.0</c:formatCode>
                <c:ptCount val="11"/>
                <c:pt idx="0">
                  <c:v>4.0999999999999996</c:v>
                </c:pt>
                <c:pt idx="1">
                  <c:v>3.9</c:v>
                </c:pt>
                <c:pt idx="2">
                  <c:v>4.2</c:v>
                </c:pt>
                <c:pt idx="3">
                  <c:v>4.7</c:v>
                </c:pt>
                <c:pt idx="4">
                  <c:v>5.4</c:v>
                </c:pt>
                <c:pt idx="5">
                  <c:v>6.2</c:v>
                </c:pt>
                <c:pt idx="6">
                  <c:v>7</c:v>
                </c:pt>
                <c:pt idx="7">
                  <c:v>8.5</c:v>
                </c:pt>
                <c:pt idx="8">
                  <c:v>9.5</c:v>
                </c:pt>
                <c:pt idx="9">
                  <c:v>10.199999999999999</c:v>
                </c:pt>
                <c:pt idx="10">
                  <c:v>9.8000000000000007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F1-41A0-99BD-908514A82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294447360"/>
        <c:axId val="294448512"/>
      </c:barChart>
      <c:lineChart>
        <c:grouping val="standard"/>
        <c:varyColors val="0"/>
        <c:ser>
          <c:idx val="0"/>
          <c:order val="0"/>
          <c:tx>
            <c:strRef>
              <c:f>'Investitionen TK-Markt'!$C$3</c:f>
              <c:strCache>
                <c:ptCount val="1"/>
                <c:pt idx="0">
                  <c:v>gesamt</c:v>
                </c:pt>
              </c:strCache>
            </c:strRef>
          </c:tx>
          <c:spPr>
            <a:ln w="28575" cap="rnd" cmpd="sng" algn="ctr">
              <a:solidFill>
                <a:srgbClr val="57676F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rgbClr val="57676F"/>
              </a:solidFill>
              <a:ln w="9525" cap="flat" cmpd="sng" algn="ctr">
                <a:noFill/>
                <a:prstDash val="solid"/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'Investitionen TK-Markt'!$D$2:$N$2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2025¹⁾</c:v>
                </c:pt>
              </c:strCache>
            </c:strRef>
          </c:cat>
          <c:val>
            <c:numRef>
              <c:f>'Investitionen TK-Markt'!$D$3:$N$3</c:f>
              <c:numCache>
                <c:formatCode>#,##0.0</c:formatCode>
                <c:ptCount val="11"/>
                <c:pt idx="0">
                  <c:v>8</c:v>
                </c:pt>
                <c:pt idx="1">
                  <c:v>8.3000000000000007</c:v>
                </c:pt>
                <c:pt idx="2">
                  <c:v>8.5</c:v>
                </c:pt>
                <c:pt idx="3">
                  <c:v>9.1000000000000014</c:v>
                </c:pt>
                <c:pt idx="4">
                  <c:v>9.8000000000000007</c:v>
                </c:pt>
                <c:pt idx="5">
                  <c:v>10.8</c:v>
                </c:pt>
                <c:pt idx="6">
                  <c:v>11.5</c:v>
                </c:pt>
                <c:pt idx="7">
                  <c:v>13.4</c:v>
                </c:pt>
                <c:pt idx="8">
                  <c:v>14.9</c:v>
                </c:pt>
                <c:pt idx="9">
                  <c:v>15.299999999999999</c:v>
                </c:pt>
                <c:pt idx="10">
                  <c:v>15.3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F1-41A0-99BD-908514A82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4447360"/>
        <c:axId val="294448512"/>
      </c:lineChart>
      <c:catAx>
        <c:axId val="29444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endParaRPr lang="de-DE"/>
          </a:p>
        </c:txPr>
        <c:crossAx val="294448512"/>
        <c:crosses val="autoZero"/>
        <c:auto val="1"/>
        <c:lblAlgn val="ctr"/>
        <c:lblOffset val="100"/>
        <c:noMultiLvlLbl val="0"/>
      </c:catAx>
      <c:valAx>
        <c:axId val="294448512"/>
        <c:scaling>
          <c:orientation val="minMax"/>
        </c:scaling>
        <c:delete val="1"/>
        <c:axPos val="l"/>
        <c:numFmt formatCode="#,##0.0" sourceLinked="1"/>
        <c:majorTickMark val="out"/>
        <c:minorTickMark val="none"/>
        <c:tickLblPos val="none"/>
        <c:crossAx val="29444736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1366178364358561"/>
          <c:y val="0.87320362903225812"/>
          <c:w val="0.46368555272261919"/>
          <c:h val="0.113034002166566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landscape"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 rtl="0">
              <a:defRPr lang="de-DE" sz="1000" b="1" i="0" u="none" strike="noStrike" kern="1200" spc="0" baseline="0">
                <a:solidFill>
                  <a:sysClr val="windowText" lastClr="000000"/>
                </a:solidFill>
                <a:latin typeface="BundesSans Office" panose="020B0502030501010203" pitchFamily="34" charset="0"/>
                <a:ea typeface="+mn-ea"/>
                <a:cs typeface="+mn-cs"/>
              </a:defRPr>
            </a:pPr>
            <a:r>
              <a:rPr lang="de-DE" sz="1000" b="1" i="0" baseline="0">
                <a:effectLst/>
                <a:latin typeface="BundesSans Office" panose="020B0502030501010203" pitchFamily="34" charset="0"/>
              </a:rPr>
              <a:t>Mitarbeitende auf dem Telekommunikationsmarkt</a:t>
            </a:r>
            <a:endParaRPr lang="de-DE" sz="1000">
              <a:effectLst/>
              <a:latin typeface="BundesSans Office" panose="020B0502030501010203" pitchFamily="34" charset="0"/>
            </a:endParaRPr>
          </a:p>
          <a:p>
            <a:pPr algn="l" rtl="0">
              <a:defRPr lang="de-DE" sz="1000" b="1">
                <a:solidFill>
                  <a:sysClr val="windowText" lastClr="000000"/>
                </a:solidFill>
                <a:latin typeface="BundesSans Office" panose="020B0502030501010203" pitchFamily="34" charset="0"/>
              </a:defRPr>
            </a:pPr>
            <a:r>
              <a:rPr lang="de-DE" sz="1000" b="0" i="0" baseline="0">
                <a:effectLst/>
                <a:latin typeface="BundesSans Office" panose="020B0502030501010203" pitchFamily="34" charset="0"/>
              </a:rPr>
              <a:t>in Tsd.</a:t>
            </a:r>
            <a:endParaRPr lang="de-DE" sz="1000">
              <a:effectLst/>
              <a:latin typeface="BundesSans Office" panose="020B0502030501010203" pitchFamily="34" charset="0"/>
            </a:endParaRPr>
          </a:p>
          <a:p>
            <a:pPr algn="l" rtl="0">
              <a:defRPr lang="de-DE" sz="1000" b="1">
                <a:solidFill>
                  <a:sysClr val="windowText" lastClr="000000"/>
                </a:solidFill>
                <a:latin typeface="BundesSans Office" panose="020B0502030501010203" pitchFamily="34" charset="0"/>
              </a:defRPr>
            </a:pPr>
            <a:endParaRPr lang="en-US" sz="1000">
              <a:latin typeface="BundesSans Office" panose="020B0502030501010203" pitchFamily="34" charset="0"/>
            </a:endParaRPr>
          </a:p>
        </c:rich>
      </c:tx>
      <c:layout>
        <c:manualLayout>
          <c:xMode val="edge"/>
          <c:yMode val="edge"/>
          <c:x val="1.0420357434423948E-4"/>
          <c:y val="4.245810354695665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 rtl="0">
            <a:defRPr lang="de-DE" sz="1000" b="1" i="0" u="none" strike="noStrike" kern="1200" spc="0" baseline="0">
              <a:solidFill>
                <a:sysClr val="windowText" lastClr="000000"/>
              </a:solidFill>
              <a:latin typeface="BundesSans Office" panose="020B050203050101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4.5122742010189905E-2"/>
          <c:y val="0.13255128160945948"/>
          <c:w val="0.89423452215531862"/>
          <c:h val="0.6706877307050191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Mitarbeitende!$C$3</c:f>
              <c:strCache>
                <c:ptCount val="1"/>
                <c:pt idx="0">
                  <c:v>Deutsche Telekom²⁾</c:v>
                </c:pt>
              </c:strCache>
            </c:strRef>
          </c:tx>
          <c:spPr>
            <a:solidFill>
              <a:srgbClr val="00487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+mj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Mitarbeitende!$D$2:$N$2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2025¹⁾</c:v>
                </c:pt>
              </c:strCache>
            </c:strRef>
          </c:cat>
          <c:val>
            <c:numRef>
              <c:f>Mitarbeitende!$D$3:$N$3</c:f>
              <c:numCache>
                <c:formatCode>#,##0.0</c:formatCode>
                <c:ptCount val="11"/>
                <c:pt idx="0">
                  <c:v>110.4</c:v>
                </c:pt>
                <c:pt idx="1">
                  <c:v>104.7</c:v>
                </c:pt>
                <c:pt idx="2">
                  <c:v>101.9</c:v>
                </c:pt>
                <c:pt idx="3">
                  <c:v>98.1</c:v>
                </c:pt>
                <c:pt idx="4">
                  <c:v>94.1</c:v>
                </c:pt>
                <c:pt idx="5">
                  <c:v>89</c:v>
                </c:pt>
                <c:pt idx="6">
                  <c:v>85.2</c:v>
                </c:pt>
                <c:pt idx="7">
                  <c:v>81.5</c:v>
                </c:pt>
                <c:pt idx="8">
                  <c:v>78.7</c:v>
                </c:pt>
                <c:pt idx="9">
                  <c:v>74.7</c:v>
                </c:pt>
                <c:pt idx="10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4A-4CE3-8B8A-B26C0D9D57DB}"/>
            </c:ext>
          </c:extLst>
        </c:ser>
        <c:ser>
          <c:idx val="2"/>
          <c:order val="1"/>
          <c:tx>
            <c:strRef>
              <c:f>Mitarbeitende!$C$4</c:f>
              <c:strCache>
                <c:ptCount val="1"/>
                <c:pt idx="0">
                  <c:v>Wettbewerber</c:v>
                </c:pt>
              </c:strCache>
            </c:strRef>
          </c:tx>
          <c:spPr>
            <a:solidFill>
              <a:srgbClr val="EE7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+mj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Mitarbeitende!$D$2:$N$2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2025¹⁾</c:v>
                </c:pt>
              </c:strCache>
            </c:strRef>
          </c:cat>
          <c:val>
            <c:numRef>
              <c:f>Mitarbeitende!$D$4:$N$4</c:f>
              <c:numCache>
                <c:formatCode>#,##0.0</c:formatCode>
                <c:ptCount val="11"/>
                <c:pt idx="0">
                  <c:v>55.5</c:v>
                </c:pt>
                <c:pt idx="1">
                  <c:v>54.9</c:v>
                </c:pt>
                <c:pt idx="2">
                  <c:v>51.8</c:v>
                </c:pt>
                <c:pt idx="3">
                  <c:v>49.8</c:v>
                </c:pt>
                <c:pt idx="4">
                  <c:v>49.7</c:v>
                </c:pt>
                <c:pt idx="5">
                  <c:v>50.8</c:v>
                </c:pt>
                <c:pt idx="6">
                  <c:v>50.6</c:v>
                </c:pt>
                <c:pt idx="7">
                  <c:v>51.5</c:v>
                </c:pt>
                <c:pt idx="8">
                  <c:v>53.7</c:v>
                </c:pt>
                <c:pt idx="9">
                  <c:v>53.3</c:v>
                </c:pt>
                <c:pt idx="10">
                  <c:v>51.6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4A-4CE3-8B8A-B26C0D9D5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609924936"/>
        <c:axId val="609921984"/>
      </c:barChart>
      <c:lineChart>
        <c:grouping val="standard"/>
        <c:varyColors val="0"/>
        <c:ser>
          <c:idx val="3"/>
          <c:order val="2"/>
          <c:tx>
            <c:strRef>
              <c:f>Mitarbeitende!$C$5</c:f>
              <c:strCache>
                <c:ptCount val="1"/>
                <c:pt idx="0">
                  <c:v>gesamt</c:v>
                </c:pt>
              </c:strCache>
            </c:strRef>
          </c:tx>
          <c:spPr>
            <a:ln w="28575" cap="rnd">
              <a:solidFill>
                <a:srgbClr val="57676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57676F"/>
              </a:solidFill>
              <a:ln w="9525">
                <a:solidFill>
                  <a:srgbClr val="57676F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Mitarbeitende!$D$2:$N$2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2025¹⁾</c:v>
                </c:pt>
              </c:strCache>
            </c:strRef>
          </c:cat>
          <c:val>
            <c:numRef>
              <c:f>Mitarbeitende!$D$5:$N$5</c:f>
              <c:numCache>
                <c:formatCode>#,##0.0</c:formatCode>
                <c:ptCount val="11"/>
                <c:pt idx="0">
                  <c:v>165.9</c:v>
                </c:pt>
                <c:pt idx="1">
                  <c:v>159.6</c:v>
                </c:pt>
                <c:pt idx="2">
                  <c:v>153.69999999999999</c:v>
                </c:pt>
                <c:pt idx="3">
                  <c:v>147.89999999999998</c:v>
                </c:pt>
                <c:pt idx="4">
                  <c:v>143.80000000000001</c:v>
                </c:pt>
                <c:pt idx="5">
                  <c:v>139.80000000000001</c:v>
                </c:pt>
                <c:pt idx="6">
                  <c:v>135.80000000000001</c:v>
                </c:pt>
                <c:pt idx="7">
                  <c:v>133</c:v>
                </c:pt>
                <c:pt idx="8">
                  <c:v>132.4</c:v>
                </c:pt>
                <c:pt idx="9">
                  <c:v>128</c:v>
                </c:pt>
                <c:pt idx="10">
                  <c:v>122.6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4A-4CE3-8B8A-B26C0D9D5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9924936"/>
        <c:axId val="609921984"/>
      </c:lineChart>
      <c:catAx>
        <c:axId val="609924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de-DE"/>
          </a:p>
        </c:txPr>
        <c:crossAx val="609921984"/>
        <c:crosses val="autoZero"/>
        <c:auto val="1"/>
        <c:lblAlgn val="ctr"/>
        <c:lblOffset val="80"/>
        <c:noMultiLvlLbl val="0"/>
      </c:catAx>
      <c:valAx>
        <c:axId val="609921984"/>
        <c:scaling>
          <c:orientation val="minMax"/>
        </c:scaling>
        <c:delete val="1"/>
        <c:axPos val="l"/>
        <c:numFmt formatCode="#,##0.0" sourceLinked="1"/>
        <c:majorTickMark val="none"/>
        <c:minorTickMark val="none"/>
        <c:tickLblPos val="nextTo"/>
        <c:crossAx val="609924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3786675930214609"/>
          <c:y val="0.87656946422827742"/>
          <c:w val="0.35050980392156861"/>
          <c:h val="0.115090214278056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BundesSans Office" panose="020B0502030501010203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+mj-lt"/>
        </a:defRPr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r>
              <a:rPr lang="de-DE" sz="1000" b="1" i="0" baseline="0">
                <a:effectLst/>
              </a:rPr>
              <a:t>Aktive Breitbandanschlüsse in Festnetzen</a:t>
            </a:r>
            <a:endParaRPr lang="de-DE" sz="1000">
              <a:effectLst/>
            </a:endParaRPr>
          </a:p>
          <a:p>
            <a:pPr algn="l">
              <a:defRPr sz="1000">
                <a:latin typeface="BundesSans Office" panose="020B0002030500000203" pitchFamily="34" charset="0"/>
              </a:defRPr>
            </a:pPr>
            <a:r>
              <a:rPr lang="de-DE" sz="1000" b="0" i="0" baseline="0">
                <a:effectLst/>
              </a:rPr>
              <a:t>in Mio.</a:t>
            </a:r>
            <a:endParaRPr lang="de-DE" sz="1000"/>
          </a:p>
        </c:rich>
      </c:tx>
      <c:layout>
        <c:manualLayout>
          <c:xMode val="edge"/>
          <c:yMode val="edge"/>
          <c:x val="7.3775030349664406E-4"/>
          <c:y val="2.688448990605145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1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2.0588195706305944E-4"/>
          <c:y val="4.0944214246669088E-2"/>
          <c:w val="0.96564853061400113"/>
          <c:h val="0.7696375955119776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'Aktive BB-Anschlüsse Festnetz'!$C$4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'Aktive BB-Anschlüsse Festnetz'!$D$2:$N$2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'Aktive BB-Anschlüsse Festnetz'!$D$4:$N$4</c:f>
              <c:numCache>
                <c:formatCode>#,##0.0</c:formatCode>
                <c:ptCount val="11"/>
                <c:pt idx="0">
                  <c:v>23.507999999999999</c:v>
                </c:pt>
                <c:pt idx="1">
                  <c:v>24</c:v>
                </c:pt>
                <c:pt idx="2">
                  <c:v>24.7</c:v>
                </c:pt>
                <c:pt idx="3">
                  <c:v>25</c:v>
                </c:pt>
                <c:pt idx="4">
                  <c:v>25.3</c:v>
                </c:pt>
                <c:pt idx="5">
                  <c:v>25.4</c:v>
                </c:pt>
                <c:pt idx="6">
                  <c:v>25.4</c:v>
                </c:pt>
                <c:pt idx="7">
                  <c:v>24.7</c:v>
                </c:pt>
                <c:pt idx="8">
                  <c:v>24.5</c:v>
                </c:pt>
                <c:pt idx="9">
                  <c:v>23.6</c:v>
                </c:pt>
                <c:pt idx="10">
                  <c:v>22.7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D5-4D32-85C3-0C5150081A72}"/>
            </c:ext>
          </c:extLst>
        </c:ser>
        <c:ser>
          <c:idx val="2"/>
          <c:order val="2"/>
          <c:tx>
            <c:strRef>
              <c:f>'Aktive BB-Anschlüsse Festnetz'!$C$5</c:f>
              <c:strCache>
                <c:ptCount val="1"/>
                <c:pt idx="0">
                  <c:v>HFC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'Aktive BB-Anschlüsse Festnetz'!$D$2:$N$2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'Aktive BB-Anschlüsse Festnetz'!$D$5:$N$5</c:f>
              <c:numCache>
                <c:formatCode>#,##0.0</c:formatCode>
                <c:ptCount val="11"/>
                <c:pt idx="0">
                  <c:v>6.6</c:v>
                </c:pt>
                <c:pt idx="1">
                  <c:v>7.2</c:v>
                </c:pt>
                <c:pt idx="2">
                  <c:v>7.7</c:v>
                </c:pt>
                <c:pt idx="3">
                  <c:v>8</c:v>
                </c:pt>
                <c:pt idx="4">
                  <c:v>8.3000000000000007</c:v>
                </c:pt>
                <c:pt idx="5">
                  <c:v>8.6999999999999993</c:v>
                </c:pt>
                <c:pt idx="6">
                  <c:v>8.8000000000000007</c:v>
                </c:pt>
                <c:pt idx="7">
                  <c:v>8.6999999999999993</c:v>
                </c:pt>
                <c:pt idx="8">
                  <c:v>8.6</c:v>
                </c:pt>
                <c:pt idx="9">
                  <c:v>8.5</c:v>
                </c:pt>
                <c:pt idx="10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D5-4D32-85C3-0C5150081A72}"/>
            </c:ext>
          </c:extLst>
        </c:ser>
        <c:ser>
          <c:idx val="3"/>
          <c:order val="3"/>
          <c:tx>
            <c:strRef>
              <c:f>'Aktive BB-Anschlüsse Festnetz'!$C$6</c:f>
              <c:strCache>
                <c:ptCount val="1"/>
                <c:pt idx="0">
                  <c:v>FttH und FttB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8.45219228737453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BD5-4D32-85C3-0C5150081A72}"/>
                </c:ext>
              </c:extLst>
            </c:dLbl>
            <c:dLbl>
              <c:idx val="1"/>
              <c:layout>
                <c:manualLayout>
                  <c:x val="0"/>
                  <c:y val="4.22609614368726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D5-4D32-85C3-0C5150081A72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'Aktive BB-Anschlüsse Festnetz'!$D$2:$N$2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'Aktive BB-Anschlüsse Festnetz'!$D$6:$N$6</c:f>
              <c:numCache>
                <c:formatCode>#,##0.0</c:formatCode>
                <c:ptCount val="11"/>
                <c:pt idx="0">
                  <c:v>0.44900000000000001</c:v>
                </c:pt>
                <c:pt idx="1">
                  <c:v>0.6</c:v>
                </c:pt>
                <c:pt idx="2">
                  <c:v>0.8</c:v>
                </c:pt>
                <c:pt idx="3">
                  <c:v>1.1000000000000001</c:v>
                </c:pt>
                <c:pt idx="4">
                  <c:v>1.5</c:v>
                </c:pt>
                <c:pt idx="5">
                  <c:v>2</c:v>
                </c:pt>
                <c:pt idx="6">
                  <c:v>2.6</c:v>
                </c:pt>
                <c:pt idx="7">
                  <c:v>3.4</c:v>
                </c:pt>
                <c:pt idx="8">
                  <c:v>4.3</c:v>
                </c:pt>
                <c:pt idx="9">
                  <c:v>5.3</c:v>
                </c:pt>
                <c:pt idx="10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D5-4D32-85C3-0C5150081A72}"/>
            </c:ext>
          </c:extLst>
        </c:ser>
        <c:ser>
          <c:idx val="4"/>
          <c:order val="4"/>
          <c:tx>
            <c:strRef>
              <c:f>'Aktive BB-Anschlüsse Festnetz'!$C$7</c:f>
              <c:strCache>
                <c:ptCount val="1"/>
                <c:pt idx="0">
                  <c:v>Stationäre drahtlose Breitbanddienste via LTE/5G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BD5-4D32-85C3-0C5150081A72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BD5-4D32-85C3-0C5150081A72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BD5-4D32-85C3-0C5150081A72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13-43EE-9E6B-28B839C71FE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'Aktive BB-Anschlüsse Festnetz'!$D$2:$N$2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'Aktive BB-Anschlüsse Festnetz'!$D$7:$N$7</c:f>
              <c:numCache>
                <c:formatCode>#,##0.0</c:formatCode>
                <c:ptCount val="11"/>
                <c:pt idx="7">
                  <c:v>0.7</c:v>
                </c:pt>
                <c:pt idx="8">
                  <c:v>0.9</c:v>
                </c:pt>
                <c:pt idx="9">
                  <c:v>0.88700000000000001</c:v>
                </c:pt>
                <c:pt idx="1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BD5-4D32-85C3-0C5150081A72}"/>
            </c:ext>
          </c:extLst>
        </c:ser>
        <c:ser>
          <c:idx val="5"/>
          <c:order val="5"/>
          <c:tx>
            <c:strRef>
              <c:f>'Aktive BB-Anschlüsse Festnetz'!$C$8</c:f>
              <c:strCache>
                <c:ptCount val="1"/>
                <c:pt idx="0">
                  <c:v>Festverbindungen, Richtfunk, Satellit u. Sonstige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958349116288816E-2"/>
                  <c:y val="-1.26782884310618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BD5-4D32-85C3-0C5150081A72}"/>
                </c:ext>
              </c:extLst>
            </c:dLbl>
            <c:dLbl>
              <c:idx val="1"/>
              <c:layout>
                <c:manualLayout>
                  <c:x val="4.2313472330800003E-2"/>
                  <c:y val="-1.0566238649645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BD5-4D32-85C3-0C5150081A72}"/>
                </c:ext>
              </c:extLst>
            </c:dLbl>
            <c:dLbl>
              <c:idx val="2"/>
              <c:layout>
                <c:manualLayout>
                  <c:x val="4.3677979351864536E-2"/>
                  <c:y val="-1.2679286721489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BD5-4D32-85C3-0C5150081A72}"/>
                </c:ext>
              </c:extLst>
            </c:dLbl>
            <c:dLbl>
              <c:idx val="3"/>
              <c:layout>
                <c:manualLayout>
                  <c:x val="4.094821310079326E-2"/>
                  <c:y val="-1.47918356481193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BD5-4D32-85C3-0C5150081A72}"/>
                </c:ext>
              </c:extLst>
            </c:dLbl>
            <c:dLbl>
              <c:idx val="4"/>
              <c:layout>
                <c:manualLayout>
                  <c:x val="4.0948750392894799E-2"/>
                  <c:y val="-1.05657395044320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BD5-4D32-85C3-0C5150081A72}"/>
                </c:ext>
              </c:extLst>
            </c:dLbl>
            <c:dLbl>
              <c:idx val="5"/>
              <c:layout>
                <c:manualLayout>
                  <c:x val="4.3677656976603516E-2"/>
                  <c:y val="-1.47939986107125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BD5-4D32-85C3-0C5150081A72}"/>
                </c:ext>
              </c:extLst>
            </c:dLbl>
            <c:dLbl>
              <c:idx val="6"/>
              <c:layout>
                <c:manualLayout>
                  <c:x val="3.958295387078662E-2"/>
                  <c:y val="-1.26809505388688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BD5-4D32-85C3-0C5150081A72}"/>
                </c:ext>
              </c:extLst>
            </c:dLbl>
            <c:dLbl>
              <c:idx val="7"/>
              <c:layout>
                <c:manualLayout>
                  <c:x val="4.2312720121857751E-2"/>
                  <c:y val="-1.26809505388688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BD5-4D32-85C3-0C5150081A72}"/>
                </c:ext>
              </c:extLst>
            </c:dLbl>
            <c:dLbl>
              <c:idx val="8"/>
              <c:layout>
                <c:manualLayout>
                  <c:x val="4.6407100852413917E-2"/>
                  <c:y val="-1.69043845747490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BD5-4D32-85C3-0C5150081A72}"/>
                </c:ext>
              </c:extLst>
            </c:dLbl>
            <c:dLbl>
              <c:idx val="9"/>
              <c:layout>
                <c:manualLayout>
                  <c:x val="4.7772682457681528E-2"/>
                  <c:y val="-1.69033862843214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BD5-4D32-85C3-0C5150081A72}"/>
                </c:ext>
              </c:extLst>
            </c:dLbl>
            <c:dLbl>
              <c:idx val="10"/>
              <c:layout>
                <c:manualLayout>
                  <c:x val="4.5043238581871224E-2"/>
                  <c:y val="-1.47908373576916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13-43EE-9E6B-28B839C71FE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'Aktive BB-Anschlüsse Festnetz'!$D$2:$N$2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'Aktive BB-Anschlüsse Festnetz'!$D$8:$N$8</c:f>
              <c:numCache>
                <c:formatCode>#,##0.0</c:formatCode>
                <c:ptCount val="11"/>
                <c:pt idx="0">
                  <c:v>8.7999999999999995E-2</c:v>
                </c:pt>
                <c:pt idx="1">
                  <c:v>8.5999999999999993E-2</c:v>
                </c:pt>
                <c:pt idx="2">
                  <c:v>8.5000000000000006E-2</c:v>
                </c:pt>
                <c:pt idx="3">
                  <c:v>8.6999999999999994E-2</c:v>
                </c:pt>
                <c:pt idx="4">
                  <c:v>8.3000000000000004E-2</c:v>
                </c:pt>
                <c:pt idx="5">
                  <c:v>8.7999999999999995E-2</c:v>
                </c:pt>
                <c:pt idx="6">
                  <c:v>8.5999999999999993E-2</c:v>
                </c:pt>
                <c:pt idx="7">
                  <c:v>5.8999999999999997E-2</c:v>
                </c:pt>
                <c:pt idx="8">
                  <c:v>8.6999999999999994E-2</c:v>
                </c:pt>
                <c:pt idx="9">
                  <c:v>0.27900000000000003</c:v>
                </c:pt>
                <c:pt idx="10">
                  <c:v>0.27800000000000002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0BD5-4D32-85C3-0C5150081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overlap val="100"/>
        <c:axId val="294447360"/>
        <c:axId val="294448512"/>
      </c:barChart>
      <c:lineChart>
        <c:grouping val="standard"/>
        <c:varyColors val="0"/>
        <c:ser>
          <c:idx val="0"/>
          <c:order val="0"/>
          <c:tx>
            <c:strRef>
              <c:f>'Aktive BB-Anschlüsse Festnetz'!$C$3</c:f>
              <c:strCache>
                <c:ptCount val="1"/>
                <c:pt idx="0">
                  <c:v>gesamt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  <a:effectLst/>
          </c:spPr>
          <c:marker>
            <c:symbol val="none"/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'Aktive BB-Anschlüsse Festnetz'!$D$2:$N$2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'Aktive BB-Anschlüsse Festnetz'!$D$3:$N$3</c:f>
              <c:numCache>
                <c:formatCode>#,##0.0</c:formatCode>
                <c:ptCount val="11"/>
                <c:pt idx="0">
                  <c:v>30.7</c:v>
                </c:pt>
                <c:pt idx="1">
                  <c:v>32</c:v>
                </c:pt>
                <c:pt idx="2">
                  <c:v>33.200000000000003</c:v>
                </c:pt>
                <c:pt idx="3">
                  <c:v>34.200000000000003</c:v>
                </c:pt>
                <c:pt idx="4">
                  <c:v>35.200000000000003</c:v>
                </c:pt>
                <c:pt idx="5">
                  <c:v>36.200000000000003</c:v>
                </c:pt>
                <c:pt idx="6">
                  <c:v>36.9</c:v>
                </c:pt>
                <c:pt idx="7">
                  <c:v>37.5</c:v>
                </c:pt>
                <c:pt idx="8">
                  <c:v>38.4</c:v>
                </c:pt>
                <c:pt idx="9">
                  <c:v>38.6</c:v>
                </c:pt>
                <c:pt idx="10">
                  <c:v>38.799999999999997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0BD5-4D32-85C3-0C5150081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4447360"/>
        <c:axId val="294448512"/>
      </c:lineChart>
      <c:catAx>
        <c:axId val="29444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endParaRPr lang="de-DE"/>
          </a:p>
        </c:txPr>
        <c:crossAx val="294448512"/>
        <c:crosses val="autoZero"/>
        <c:auto val="1"/>
        <c:lblAlgn val="ctr"/>
        <c:lblOffset val="100"/>
        <c:noMultiLvlLbl val="0"/>
      </c:catAx>
      <c:valAx>
        <c:axId val="294448512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noFill/>
                <a:latin typeface="+mn-lt"/>
                <a:ea typeface="+mn-ea"/>
                <a:cs typeface="+mn-cs"/>
              </a:defRPr>
            </a:pPr>
            <a:endParaRPr lang="de-DE"/>
          </a:p>
        </c:txPr>
        <c:crossAx val="29444736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egendEntry>
        <c:idx val="5"/>
        <c:delete val="1"/>
      </c:legendEntry>
      <c:layout>
        <c:manualLayout>
          <c:xMode val="edge"/>
          <c:yMode val="edge"/>
          <c:x val="0"/>
          <c:y val="0.88474018926897036"/>
          <c:w val="1"/>
          <c:h val="0.114906158224933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 rtl="0">
              <a:defRPr lang="de-DE" sz="1000" b="1" i="0" u="none" strike="noStrike" kern="1200" spc="0" baseline="0">
                <a:solidFill>
                  <a:sysClr val="windowText" lastClr="000000"/>
                </a:solidFill>
                <a:latin typeface="BundesSans Office" panose="020B0502030501010203" pitchFamily="34" charset="0"/>
                <a:ea typeface="+mn-ea"/>
                <a:cs typeface="+mn-cs"/>
              </a:defRPr>
            </a:pPr>
            <a:r>
              <a:rPr lang="en-US" sz="1000">
                <a:latin typeface="BundesSans Office" panose="020B0502030501010203" pitchFamily="34" charset="0"/>
              </a:rPr>
              <a:t>Anteile an den Breitbandanschlüssen in Festnetzen</a:t>
            </a:r>
          </a:p>
          <a:p>
            <a:pPr algn="l" rtl="0">
              <a:defRPr lang="de-DE" sz="1000" b="1">
                <a:solidFill>
                  <a:sysClr val="windowText" lastClr="000000"/>
                </a:solidFill>
                <a:latin typeface="BundesSans Office" panose="020B0502030501010203" pitchFamily="34" charset="0"/>
              </a:defRPr>
            </a:pPr>
            <a:r>
              <a:rPr lang="en-US" sz="1000" b="0">
                <a:latin typeface="BundesSans Office" panose="020B0502030501010203" pitchFamily="34" charset="0"/>
              </a:rPr>
              <a:t>in Prozent</a:t>
            </a:r>
          </a:p>
        </c:rich>
      </c:tx>
      <c:layout>
        <c:manualLayout>
          <c:xMode val="edge"/>
          <c:yMode val="edge"/>
          <c:x val="4.6675610089940816E-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 rtl="0">
            <a:defRPr lang="de-DE" sz="1000" b="1" i="0" u="none" strike="noStrike" kern="1200" spc="0" baseline="0">
              <a:solidFill>
                <a:sysClr val="windowText" lastClr="000000"/>
              </a:solidFill>
              <a:latin typeface="BundesSans Office" panose="020B050203050101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"/>
          <c:y val="0.28556846400539077"/>
          <c:w val="1"/>
          <c:h val="0.53480797467669938"/>
        </c:manualLayout>
      </c:layout>
      <c:lineChart>
        <c:grouping val="standard"/>
        <c:varyColors val="0"/>
        <c:ser>
          <c:idx val="0"/>
          <c:order val="0"/>
          <c:tx>
            <c:strRef>
              <c:f>'Anteile a.d. BB-Anschlüssen'!$C$3</c:f>
              <c:strCache>
                <c:ptCount val="1"/>
                <c:pt idx="0">
                  <c:v>Deutsche Telekom (direkte Endkunden)</c:v>
                </c:pt>
              </c:strCache>
            </c:strRef>
          </c:tx>
          <c:spPr>
            <a:ln w="28575" cap="rnd">
              <a:solidFill>
                <a:srgbClr val="00487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4874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'Anteile a.d. BB-Anschlüssen'!$D$2:$N$2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'Anteile a.d. BB-Anschlüssen'!$D$3:$N$3</c:f>
              <c:numCache>
                <c:formatCode>0.0</c:formatCode>
                <c:ptCount val="11"/>
                <c:pt idx="0">
                  <c:v>41.2</c:v>
                </c:pt>
                <c:pt idx="1">
                  <c:v>40.6</c:v>
                </c:pt>
                <c:pt idx="2">
                  <c:v>39.700000000000003</c:v>
                </c:pt>
                <c:pt idx="3">
                  <c:v>39.5</c:v>
                </c:pt>
                <c:pt idx="4">
                  <c:v>39</c:v>
                </c:pt>
                <c:pt idx="5">
                  <c:v>38.799999999999997</c:v>
                </c:pt>
                <c:pt idx="6">
                  <c:v>39.1</c:v>
                </c:pt>
                <c:pt idx="7">
                  <c:v>39.1</c:v>
                </c:pt>
                <c:pt idx="8">
                  <c:v>39</c:v>
                </c:pt>
                <c:pt idx="9">
                  <c:v>39.1</c:v>
                </c:pt>
                <c:pt idx="10">
                  <c:v>38.799999999999997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1F-4F7F-87A3-F38AD0E854C0}"/>
            </c:ext>
          </c:extLst>
        </c:ser>
        <c:ser>
          <c:idx val="1"/>
          <c:order val="1"/>
          <c:tx>
            <c:strRef>
              <c:f>'Anteile a.d. BB-Anschlüssen'!$C$4</c:f>
              <c:strCache>
                <c:ptCount val="1"/>
                <c:pt idx="0">
                  <c:v>Wettbewerber</c:v>
                </c:pt>
              </c:strCache>
            </c:strRef>
          </c:tx>
          <c:spPr>
            <a:ln w="28575" cap="rnd">
              <a:solidFill>
                <a:srgbClr val="EE7F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EE7F00"/>
              </a:solidFill>
              <a:ln w="9525">
                <a:solidFill>
                  <a:srgbClr val="EE7F0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'Anteile a.d. BB-Anschlüssen'!$D$2:$N$2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'Anteile a.d. BB-Anschlüssen'!$D$4:$N$4</c:f>
              <c:numCache>
                <c:formatCode>0.0</c:formatCode>
                <c:ptCount val="11"/>
                <c:pt idx="0">
                  <c:v>58.8</c:v>
                </c:pt>
                <c:pt idx="1">
                  <c:v>59.4</c:v>
                </c:pt>
                <c:pt idx="2">
                  <c:v>60.3</c:v>
                </c:pt>
                <c:pt idx="3">
                  <c:v>60.5</c:v>
                </c:pt>
                <c:pt idx="4">
                  <c:v>61</c:v>
                </c:pt>
                <c:pt idx="5">
                  <c:v>61.2</c:v>
                </c:pt>
                <c:pt idx="6">
                  <c:v>60.9</c:v>
                </c:pt>
                <c:pt idx="7">
                  <c:v>60.9</c:v>
                </c:pt>
                <c:pt idx="8">
                  <c:v>61</c:v>
                </c:pt>
                <c:pt idx="9">
                  <c:v>60.9</c:v>
                </c:pt>
                <c:pt idx="10">
                  <c:v>61.2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1F-4F7F-87A3-F38AD0E854C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09924936"/>
        <c:axId val="609921984"/>
        <c:extLst/>
      </c:lineChart>
      <c:catAx>
        <c:axId val="609924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de-DE"/>
          </a:p>
        </c:txPr>
        <c:crossAx val="609921984"/>
        <c:crosses val="autoZero"/>
        <c:auto val="1"/>
        <c:lblAlgn val="ctr"/>
        <c:lblOffset val="100"/>
        <c:noMultiLvlLbl val="0"/>
      </c:catAx>
      <c:valAx>
        <c:axId val="609921984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609924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243939474009856"/>
          <c:y val="0.89929528770627554"/>
          <c:w val="0.63756060525990133"/>
          <c:h val="8.47838491641614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BundesSans Office" panose="020B0502030501010203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+mj-lt"/>
        </a:defRPr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r>
              <a:rPr lang="de-DE" sz="1000" b="1" i="0" baseline="0">
                <a:effectLst/>
              </a:rPr>
              <a:t>Verteilung der vermarkteten Maximalbandbreiten im Download bei aktiven Festnetz-Breitbandanschlüssen</a:t>
            </a:r>
            <a:endParaRPr lang="de-DE" sz="1000" b="1">
              <a:effectLst/>
            </a:endParaRPr>
          </a:p>
          <a:p>
            <a:pPr algn="l">
              <a:defRPr sz="1000">
                <a:latin typeface="BundesSans Office" panose="020B0002030500000203" pitchFamily="34" charset="0"/>
              </a:defRPr>
            </a:pPr>
            <a:r>
              <a:rPr lang="de-DE" sz="1000" b="0" i="0" baseline="0">
                <a:effectLst/>
              </a:rPr>
              <a:t>in Mio.</a:t>
            </a:r>
            <a:endParaRPr lang="de-DE" sz="1000" b="0">
              <a:effectLst/>
            </a:endParaRPr>
          </a:p>
          <a:p>
            <a:pPr algn="l">
              <a:defRPr sz="1000">
                <a:latin typeface="BundesSans Office" panose="020B0002030500000203" pitchFamily="34" charset="0"/>
              </a:defRPr>
            </a:pPr>
            <a:endParaRPr lang="de-DE" sz="1000"/>
          </a:p>
        </c:rich>
      </c:tx>
      <c:layout>
        <c:manualLayout>
          <c:xMode val="edge"/>
          <c:yMode val="edge"/>
          <c:x val="3.4727505215694193E-3"/>
          <c:y val="6.927965482852004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1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2.2736142644865898E-2"/>
          <c:y val="0.1501247951139234"/>
          <c:w val="0.96293791321120681"/>
          <c:h val="0.6597703100107732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'Verteilung Bandbreiten BB-Ansch'!$D$2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'Verteilung Bandbreiten BB-Ansch'!$C$3:$C$9</c:f>
              <c:strCache>
                <c:ptCount val="7"/>
                <c:pt idx="0">
                  <c:v>unter 10 Mbit/s</c:v>
                </c:pt>
                <c:pt idx="1">
                  <c:v>10 bis unter 30 Mbit/s</c:v>
                </c:pt>
                <c:pt idx="2">
                  <c:v>30 bis unter 100 Mbit/s</c:v>
                </c:pt>
                <c:pt idx="3">
                  <c:v>100 bis unter 300 Mbit/s</c:v>
                </c:pt>
                <c:pt idx="4">
                  <c:v>300 bis unter 500 Mbit/s</c:v>
                </c:pt>
                <c:pt idx="5">
                  <c:v>500 Mbit/s bis unter 1Gbit/s</c:v>
                </c:pt>
                <c:pt idx="6">
                  <c:v>1 Gbit/s und mehr</c:v>
                </c:pt>
              </c:strCache>
            </c:strRef>
          </c:cat>
          <c:val>
            <c:numRef>
              <c:f>'Verteilung Bandbreiten BB-Ansch'!$D$3:$D$9</c:f>
              <c:numCache>
                <c:formatCode>#,##0.0</c:formatCode>
                <c:ptCount val="7"/>
                <c:pt idx="0">
                  <c:v>1.2</c:v>
                </c:pt>
                <c:pt idx="1">
                  <c:v>5.6</c:v>
                </c:pt>
                <c:pt idx="2">
                  <c:v>12.2</c:v>
                </c:pt>
                <c:pt idx="3">
                  <c:v>15</c:v>
                </c:pt>
                <c:pt idx="4">
                  <c:v>1.1000000000000001</c:v>
                </c:pt>
                <c:pt idx="5">
                  <c:v>1.1000000000000001</c:v>
                </c:pt>
                <c:pt idx="6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BF-4B4A-B6C8-8ADD77C99A47}"/>
            </c:ext>
          </c:extLst>
        </c:ser>
        <c:ser>
          <c:idx val="2"/>
          <c:order val="1"/>
          <c:tx>
            <c:strRef>
              <c:f>'Verteilung Bandbreiten BB-Ansch'!$E$2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'Verteilung Bandbreiten BB-Ansch'!$C$3:$C$9</c:f>
              <c:strCache>
                <c:ptCount val="7"/>
                <c:pt idx="0">
                  <c:v>unter 10 Mbit/s</c:v>
                </c:pt>
                <c:pt idx="1">
                  <c:v>10 bis unter 30 Mbit/s</c:v>
                </c:pt>
                <c:pt idx="2">
                  <c:v>30 bis unter 100 Mbit/s</c:v>
                </c:pt>
                <c:pt idx="3">
                  <c:v>100 bis unter 300 Mbit/s</c:v>
                </c:pt>
                <c:pt idx="4">
                  <c:v>300 bis unter 500 Mbit/s</c:v>
                </c:pt>
                <c:pt idx="5">
                  <c:v>500 Mbit/s bis unter 1Gbit/s</c:v>
                </c:pt>
                <c:pt idx="6">
                  <c:v>1 Gbit/s und mehr</c:v>
                </c:pt>
              </c:strCache>
            </c:strRef>
          </c:cat>
          <c:val>
            <c:numRef>
              <c:f>'Verteilung Bandbreiten BB-Ansch'!$E$3:$E$9</c:f>
              <c:numCache>
                <c:formatCode>#,##0.0</c:formatCode>
                <c:ptCount val="7"/>
                <c:pt idx="0">
                  <c:v>0.8</c:v>
                </c:pt>
                <c:pt idx="1">
                  <c:v>5.0999999999999996</c:v>
                </c:pt>
                <c:pt idx="2">
                  <c:v>11.2</c:v>
                </c:pt>
                <c:pt idx="3">
                  <c:v>16.3</c:v>
                </c:pt>
                <c:pt idx="4">
                  <c:v>1.3</c:v>
                </c:pt>
                <c:pt idx="5">
                  <c:v>1.4</c:v>
                </c:pt>
                <c:pt idx="6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BF-4B4A-B6C8-8ADD77C99A47}"/>
            </c:ext>
          </c:extLst>
        </c:ser>
        <c:ser>
          <c:idx val="3"/>
          <c:order val="2"/>
          <c:tx>
            <c:strRef>
              <c:f>'Verteilung Bandbreiten BB-Ansch'!$F$2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'Verteilung Bandbreiten BB-Ansch'!$C$3:$C$9</c:f>
              <c:strCache>
                <c:ptCount val="7"/>
                <c:pt idx="0">
                  <c:v>unter 10 Mbit/s</c:v>
                </c:pt>
                <c:pt idx="1">
                  <c:v>10 bis unter 30 Mbit/s</c:v>
                </c:pt>
                <c:pt idx="2">
                  <c:v>30 bis unter 100 Mbit/s</c:v>
                </c:pt>
                <c:pt idx="3">
                  <c:v>100 bis unter 300 Mbit/s</c:v>
                </c:pt>
                <c:pt idx="4">
                  <c:v>300 bis unter 500 Mbit/s</c:v>
                </c:pt>
                <c:pt idx="5">
                  <c:v>500 Mbit/s bis unter 1Gbit/s</c:v>
                </c:pt>
                <c:pt idx="6">
                  <c:v>1 Gbit/s und mehr</c:v>
                </c:pt>
              </c:strCache>
            </c:strRef>
          </c:cat>
          <c:val>
            <c:numRef>
              <c:f>'Verteilung Bandbreiten BB-Ansch'!$F$3:$F$9</c:f>
              <c:numCache>
                <c:formatCode>#,##0.0</c:formatCode>
                <c:ptCount val="7"/>
                <c:pt idx="0">
                  <c:v>0.7</c:v>
                </c:pt>
                <c:pt idx="1">
                  <c:v>4.5</c:v>
                </c:pt>
                <c:pt idx="2">
                  <c:v>10</c:v>
                </c:pt>
                <c:pt idx="3">
                  <c:v>17.3</c:v>
                </c:pt>
                <c:pt idx="4">
                  <c:v>1.7</c:v>
                </c:pt>
                <c:pt idx="5">
                  <c:v>1.6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BF-4B4A-B6C8-8ADD77C99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0"/>
        <c:axId val="294447360"/>
        <c:axId val="294448512"/>
        <c:extLst/>
      </c:barChart>
      <c:catAx>
        <c:axId val="294447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endParaRPr lang="de-DE"/>
          </a:p>
        </c:txPr>
        <c:crossAx val="294448512"/>
        <c:crosses val="autoZero"/>
        <c:auto val="1"/>
        <c:lblAlgn val="ctr"/>
        <c:lblOffset val="100"/>
        <c:noMultiLvlLbl val="0"/>
      </c:catAx>
      <c:valAx>
        <c:axId val="294448512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9444736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015089154682386"/>
          <c:y val="0.9493729462102658"/>
          <c:w val="0.27819713978951333"/>
          <c:h val="5.06270537897341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 rtl="0">
              <a:defRPr lang="de-DE" sz="1000" b="1" i="0" u="none" strike="noStrike" kern="1200" spc="0" baseline="0">
                <a:solidFill>
                  <a:sysClr val="windowText" lastClr="000000"/>
                </a:solidFill>
                <a:latin typeface="BundesSans Office" panose="020B0502030501010203" pitchFamily="34" charset="0"/>
                <a:ea typeface="+mn-ea"/>
                <a:cs typeface="+mn-cs"/>
              </a:defRPr>
            </a:pPr>
            <a:r>
              <a:rPr lang="de-DE" sz="1000" b="1" i="0" baseline="0">
                <a:effectLst/>
                <a:latin typeface="BundesSans Office" panose="020B0502030501010203" pitchFamily="34" charset="0"/>
              </a:rPr>
              <a:t>Aktive DSL-Anschlüsse</a:t>
            </a:r>
            <a:endParaRPr lang="de-DE" sz="1000">
              <a:effectLst/>
              <a:latin typeface="BundesSans Office" panose="020B0502030501010203" pitchFamily="34" charset="0"/>
            </a:endParaRPr>
          </a:p>
          <a:p>
            <a:pPr algn="l" rtl="0">
              <a:defRPr lang="de-DE" sz="1000" b="1">
                <a:solidFill>
                  <a:sysClr val="windowText" lastClr="000000"/>
                </a:solidFill>
                <a:latin typeface="BundesSans Office" panose="020B0502030501010203" pitchFamily="34" charset="0"/>
              </a:defRPr>
            </a:pPr>
            <a:r>
              <a:rPr lang="de-DE" sz="1000" b="0" i="0" baseline="0">
                <a:effectLst/>
                <a:latin typeface="BundesSans Office" panose="020B0502030501010203" pitchFamily="34" charset="0"/>
              </a:rPr>
              <a:t>in Mio.</a:t>
            </a:r>
            <a:endParaRPr lang="de-DE" sz="1000">
              <a:effectLst/>
              <a:latin typeface="BundesSans Office" panose="020B0502030501010203" pitchFamily="34" charset="0"/>
            </a:endParaRPr>
          </a:p>
        </c:rich>
      </c:tx>
      <c:layout>
        <c:manualLayout>
          <c:xMode val="edge"/>
          <c:yMode val="edge"/>
          <c:x val="3.0565718157181641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 rtl="0">
            <a:defRPr lang="de-DE" sz="1000" b="1" i="0" u="none" strike="noStrike" kern="1200" spc="0" baseline="0">
              <a:solidFill>
                <a:sysClr val="windowText" lastClr="000000"/>
              </a:solidFill>
              <a:latin typeface="BundesSans Office" panose="020B050203050101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3.2516858469614374E-3"/>
          <c:y val="5.2730284708052196E-2"/>
          <c:w val="0.99538531089051785"/>
          <c:h val="0.72686574241611246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'akt. DSL_Anschlüsse'!$C$3</c:f>
              <c:strCache>
                <c:ptCount val="1"/>
                <c:pt idx="0">
                  <c:v>Deutsche Telekom (direkte Endkunden)</c:v>
                </c:pt>
              </c:strCache>
            </c:strRef>
          </c:tx>
          <c:spPr>
            <a:solidFill>
              <a:srgbClr val="004874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+mj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'akt. DSL_Anschlüsse'!$D$2:$N$2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'akt. DSL_Anschlüsse'!$D$3:$N$3</c:f>
              <c:numCache>
                <c:formatCode>#,##0.0</c:formatCode>
                <c:ptCount val="11"/>
                <c:pt idx="0">
                  <c:v>12.608000000000001</c:v>
                </c:pt>
                <c:pt idx="1">
                  <c:v>12.862</c:v>
                </c:pt>
                <c:pt idx="2">
                  <c:v>13.1</c:v>
                </c:pt>
                <c:pt idx="3">
                  <c:v>13.3</c:v>
                </c:pt>
                <c:pt idx="4">
                  <c:v>13.5</c:v>
                </c:pt>
                <c:pt idx="5">
                  <c:v>13.7</c:v>
                </c:pt>
                <c:pt idx="6">
                  <c:v>13.9</c:v>
                </c:pt>
                <c:pt idx="7">
                  <c:v>13.9</c:v>
                </c:pt>
                <c:pt idx="8">
                  <c:v>14</c:v>
                </c:pt>
                <c:pt idx="9">
                  <c:v>13.7</c:v>
                </c:pt>
                <c:pt idx="10">
                  <c:v>13.2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8-4664-87DA-0B9F07CEA6E7}"/>
            </c:ext>
          </c:extLst>
        </c:ser>
        <c:ser>
          <c:idx val="2"/>
          <c:order val="1"/>
          <c:tx>
            <c:strRef>
              <c:f>'akt. DSL_Anschlüsse'!$C$4</c:f>
              <c:strCache>
                <c:ptCount val="1"/>
                <c:pt idx="0">
                  <c:v>Wettbewerber über Bitstrom- und Resalevorleistung der Deutschen Telekom¹⁾</c:v>
                </c:pt>
              </c:strCache>
            </c:strRef>
          </c:tx>
          <c:spPr>
            <a:solidFill>
              <a:srgbClr val="EE7F00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+mj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'akt. DSL_Anschlüsse'!$D$2:$N$2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'akt. DSL_Anschlüsse'!$D$4:$N$4</c:f>
              <c:numCache>
                <c:formatCode>#,##0.0</c:formatCode>
                <c:ptCount val="11"/>
                <c:pt idx="0">
                  <c:v>3.2</c:v>
                </c:pt>
                <c:pt idx="1">
                  <c:v>4.3</c:v>
                </c:pt>
                <c:pt idx="2">
                  <c:v>5.8</c:v>
                </c:pt>
                <c:pt idx="3">
                  <c:v>6.7210000000000001</c:v>
                </c:pt>
                <c:pt idx="4">
                  <c:v>7.3</c:v>
                </c:pt>
                <c:pt idx="5">
                  <c:v>7.7</c:v>
                </c:pt>
                <c:pt idx="6">
                  <c:v>8</c:v>
                </c:pt>
                <c:pt idx="7">
                  <c:v>8.1</c:v>
                </c:pt>
                <c:pt idx="8">
                  <c:v>8.3000000000000007</c:v>
                </c:pt>
                <c:pt idx="9">
                  <c:v>8.4</c:v>
                </c:pt>
                <c:pt idx="1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C8-4664-87DA-0B9F07CEA6E7}"/>
            </c:ext>
          </c:extLst>
        </c:ser>
        <c:ser>
          <c:idx val="4"/>
          <c:order val="2"/>
          <c:tx>
            <c:strRef>
              <c:f>'akt. DSL_Anschlüsse'!$C$5</c:f>
              <c:strCache>
                <c:ptCount val="1"/>
                <c:pt idx="0">
                  <c:v>Wettbewerber über TAL-Vorleistung der Deutschen Telekom, Vorleistungen alternativer Carrier sowie Eigenrealisierung</c:v>
                </c:pt>
              </c:strCache>
            </c:strRef>
          </c:tx>
          <c:spPr>
            <a:solidFill>
              <a:srgbClr val="57676F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+mj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'akt. DSL_Anschlüsse'!$D$2:$N$2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'akt. DSL_Anschlüsse'!$D$5:$N$5</c:f>
              <c:numCache>
                <c:formatCode>#,##0.0</c:formatCode>
                <c:ptCount val="11"/>
                <c:pt idx="0">
                  <c:v>7.7</c:v>
                </c:pt>
                <c:pt idx="1">
                  <c:v>6.8</c:v>
                </c:pt>
                <c:pt idx="2">
                  <c:v>5.8</c:v>
                </c:pt>
                <c:pt idx="3">
                  <c:v>5</c:v>
                </c:pt>
                <c:pt idx="4">
                  <c:v>4.5</c:v>
                </c:pt>
                <c:pt idx="5">
                  <c:v>4</c:v>
                </c:pt>
                <c:pt idx="6">
                  <c:v>3.5</c:v>
                </c:pt>
                <c:pt idx="7">
                  <c:v>2.7</c:v>
                </c:pt>
                <c:pt idx="8">
                  <c:v>2.2000000000000002</c:v>
                </c:pt>
                <c:pt idx="9">
                  <c:v>1.5</c:v>
                </c:pt>
                <c:pt idx="10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C8-4664-87DA-0B9F07CEA6E7}"/>
            </c:ext>
          </c:extLst>
        </c:ser>
        <c:ser>
          <c:idx val="5"/>
          <c:order val="3"/>
          <c:tx>
            <c:strRef>
              <c:f>'akt. DSL_Anschlüsse'!$C$6</c:f>
              <c:strCache>
                <c:ptCount val="1"/>
                <c:pt idx="0">
                  <c:v>gesamt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de-D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'akt. DSL_Anschlüsse'!$D$2:$N$2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'akt. DSL_Anschlüsse'!$D$6:$N$6</c:f>
              <c:numCache>
                <c:formatCode>#,##0.0</c:formatCode>
                <c:ptCount val="11"/>
                <c:pt idx="0">
                  <c:v>23.507999999999999</c:v>
                </c:pt>
                <c:pt idx="1">
                  <c:v>23.962</c:v>
                </c:pt>
                <c:pt idx="2">
                  <c:v>24.7</c:v>
                </c:pt>
                <c:pt idx="3">
                  <c:v>25.021000000000001</c:v>
                </c:pt>
                <c:pt idx="4">
                  <c:v>25.3</c:v>
                </c:pt>
                <c:pt idx="5">
                  <c:v>25.4</c:v>
                </c:pt>
                <c:pt idx="6">
                  <c:v>25.4</c:v>
                </c:pt>
                <c:pt idx="7">
                  <c:v>24.7</c:v>
                </c:pt>
                <c:pt idx="8">
                  <c:v>24.5</c:v>
                </c:pt>
                <c:pt idx="9">
                  <c:v>23.6</c:v>
                </c:pt>
                <c:pt idx="10">
                  <c:v>22.7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C8-4664-87DA-0B9F07CEA6E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609924936"/>
        <c:axId val="609921984"/>
      </c:barChart>
      <c:catAx>
        <c:axId val="609924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de-DE"/>
          </a:p>
        </c:txPr>
        <c:crossAx val="609921984"/>
        <c:crossesAt val="0"/>
        <c:auto val="1"/>
        <c:lblAlgn val="ctr"/>
        <c:lblOffset val="80"/>
        <c:noMultiLvlLbl val="0"/>
      </c:catAx>
      <c:valAx>
        <c:axId val="609921984"/>
        <c:scaling>
          <c:orientation val="minMax"/>
          <c:max val="29"/>
          <c:min val="0"/>
        </c:scaling>
        <c:delete val="0"/>
        <c:axPos val="l"/>
        <c:numFmt formatCode="#,##0.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de-DE"/>
          </a:p>
        </c:txPr>
        <c:crossAx val="609924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17901484895033282"/>
          <c:y val="0.85288092589363951"/>
          <c:w val="0.77690373783922173"/>
          <c:h val="9.45876271069711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+mj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+mj-lt"/>
        </a:defRPr>
      </a:pPr>
      <a:endParaRPr lang="de-DE"/>
    </a:p>
  </c:txPr>
  <c:printSettings>
    <c:headerFooter/>
    <c:pageMargins b="0.78740157499999996" l="0.7" r="0.7" t="0.78740157499999996" header="0.3" footer="0.3"/>
    <c:pageSetup orientation="landscape"/>
  </c:printSettings>
  <c:userShapes r:id="rId4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r>
              <a:rPr lang="de-DE" sz="1000" b="1" baseline="0">
                <a:effectLst/>
              </a:rPr>
              <a:t>Aktive Breitbandanschlüsse über HFC</a:t>
            </a:r>
            <a:endParaRPr lang="de-DE" sz="1000">
              <a:effectLst/>
            </a:endParaRPr>
          </a:p>
          <a:p>
            <a:pPr algn="l">
              <a:defRPr sz="1000">
                <a:latin typeface="BundesSans Office" panose="020B0002030500000203" pitchFamily="34" charset="0"/>
              </a:defRPr>
            </a:pPr>
            <a:r>
              <a:rPr lang="de-DE" sz="1000" b="0" baseline="0">
                <a:effectLst/>
              </a:rPr>
              <a:t>in Mio.</a:t>
            </a:r>
            <a:endParaRPr lang="de-DE" sz="1000">
              <a:effectLst/>
            </a:endParaRPr>
          </a:p>
        </c:rich>
      </c:tx>
      <c:layout>
        <c:manualLayout>
          <c:xMode val="edge"/>
          <c:yMode val="edge"/>
          <c:x val="5.7495651040313789E-3"/>
          <c:y val="1.19234490503367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1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1.1526037598639668E-2"/>
          <c:y val="9.3766717062067947E-2"/>
          <c:w val="0.97738465670458297"/>
          <c:h val="0.744292237442922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'akt. HFC Anschlüsse'!$C$3</c:f>
              <c:strCache>
                <c:ptCount val="1"/>
                <c:pt idx="0">
                  <c:v>aktive Breitbandanschlüsse über HFC</c:v>
                </c:pt>
              </c:strCache>
            </c:strRef>
          </c:tx>
          <c:spPr>
            <a:solidFill>
              <a:srgbClr val="57676F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'akt. HFC Anschlüsse'!$D$2:$N$2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'akt. HFC Anschlüsse'!$D$3:$N$3</c:f>
              <c:numCache>
                <c:formatCode>#,##0.0</c:formatCode>
                <c:ptCount val="11"/>
                <c:pt idx="0">
                  <c:v>6.6</c:v>
                </c:pt>
                <c:pt idx="1">
                  <c:v>7.2</c:v>
                </c:pt>
                <c:pt idx="2">
                  <c:v>7.7</c:v>
                </c:pt>
                <c:pt idx="3">
                  <c:v>8</c:v>
                </c:pt>
                <c:pt idx="4">
                  <c:v>8.3000000000000007</c:v>
                </c:pt>
                <c:pt idx="5">
                  <c:v>8.6999999999999993</c:v>
                </c:pt>
                <c:pt idx="6">
                  <c:v>8.8000000000000007</c:v>
                </c:pt>
                <c:pt idx="7">
                  <c:v>8.6999999999999993</c:v>
                </c:pt>
                <c:pt idx="8" formatCode="General">
                  <c:v>8.6</c:v>
                </c:pt>
                <c:pt idx="9" formatCode="General">
                  <c:v>8.5</c:v>
                </c:pt>
                <c:pt idx="10" formatCode="General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F-4821-BD54-8DCF2E415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overlap val="-20"/>
        <c:axId val="294447360"/>
        <c:axId val="294448512"/>
      </c:barChart>
      <c:catAx>
        <c:axId val="29444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endParaRPr lang="de-DE"/>
          </a:p>
        </c:txPr>
        <c:crossAx val="294448512"/>
        <c:crosses val="autoZero"/>
        <c:auto val="1"/>
        <c:lblAlgn val="ctr"/>
        <c:lblOffset val="100"/>
        <c:noMultiLvlLbl val="0"/>
      </c:catAx>
      <c:valAx>
        <c:axId val="294448512"/>
        <c:scaling>
          <c:orientation val="minMax"/>
        </c:scaling>
        <c:delete val="1"/>
        <c:axPos val="l"/>
        <c:numFmt formatCode="#,##0.0" sourceLinked="1"/>
        <c:majorTickMark val="out"/>
        <c:minorTickMark val="none"/>
        <c:tickLblPos val="none"/>
        <c:crossAx val="29444736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r>
              <a:rPr lang="de-DE" sz="1000" b="1" i="0" baseline="0">
                <a:effectLst/>
              </a:rPr>
              <a:t>Aktive Breitbandanschlüsse über FttH und FttB   </a:t>
            </a:r>
            <a:endParaRPr lang="de-DE" sz="1000">
              <a:effectLst/>
            </a:endParaRPr>
          </a:p>
          <a:p>
            <a:pPr algn="l">
              <a:defRPr sz="1000">
                <a:latin typeface="BundesSans Office" panose="020B0002030500000203" pitchFamily="34" charset="0"/>
              </a:defRPr>
            </a:pPr>
            <a:r>
              <a:rPr lang="de-DE" sz="1000" b="0" i="0" baseline="0">
                <a:effectLst/>
              </a:rPr>
              <a:t>in Mio.</a:t>
            </a:r>
            <a:endParaRPr lang="de-DE" sz="1000"/>
          </a:p>
        </c:rich>
      </c:tx>
      <c:layout>
        <c:manualLayout>
          <c:xMode val="edge"/>
          <c:yMode val="edge"/>
          <c:x val="7.3775030349664406E-4"/>
          <c:y val="2.688448990605145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1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1.5792713592419844E-3"/>
          <c:y val="8.953806687915665E-2"/>
          <c:w val="0.99842069097585973"/>
          <c:h val="0.7442922374429223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'akt. FttH- und FttB-Anschlüsse'!$C$3</c:f>
              <c:strCache>
                <c:ptCount val="1"/>
                <c:pt idx="0">
                  <c:v>FttB</c:v>
                </c:pt>
              </c:strCache>
            </c:strRef>
          </c:tx>
          <c:spPr>
            <a:solidFill>
              <a:srgbClr val="00854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'akt. FttH- und FttB-Anschlüsse'!$D$2:$N$2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'akt. FttH- und FttB-Anschlüsse'!$D$3:$N$3</c:f>
              <c:numCache>
                <c:formatCode>#,##0.0</c:formatCode>
                <c:ptCount val="11"/>
                <c:pt idx="0">
                  <c:v>0.3</c:v>
                </c:pt>
                <c:pt idx="1">
                  <c:v>0.3</c:v>
                </c:pt>
                <c:pt idx="2">
                  <c:v>0.4</c:v>
                </c:pt>
                <c:pt idx="3">
                  <c:v>0.6</c:v>
                </c:pt>
                <c:pt idx="4">
                  <c:v>0.7</c:v>
                </c:pt>
                <c:pt idx="5">
                  <c:v>0.8</c:v>
                </c:pt>
                <c:pt idx="6">
                  <c:v>0.9</c:v>
                </c:pt>
                <c:pt idx="7">
                  <c:v>1</c:v>
                </c:pt>
                <c:pt idx="8">
                  <c:v>1.1000000000000001</c:v>
                </c:pt>
                <c:pt idx="9">
                  <c:v>1.2</c:v>
                </c:pt>
                <c:pt idx="10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7-4EE7-90AD-0533BDDAD6C8}"/>
            </c:ext>
          </c:extLst>
        </c:ser>
        <c:ser>
          <c:idx val="1"/>
          <c:order val="1"/>
          <c:tx>
            <c:strRef>
              <c:f>'akt. FttH- und FttB-Anschlüsse'!$C$4</c:f>
              <c:strCache>
                <c:ptCount val="1"/>
                <c:pt idx="0">
                  <c:v>FttH</c:v>
                </c:pt>
              </c:strCache>
            </c:strRef>
          </c:tx>
          <c:spPr>
            <a:solidFill>
              <a:srgbClr val="57676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'akt. FttH- und FttB-Anschlüsse'!$D$2:$N$2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'akt. FttH- und FttB-Anschlüsse'!$D$4:$N$4</c:f>
              <c:numCache>
                <c:formatCode>#,##0.0</c:formatCode>
                <c:ptCount val="11"/>
                <c:pt idx="0">
                  <c:v>0.1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0.8</c:v>
                </c:pt>
                <c:pt idx="5">
                  <c:v>1.2</c:v>
                </c:pt>
                <c:pt idx="6">
                  <c:v>1.7</c:v>
                </c:pt>
                <c:pt idx="7">
                  <c:v>2.4</c:v>
                </c:pt>
                <c:pt idx="8">
                  <c:v>3.2</c:v>
                </c:pt>
                <c:pt idx="9">
                  <c:v>4.0999999999999996</c:v>
                </c:pt>
                <c:pt idx="10">
                  <c:v>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77-4EE7-90AD-0533BDDAD6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294447360"/>
        <c:axId val="294448512"/>
      </c:barChart>
      <c:lineChart>
        <c:grouping val="standard"/>
        <c:varyColors val="0"/>
        <c:ser>
          <c:idx val="2"/>
          <c:order val="2"/>
          <c:tx>
            <c:strRef>
              <c:f>'akt. FttH- und FttB-Anschlüsse'!$C$5</c:f>
              <c:strCache>
                <c:ptCount val="1"/>
                <c:pt idx="0">
                  <c:v>gesamt</c:v>
                </c:pt>
              </c:strCache>
            </c:strRef>
          </c:tx>
          <c:spPr>
            <a:ln w="28575" cap="rnd" cmpd="sng" algn="ctr">
              <a:solidFill>
                <a:srgbClr val="5F316E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rgbClr val="5F316E"/>
              </a:solidFill>
              <a:ln w="9525" cap="flat" cmpd="sng" algn="ctr">
                <a:noFill/>
                <a:prstDash val="solid"/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'akt. FttH- und FttB-Anschlüsse'!$D$2:$N$2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'akt. FttH- und FttB-Anschlüsse'!$D$5:$N$5</c:f>
              <c:numCache>
                <c:formatCode>0.0</c:formatCode>
                <c:ptCount val="11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1.1000000000000001</c:v>
                </c:pt>
                <c:pt idx="4">
                  <c:v>1.5</c:v>
                </c:pt>
                <c:pt idx="5">
                  <c:v>2</c:v>
                </c:pt>
                <c:pt idx="6">
                  <c:v>2.6</c:v>
                </c:pt>
                <c:pt idx="7">
                  <c:v>3.4</c:v>
                </c:pt>
                <c:pt idx="8">
                  <c:v>4.3000000000000007</c:v>
                </c:pt>
                <c:pt idx="9">
                  <c:v>5.3</c:v>
                </c:pt>
                <c:pt idx="10">
                  <c:v>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77-4EE7-90AD-0533BDDAD6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4447360"/>
        <c:axId val="294448512"/>
      </c:lineChart>
      <c:catAx>
        <c:axId val="29444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endParaRPr lang="de-DE"/>
          </a:p>
        </c:txPr>
        <c:crossAx val="294448512"/>
        <c:crosses val="autoZero"/>
        <c:auto val="1"/>
        <c:lblAlgn val="ctr"/>
        <c:lblOffset val="100"/>
        <c:noMultiLvlLbl val="0"/>
      </c:catAx>
      <c:valAx>
        <c:axId val="294448512"/>
        <c:scaling>
          <c:orientation val="minMax"/>
        </c:scaling>
        <c:delete val="1"/>
        <c:axPos val="l"/>
        <c:numFmt formatCode="#,##0.0" sourceLinked="1"/>
        <c:majorTickMark val="out"/>
        <c:minorTickMark val="none"/>
        <c:tickLblPos val="none"/>
        <c:crossAx val="29444736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931295713674321"/>
          <c:y val="0.92029527792725241"/>
          <c:w val="0.33847737520479027"/>
          <c:h val="7.97047220727476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r>
              <a:rPr lang="de-DE" sz="1000" b="1" i="0" baseline="0">
                <a:effectLst/>
              </a:rPr>
              <a:t>Verteilung der vermarkteten Maximalbandbreiten im Download bei aktiven Glasfaseranschlüssen</a:t>
            </a:r>
            <a:endParaRPr lang="de-DE" sz="1000" b="1">
              <a:effectLst/>
            </a:endParaRPr>
          </a:p>
          <a:p>
            <a:pPr algn="l">
              <a:defRPr sz="1000">
                <a:latin typeface="BundesSans Office" panose="020B0002030500000203" pitchFamily="34" charset="0"/>
              </a:defRPr>
            </a:pPr>
            <a:r>
              <a:rPr lang="de-DE" sz="1000" b="0" i="0" baseline="0">
                <a:effectLst/>
              </a:rPr>
              <a:t>in Mio.</a:t>
            </a:r>
            <a:endParaRPr lang="de-DE" sz="1000" b="0">
              <a:effectLst/>
            </a:endParaRPr>
          </a:p>
          <a:p>
            <a:pPr algn="l">
              <a:defRPr sz="1000">
                <a:latin typeface="BundesSans Office" panose="020B0002030500000203" pitchFamily="34" charset="0"/>
              </a:defRPr>
            </a:pPr>
            <a:endParaRPr lang="de-DE" sz="1000"/>
          </a:p>
        </c:rich>
      </c:tx>
      <c:layout>
        <c:manualLayout>
          <c:xMode val="edge"/>
          <c:yMode val="edge"/>
          <c:x val="7.3775030349664406E-4"/>
          <c:y val="2.688448990605145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1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1.5793256612154252E-3"/>
          <c:y val="7.4696410166535221E-2"/>
          <c:w val="0.99842069097585973"/>
          <c:h val="0.7442922374429223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'Verteilung Bandbreiten Glasf.'!$D$2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'Verteilung Bandbreiten Glasf.'!$C$3:$C$9</c:f>
              <c:strCache>
                <c:ptCount val="7"/>
                <c:pt idx="0">
                  <c:v>unter 10 Mbit/s</c:v>
                </c:pt>
                <c:pt idx="1">
                  <c:v>10 bis unter 30 Mbit/s</c:v>
                </c:pt>
                <c:pt idx="2">
                  <c:v>30 bis unter 100 Mbit/s</c:v>
                </c:pt>
                <c:pt idx="3">
                  <c:v>100 bis unter 300 Mbit/s</c:v>
                </c:pt>
                <c:pt idx="4">
                  <c:v>300 bis unter 500 Mbit/s</c:v>
                </c:pt>
                <c:pt idx="5">
                  <c:v>500 Mbit/s bis unter 1Gbit/s</c:v>
                </c:pt>
                <c:pt idx="6">
                  <c:v>1 Gbit/s und mehr</c:v>
                </c:pt>
              </c:strCache>
            </c:strRef>
          </c:cat>
          <c:val>
            <c:numRef>
              <c:f>'Verteilung Bandbreiten Glasf.'!$D$3:$D$9</c:f>
              <c:numCache>
                <c:formatCode>0.0</c:formatCode>
                <c:ptCount val="7"/>
                <c:pt idx="0">
                  <c:v>0.01</c:v>
                </c:pt>
                <c:pt idx="1">
                  <c:v>0.2</c:v>
                </c:pt>
                <c:pt idx="2">
                  <c:v>0.7</c:v>
                </c:pt>
                <c:pt idx="3">
                  <c:v>1.8</c:v>
                </c:pt>
                <c:pt idx="4">
                  <c:v>0.9</c:v>
                </c:pt>
                <c:pt idx="5">
                  <c:v>0.4</c:v>
                </c:pt>
                <c:pt idx="6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1-4CE3-A2D1-A2F594C1F98F}"/>
            </c:ext>
          </c:extLst>
        </c:ser>
        <c:ser>
          <c:idx val="2"/>
          <c:order val="1"/>
          <c:tx>
            <c:strRef>
              <c:f>'Verteilung Bandbreiten Glasf.'!$E$2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'Verteilung Bandbreiten Glasf.'!$C$3:$C$9</c:f>
              <c:strCache>
                <c:ptCount val="7"/>
                <c:pt idx="0">
                  <c:v>unter 10 Mbit/s</c:v>
                </c:pt>
                <c:pt idx="1">
                  <c:v>10 bis unter 30 Mbit/s</c:v>
                </c:pt>
                <c:pt idx="2">
                  <c:v>30 bis unter 100 Mbit/s</c:v>
                </c:pt>
                <c:pt idx="3">
                  <c:v>100 bis unter 300 Mbit/s</c:v>
                </c:pt>
                <c:pt idx="4">
                  <c:v>300 bis unter 500 Mbit/s</c:v>
                </c:pt>
                <c:pt idx="5">
                  <c:v>500 Mbit/s bis unter 1Gbit/s</c:v>
                </c:pt>
                <c:pt idx="6">
                  <c:v>1 Gbit/s und mehr</c:v>
                </c:pt>
              </c:strCache>
            </c:strRef>
          </c:cat>
          <c:val>
            <c:numRef>
              <c:f>'Verteilung Bandbreiten Glasf.'!$E$3:$E$9</c:f>
              <c:numCache>
                <c:formatCode>0.0</c:formatCode>
                <c:ptCount val="7"/>
                <c:pt idx="0">
                  <c:v>0.01</c:v>
                </c:pt>
                <c:pt idx="1">
                  <c:v>0.2</c:v>
                </c:pt>
                <c:pt idx="2">
                  <c:v>0.7</c:v>
                </c:pt>
                <c:pt idx="3">
                  <c:v>2.2000000000000002</c:v>
                </c:pt>
                <c:pt idx="4">
                  <c:v>1.1000000000000001</c:v>
                </c:pt>
                <c:pt idx="5">
                  <c:v>0.6</c:v>
                </c:pt>
                <c:pt idx="6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1-4CE3-A2D1-A2F594C1F98F}"/>
            </c:ext>
          </c:extLst>
        </c:ser>
        <c:ser>
          <c:idx val="3"/>
          <c:order val="2"/>
          <c:tx>
            <c:strRef>
              <c:f>'Verteilung Bandbreiten Glasf.'!$F$2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'Verteilung Bandbreiten Glasf.'!$C$3:$C$9</c:f>
              <c:strCache>
                <c:ptCount val="7"/>
                <c:pt idx="0">
                  <c:v>unter 10 Mbit/s</c:v>
                </c:pt>
                <c:pt idx="1">
                  <c:v>10 bis unter 30 Mbit/s</c:v>
                </c:pt>
                <c:pt idx="2">
                  <c:v>30 bis unter 100 Mbit/s</c:v>
                </c:pt>
                <c:pt idx="3">
                  <c:v>100 bis unter 300 Mbit/s</c:v>
                </c:pt>
                <c:pt idx="4">
                  <c:v>300 bis unter 500 Mbit/s</c:v>
                </c:pt>
                <c:pt idx="5">
                  <c:v>500 Mbit/s bis unter 1Gbit/s</c:v>
                </c:pt>
                <c:pt idx="6">
                  <c:v>1 Gbit/s und mehr</c:v>
                </c:pt>
              </c:strCache>
            </c:strRef>
          </c:cat>
          <c:val>
            <c:numRef>
              <c:f>'Verteilung Bandbreiten Glasf.'!$F$3:$F$9</c:f>
              <c:numCache>
                <c:formatCode>0.0</c:formatCode>
                <c:ptCount val="7"/>
                <c:pt idx="0">
                  <c:v>0.01</c:v>
                </c:pt>
                <c:pt idx="1">
                  <c:v>0.1</c:v>
                </c:pt>
                <c:pt idx="2">
                  <c:v>0.7</c:v>
                </c:pt>
                <c:pt idx="3">
                  <c:v>2.6</c:v>
                </c:pt>
                <c:pt idx="4">
                  <c:v>1.5</c:v>
                </c:pt>
                <c:pt idx="5">
                  <c:v>0.8</c:v>
                </c:pt>
                <c:pt idx="6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D1-4CE3-A2D1-A2F594C1F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0"/>
        <c:axId val="294447360"/>
        <c:axId val="294448512"/>
        <c:extLst/>
      </c:barChart>
      <c:catAx>
        <c:axId val="294447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endParaRPr lang="de-DE"/>
          </a:p>
        </c:txPr>
        <c:crossAx val="294448512"/>
        <c:crosses val="autoZero"/>
        <c:auto val="1"/>
        <c:lblAlgn val="ctr"/>
        <c:lblOffset val="100"/>
        <c:noMultiLvlLbl val="0"/>
      </c:catAx>
      <c:valAx>
        <c:axId val="29444851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9444736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658119658119657"/>
          <c:y val="0.95421153436901451"/>
          <c:w val="0.28032753326509724"/>
          <c:h val="4.57884656309853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kern="1200" baseline="0">
                <a:solidFill>
                  <a:srgbClr val="000000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r>
              <a:rPr lang="de-DE" sz="1000" b="1" i="0" baseline="0">
                <a:effectLst/>
              </a:rPr>
              <a:t>Datenvolumen in Festnetzen</a:t>
            </a:r>
            <a:endParaRPr lang="de-DE" sz="1000"/>
          </a:p>
        </c:rich>
      </c:tx>
      <c:layout>
        <c:manualLayout>
          <c:xMode val="edge"/>
          <c:yMode val="edge"/>
          <c:x val="7.3775030349664406E-4"/>
          <c:y val="2.688448990605145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1" i="0" u="none" strike="noStrike" kern="1200" baseline="0">
              <a:solidFill>
                <a:srgbClr val="000000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5.4162745576238638E-2"/>
          <c:y val="0.149957264776444"/>
          <c:w val="0.94585245421599684"/>
          <c:h val="0.601492351640602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'Datenvolumen Festnetz'!$C$3</c:f>
              <c:strCache>
                <c:ptCount val="1"/>
                <c:pt idx="0">
                  <c:v>Gesamtvolumen Breitband in Mrd. GB (Ab 2024: inkl. Datenverkehre über stationäre drahtlose Breitbanddienste. IPTV-Nutzung über geschlossene Datennetze ab 2025 enthalten.)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'Datenvolumen Festnetz'!$D$2:$N$2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'Datenvolumen Festnetz'!$D$3:$N$3</c:f>
              <c:numCache>
                <c:formatCode>#,##0</c:formatCode>
                <c:ptCount val="11"/>
                <c:pt idx="0">
                  <c:v>17</c:v>
                </c:pt>
                <c:pt idx="1">
                  <c:v>28</c:v>
                </c:pt>
                <c:pt idx="2">
                  <c:v>39</c:v>
                </c:pt>
                <c:pt idx="3">
                  <c:v>46</c:v>
                </c:pt>
                <c:pt idx="4">
                  <c:v>60</c:v>
                </c:pt>
                <c:pt idx="5">
                  <c:v>81</c:v>
                </c:pt>
                <c:pt idx="6">
                  <c:v>100</c:v>
                </c:pt>
                <c:pt idx="7">
                  <c:v>121</c:v>
                </c:pt>
                <c:pt idx="8">
                  <c:v>132</c:v>
                </c:pt>
                <c:pt idx="9">
                  <c:v>149</c:v>
                </c:pt>
                <c:pt idx="10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F4-4E47-AFB6-DDB675395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-9"/>
        <c:axId val="294447360"/>
        <c:axId val="294448512"/>
      </c:barChart>
      <c:barChart>
        <c:barDir val="col"/>
        <c:grouping val="clustered"/>
        <c:varyColors val="0"/>
        <c:ser>
          <c:idx val="1"/>
          <c:order val="1"/>
          <c:tx>
            <c:strRef>
              <c:f>'Datenvolumen Festnetz'!$C$4</c:f>
              <c:strCache>
                <c:ptCount val="1"/>
                <c:pt idx="0">
                  <c:v>Datenvolumen im Durchschnitt pro Breitbandanschluss und Monat in GB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'Datenvolumen Festnetz'!$D$2:$N$2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'Datenvolumen Festnetz'!$D$4:$N$4</c:f>
              <c:numCache>
                <c:formatCode>#,##0</c:formatCode>
                <c:ptCount val="11"/>
                <c:pt idx="0">
                  <c:v>46</c:v>
                </c:pt>
                <c:pt idx="1">
                  <c:v>73</c:v>
                </c:pt>
                <c:pt idx="2">
                  <c:v>98</c:v>
                </c:pt>
                <c:pt idx="3">
                  <c:v>112</c:v>
                </c:pt>
                <c:pt idx="4">
                  <c:v>142</c:v>
                </c:pt>
                <c:pt idx="5">
                  <c:v>186</c:v>
                </c:pt>
                <c:pt idx="6">
                  <c:v>226</c:v>
                </c:pt>
                <c:pt idx="7">
                  <c:v>274</c:v>
                </c:pt>
                <c:pt idx="8">
                  <c:v>293</c:v>
                </c:pt>
                <c:pt idx="9">
                  <c:v>322</c:v>
                </c:pt>
                <c:pt idx="10">
                  <c:v>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F4-4E47-AFB6-DDB675395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1"/>
        <c:overlap val="-36"/>
        <c:axId val="2074910472"/>
        <c:axId val="2074909160"/>
      </c:barChart>
      <c:catAx>
        <c:axId val="29444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endParaRPr lang="de-DE"/>
          </a:p>
        </c:txPr>
        <c:crossAx val="294448512"/>
        <c:crosses val="autoZero"/>
        <c:auto val="1"/>
        <c:lblAlgn val="ctr"/>
        <c:lblOffset val="100"/>
        <c:noMultiLvlLbl val="0"/>
      </c:catAx>
      <c:valAx>
        <c:axId val="2944485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noFill/>
                <a:latin typeface="+mn-lt"/>
                <a:ea typeface="+mn-ea"/>
                <a:cs typeface="+mn-cs"/>
              </a:defRPr>
            </a:pPr>
            <a:endParaRPr lang="de-DE"/>
          </a:p>
        </c:txPr>
        <c:crossAx val="294447360"/>
        <c:crosses val="autoZero"/>
        <c:crossBetween val="between"/>
      </c:valAx>
      <c:valAx>
        <c:axId val="2074909160"/>
        <c:scaling>
          <c:orientation val="minMax"/>
          <c:max val="600"/>
        </c:scaling>
        <c:delete val="0"/>
        <c:axPos val="r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noFill/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74910472"/>
        <c:crosses val="max"/>
        <c:crossBetween val="between"/>
      </c:valAx>
      <c:catAx>
        <c:axId val="2074910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74909160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6356443449806808E-3"/>
          <c:y val="0.8452958462208946"/>
          <c:w val="0.97439127225174371"/>
          <c:h val="0.154704153779105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BundesSans Office" panose="020B0502030501010203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r>
              <a:rPr lang="de-DE" sz="1000" b="1" i="0" baseline="0">
                <a:effectLst/>
              </a:rPr>
              <a:t>Bündelprodukte in Festnetzen im Jahr 2025</a:t>
            </a:r>
            <a:endParaRPr lang="de-DE" sz="1000">
              <a:effectLst/>
            </a:endParaRPr>
          </a:p>
          <a:p>
            <a:pPr algn="l">
              <a:defRPr sz="1000">
                <a:latin typeface="BundesSans Office" panose="020B0002030500000203" pitchFamily="34" charset="0"/>
              </a:defRPr>
            </a:pPr>
            <a:r>
              <a:rPr lang="de-DE" sz="1000" b="0" i="0" baseline="0">
                <a:effectLst/>
              </a:rPr>
              <a:t>in Mio. </a:t>
            </a:r>
            <a:endParaRPr lang="de-DE" sz="1000">
              <a:effectLst/>
            </a:endParaRPr>
          </a:p>
          <a:p>
            <a:pPr algn="l">
              <a:defRPr sz="1000">
                <a:latin typeface="BundesSans Office" panose="020B0002030500000203" pitchFamily="34" charset="0"/>
              </a:defRPr>
            </a:pPr>
            <a:endParaRPr lang="de-DE" sz="1000"/>
          </a:p>
        </c:rich>
      </c:tx>
      <c:layout>
        <c:manualLayout>
          <c:xMode val="edge"/>
          <c:yMode val="edge"/>
          <c:x val="7.3779897800619958E-4"/>
          <c:y val="6.931500212991655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1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1.5793090241402196E-3"/>
          <c:y val="9.5890410958904104E-2"/>
          <c:w val="0.99842069097585973"/>
          <c:h val="0.744292237442922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Bündelprodukte!$C$3</c:f>
              <c:strCache>
                <c:ptCount val="1"/>
                <c:pt idx="0">
                  <c:v>Deutsche Telekom</c:v>
                </c:pt>
              </c:strCache>
            </c:strRef>
          </c:tx>
          <c:spPr>
            <a:solidFill>
              <a:srgbClr val="004874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Bündelprodukte!$D$2:$F$2</c:f>
              <c:strCache>
                <c:ptCount val="3"/>
                <c:pt idx="0">
                  <c:v>2 Dienste</c:v>
                </c:pt>
                <c:pt idx="1">
                  <c:v>3 Dienste</c:v>
                </c:pt>
                <c:pt idx="2">
                  <c:v>4 Dienste</c:v>
                </c:pt>
              </c:strCache>
            </c:strRef>
          </c:cat>
          <c:val>
            <c:numRef>
              <c:f>Bündelprodukte!$D$3:$F$3</c:f>
              <c:numCache>
                <c:formatCode>#,##0.0</c:formatCode>
                <c:ptCount val="3"/>
                <c:pt idx="0">
                  <c:v>8.6</c:v>
                </c:pt>
                <c:pt idx="1">
                  <c:v>5</c:v>
                </c:pt>
                <c:pt idx="2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8-4985-8B55-EFA8B9A6AC50}"/>
            </c:ext>
          </c:extLst>
        </c:ser>
        <c:ser>
          <c:idx val="1"/>
          <c:order val="1"/>
          <c:tx>
            <c:strRef>
              <c:f>Bündelprodukte!$C$4</c:f>
              <c:strCache>
                <c:ptCount val="1"/>
                <c:pt idx="0">
                  <c:v>Wettbewerber</c:v>
                </c:pt>
              </c:strCache>
            </c:strRef>
          </c:tx>
          <c:spPr>
            <a:solidFill>
              <a:srgbClr val="EE7F00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Bündelprodukte!$D$2:$F$2</c:f>
              <c:strCache>
                <c:ptCount val="3"/>
                <c:pt idx="0">
                  <c:v>2 Dienste</c:v>
                </c:pt>
                <c:pt idx="1">
                  <c:v>3 Dienste</c:v>
                </c:pt>
                <c:pt idx="2">
                  <c:v>4 Dienste</c:v>
                </c:pt>
              </c:strCache>
            </c:strRef>
          </c:cat>
          <c:val>
            <c:numRef>
              <c:f>Bündelprodukte!$D$4:$F$4</c:f>
              <c:numCache>
                <c:formatCode>#,##0.0</c:formatCode>
                <c:ptCount val="3"/>
                <c:pt idx="0">
                  <c:v>16</c:v>
                </c:pt>
                <c:pt idx="1">
                  <c:v>4.0999999999999996</c:v>
                </c:pt>
                <c:pt idx="2">
                  <c:v>9.4E-2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F8-4985-8B55-EFA8B9A6A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0"/>
        <c:axId val="294447360"/>
        <c:axId val="294448512"/>
      </c:barChart>
      <c:catAx>
        <c:axId val="29444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endParaRPr lang="de-DE"/>
          </a:p>
        </c:txPr>
        <c:crossAx val="294448512"/>
        <c:crosses val="autoZero"/>
        <c:auto val="1"/>
        <c:lblAlgn val="ctr"/>
        <c:lblOffset val="100"/>
        <c:noMultiLvlLbl val="0"/>
      </c:catAx>
      <c:valAx>
        <c:axId val="294448512"/>
        <c:scaling>
          <c:orientation val="minMax"/>
        </c:scaling>
        <c:delete val="1"/>
        <c:axPos val="l"/>
        <c:numFmt formatCode="#,##0.0" sourceLinked="0"/>
        <c:majorTickMark val="out"/>
        <c:minorTickMark val="none"/>
        <c:tickLblPos val="nextTo"/>
        <c:crossAx val="29444736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30588039340529"/>
          <c:y val="0.92029527792725241"/>
          <c:w val="0.35473152856916429"/>
          <c:h val="7.97047220727476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r>
              <a:rPr lang="de-DE" sz="1000"/>
              <a:t>Sprachkommunikationszugänge </a:t>
            </a:r>
          </a:p>
          <a:p>
            <a:pPr algn="l">
              <a:defRPr sz="1000">
                <a:latin typeface="BundesSans Office" panose="020B0002030500000203" pitchFamily="34" charset="0"/>
              </a:defRPr>
            </a:pPr>
            <a:r>
              <a:rPr lang="de-DE" sz="1000" b="0"/>
              <a:t>in Mio.</a:t>
            </a:r>
          </a:p>
        </c:rich>
      </c:tx>
      <c:layout>
        <c:manualLayout>
          <c:xMode val="edge"/>
          <c:yMode val="edge"/>
          <c:x val="7.3775030349664406E-4"/>
          <c:y val="2.688448990605145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1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1.5793090241402196E-3"/>
          <c:y val="9.5890410958904104E-2"/>
          <c:w val="0.99842069097585973"/>
          <c:h val="0.7442922374429223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Sprachkommunikationszugänge!$C$4</c:f>
              <c:strCache>
                <c:ptCount val="1"/>
                <c:pt idx="0">
                  <c:v>Deutsche Telekom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Sprachkommunikationszugänge!$D$2:$K$2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Sprachkommunikationszugänge!$D$4:$K$4</c:f>
              <c:numCache>
                <c:formatCode>#,##0.0</c:formatCode>
                <c:ptCount val="8"/>
                <c:pt idx="0">
                  <c:v>18.5</c:v>
                </c:pt>
                <c:pt idx="1">
                  <c:v>17.8</c:v>
                </c:pt>
                <c:pt idx="2">
                  <c:v>17.5</c:v>
                </c:pt>
                <c:pt idx="3">
                  <c:v>17.5</c:v>
                </c:pt>
                <c:pt idx="4">
                  <c:v>17.3</c:v>
                </c:pt>
                <c:pt idx="5">
                  <c:v>17.3</c:v>
                </c:pt>
                <c:pt idx="6">
                  <c:v>17.100000000000001</c:v>
                </c:pt>
                <c:pt idx="7">
                  <c:v>16.7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B-4CCA-914D-EBB23E4219AE}"/>
            </c:ext>
          </c:extLst>
        </c:ser>
        <c:ser>
          <c:idx val="1"/>
          <c:order val="1"/>
          <c:tx>
            <c:strRef>
              <c:f>Sprachkommunikationszugänge!$C$3</c:f>
              <c:strCache>
                <c:ptCount val="1"/>
                <c:pt idx="0">
                  <c:v>Wettbewerber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Sprachkommunikationszugänge!$D$2:$K$2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Sprachkommunikationszugänge!$D$3:$K$3</c:f>
              <c:numCache>
                <c:formatCode>#,##0.0</c:formatCode>
                <c:ptCount val="8"/>
                <c:pt idx="0">
                  <c:v>19.899999999999999</c:v>
                </c:pt>
                <c:pt idx="1">
                  <c:v>20.5</c:v>
                </c:pt>
                <c:pt idx="2">
                  <c:v>20.9</c:v>
                </c:pt>
                <c:pt idx="3">
                  <c:v>21</c:v>
                </c:pt>
                <c:pt idx="4">
                  <c:v>21.3</c:v>
                </c:pt>
                <c:pt idx="5">
                  <c:v>21.4</c:v>
                </c:pt>
                <c:pt idx="6">
                  <c:v>21.3</c:v>
                </c:pt>
                <c:pt idx="7">
                  <c:v>21.2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B-4CCA-914D-EBB23E421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294447360"/>
        <c:axId val="294448512"/>
      </c:barChart>
      <c:lineChart>
        <c:grouping val="standard"/>
        <c:varyColors val="0"/>
        <c:ser>
          <c:idx val="2"/>
          <c:order val="2"/>
          <c:tx>
            <c:strRef>
              <c:f>Sprachkommunikationszugänge!$C$5</c:f>
              <c:strCache>
                <c:ptCount val="1"/>
                <c:pt idx="0">
                  <c:v>gesamt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Sprachkommunikationszugänge!$D$2:$J$2</c:f>
              <c:strCach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strCache>
            </c:strRef>
          </c:cat>
          <c:val>
            <c:numRef>
              <c:f>Sprachkommunikationszugänge!$D$5:$K$5</c:f>
              <c:numCache>
                <c:formatCode>#,##0.0</c:formatCode>
                <c:ptCount val="8"/>
                <c:pt idx="0">
                  <c:v>38.4</c:v>
                </c:pt>
                <c:pt idx="1">
                  <c:v>38.299999999999997</c:v>
                </c:pt>
                <c:pt idx="2">
                  <c:v>38.4</c:v>
                </c:pt>
                <c:pt idx="3">
                  <c:v>38.5</c:v>
                </c:pt>
                <c:pt idx="4">
                  <c:v>38.6</c:v>
                </c:pt>
                <c:pt idx="5">
                  <c:v>38.700000000000003</c:v>
                </c:pt>
                <c:pt idx="6">
                  <c:v>38.400000000000006</c:v>
                </c:pt>
                <c:pt idx="7">
                  <c:v>37.9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EB-4CCA-914D-EBB23E421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982680"/>
        <c:axId val="2079356416"/>
      </c:lineChart>
      <c:catAx>
        <c:axId val="29444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endParaRPr lang="de-DE"/>
          </a:p>
        </c:txPr>
        <c:crossAx val="294448512"/>
        <c:crosses val="autoZero"/>
        <c:auto val="1"/>
        <c:lblAlgn val="ctr"/>
        <c:lblOffset val="100"/>
        <c:noMultiLvlLbl val="0"/>
      </c:catAx>
      <c:valAx>
        <c:axId val="294448512"/>
        <c:scaling>
          <c:orientation val="minMax"/>
        </c:scaling>
        <c:delete val="1"/>
        <c:axPos val="l"/>
        <c:numFmt formatCode="#,##0.0" sourceLinked="1"/>
        <c:majorTickMark val="out"/>
        <c:minorTickMark val="none"/>
        <c:tickLblPos val="none"/>
        <c:crossAx val="294447360"/>
        <c:crosses val="autoZero"/>
        <c:crossBetween val="between"/>
      </c:valAx>
      <c:valAx>
        <c:axId val="2079356416"/>
        <c:scaling>
          <c:orientation val="minMax"/>
        </c:scaling>
        <c:delete val="1"/>
        <c:axPos val="r"/>
        <c:numFmt formatCode="#,##0.0" sourceLinked="1"/>
        <c:majorTickMark val="out"/>
        <c:minorTickMark val="none"/>
        <c:tickLblPos val="nextTo"/>
        <c:crossAx val="1398982680"/>
        <c:crosses val="max"/>
        <c:crossBetween val="between"/>
      </c:valAx>
      <c:catAx>
        <c:axId val="1398982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79356416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011504709335558"/>
          <c:y val="0.92029527792725241"/>
          <c:w val="0.49663985943430783"/>
          <c:h val="7.97047220727476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r>
              <a:rPr lang="de-DE" sz="1000" b="1" i="0" baseline="0">
                <a:effectLst/>
              </a:rPr>
              <a:t>Abgehende Gesprächsminuten in Festnetzen</a:t>
            </a:r>
            <a:endParaRPr lang="de-DE" sz="1000">
              <a:effectLst/>
            </a:endParaRPr>
          </a:p>
          <a:p>
            <a:pPr algn="l">
              <a:defRPr sz="1000">
                <a:latin typeface="BundesSans Office" panose="020B0002030500000203" pitchFamily="34" charset="0"/>
              </a:defRPr>
            </a:pPr>
            <a:r>
              <a:rPr lang="de-DE" sz="1000" b="0" i="0" baseline="0">
                <a:effectLst/>
              </a:rPr>
              <a:t>in Mrd.</a:t>
            </a:r>
            <a:endParaRPr lang="de-DE" sz="1000">
              <a:effectLst/>
            </a:endParaRPr>
          </a:p>
        </c:rich>
      </c:tx>
      <c:layout>
        <c:manualLayout>
          <c:xMode val="edge"/>
          <c:yMode val="edge"/>
          <c:x val="7.3775030349664406E-4"/>
          <c:y val="2.688448990605145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1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2.1180429369405755E-4"/>
          <c:y val="9.1649239819905137E-2"/>
          <c:w val="0.99842065320174767"/>
          <c:h val="0.705506606808372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'Gespr.min. Festnetz'!$C$3</c:f>
              <c:strCache>
                <c:ptCount val="1"/>
                <c:pt idx="0">
                  <c:v>Deutsche Telekom</c:v>
                </c:pt>
              </c:strCache>
            </c:strRef>
          </c:tx>
          <c:spPr>
            <a:solidFill>
              <a:srgbClr val="00487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'Gespr.min. Festnetz'!$D$2:$H$2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'Gespr.min. Festnetz'!$D$3:$H$3</c:f>
              <c:numCache>
                <c:formatCode>#,##0</c:formatCode>
                <c:ptCount val="5"/>
                <c:pt idx="0">
                  <c:v>47</c:v>
                </c:pt>
                <c:pt idx="1">
                  <c:v>39</c:v>
                </c:pt>
                <c:pt idx="2">
                  <c:v>33</c:v>
                </c:pt>
                <c:pt idx="3">
                  <c:v>29</c:v>
                </c:pt>
                <c:pt idx="4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94-4689-8684-542BDA04BA79}"/>
            </c:ext>
          </c:extLst>
        </c:ser>
        <c:ser>
          <c:idx val="2"/>
          <c:order val="1"/>
          <c:tx>
            <c:strRef>
              <c:f>'Gespr.min. Festnetz'!$C$4</c:f>
              <c:strCache>
                <c:ptCount val="1"/>
                <c:pt idx="0">
                  <c:v>Wettbewerber (bis 2024: inkl. Call-by-Call-/Preselection-Minuten)  </c:v>
                </c:pt>
              </c:strCache>
            </c:strRef>
          </c:tx>
          <c:spPr>
            <a:solidFill>
              <a:srgbClr val="EE7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'Gespr.min. Festnetz'!$D$2:$H$2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'Gespr.min. Festnetz'!$D$4:$H$4</c:f>
              <c:numCache>
                <c:formatCode>#,##0</c:formatCode>
                <c:ptCount val="5"/>
                <c:pt idx="0">
                  <c:v>46</c:v>
                </c:pt>
                <c:pt idx="1">
                  <c:v>41</c:v>
                </c:pt>
                <c:pt idx="2">
                  <c:v>31</c:v>
                </c:pt>
                <c:pt idx="3">
                  <c:v>28</c:v>
                </c:pt>
                <c:pt idx="4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94-4689-8684-542BDA04B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0"/>
        <c:axId val="294447360"/>
        <c:axId val="294448512"/>
      </c:barChart>
      <c:lineChart>
        <c:grouping val="standard"/>
        <c:varyColors val="0"/>
        <c:ser>
          <c:idx val="3"/>
          <c:order val="2"/>
          <c:tx>
            <c:strRef>
              <c:f>'Gespr.min. Festnetz'!$C$5</c:f>
              <c:strCache>
                <c:ptCount val="1"/>
                <c:pt idx="0">
                  <c:v>gesamt</c:v>
                </c:pt>
              </c:strCache>
            </c:strRef>
          </c:tx>
          <c:spPr>
            <a:ln w="28575" cap="rnd" cmpd="sng" algn="ctr">
              <a:solidFill>
                <a:srgbClr val="57676F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rgbClr val="57676F"/>
              </a:solidFill>
              <a:ln w="9525" cap="flat" cmpd="sng" algn="ctr">
                <a:noFill/>
                <a:prstDash val="solid"/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'Gespr.min. Festnetz'!$D$2:$H$2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'Gespr.min. Festnetz'!$D$5:$H$5</c:f>
              <c:numCache>
                <c:formatCode>#,##0</c:formatCode>
                <c:ptCount val="5"/>
                <c:pt idx="0">
                  <c:v>93</c:v>
                </c:pt>
                <c:pt idx="1">
                  <c:v>80</c:v>
                </c:pt>
                <c:pt idx="2">
                  <c:v>64</c:v>
                </c:pt>
                <c:pt idx="3">
                  <c:v>57</c:v>
                </c:pt>
                <c:pt idx="4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94-4689-8684-542BDA04B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5356832"/>
        <c:axId val="1395379464"/>
      </c:lineChart>
      <c:catAx>
        <c:axId val="29444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endParaRPr lang="de-DE"/>
          </a:p>
        </c:txPr>
        <c:crossAx val="294448512"/>
        <c:crosses val="autoZero"/>
        <c:auto val="1"/>
        <c:lblAlgn val="ctr"/>
        <c:lblOffset val="100"/>
        <c:noMultiLvlLbl val="0"/>
      </c:catAx>
      <c:valAx>
        <c:axId val="294448512"/>
        <c:scaling>
          <c:orientation val="minMax"/>
          <c:max val="80"/>
          <c:min val="0"/>
        </c:scaling>
        <c:delete val="0"/>
        <c:axPos val="l"/>
        <c:numFmt formatCode="#,##0" sourceLinked="1"/>
        <c:majorTickMark val="out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94447360"/>
        <c:crosses val="autoZero"/>
        <c:crossBetween val="between"/>
      </c:valAx>
      <c:valAx>
        <c:axId val="1395379464"/>
        <c:scaling>
          <c:orientation val="minMax"/>
          <c:min val="0"/>
        </c:scaling>
        <c:delete val="0"/>
        <c:axPos val="r"/>
        <c:numFmt formatCode="#,##0" sourceLinked="1"/>
        <c:majorTickMark val="out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95356832"/>
        <c:crosses val="max"/>
        <c:crossBetween val="between"/>
      </c:valAx>
      <c:catAx>
        <c:axId val="1395356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9537946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solidFill>
            <a:srgbClr val="FFFFFF"/>
          </a:solidFill>
        </a:ln>
        <a:effectLst/>
      </c:spPr>
    </c:plotArea>
    <c:legend>
      <c:legendPos val="r"/>
      <c:layout>
        <c:manualLayout>
          <c:xMode val="edge"/>
          <c:yMode val="edge"/>
          <c:x val="9.9144641544772309E-3"/>
          <c:y val="0.91706317696880857"/>
          <c:w val="0.9878758297475938"/>
          <c:h val="7.00082457854874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kern="1200" baseline="0">
                <a:solidFill>
                  <a:srgbClr val="000000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r>
              <a:rPr lang="en-US" sz="1000" b="1" i="0" baseline="0">
                <a:effectLst/>
              </a:rPr>
              <a:t>Datenvolumen im Mobilfunk</a:t>
            </a:r>
            <a:endParaRPr lang="de-DE" sz="1000">
              <a:effectLst/>
            </a:endParaRPr>
          </a:p>
        </c:rich>
      </c:tx>
      <c:layout>
        <c:manualLayout>
          <c:xMode val="edge"/>
          <c:yMode val="edge"/>
          <c:x val="7.3775030349664406E-4"/>
          <c:y val="2.688448990605145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1" i="0" u="none" strike="noStrike" kern="1200" baseline="0">
              <a:solidFill>
                <a:srgbClr val="000000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5.1162011699847659E-2"/>
          <c:y val="0.10516768439609366"/>
          <c:w val="0.91403906501508858"/>
          <c:h val="0.724417111534646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'Datenvolumen Mobil'!$C$3</c:f>
              <c:strCache>
                <c:ptCount val="1"/>
                <c:pt idx="0">
                  <c:v>Datenvolumen Mobilfunk insgesamt in Mio. GB¹⁾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7"/>
              <c:tx>
                <c:rich>
                  <a:bodyPr/>
                  <a:lstStyle/>
                  <a:p>
                    <a:fld id="{FC31A6F7-05F7-4851-911E-870E779E1B4F}" type="VALUE">
                      <a:rPr lang="en-US"/>
                      <a:pPr/>
                      <a:t>[WERT]</a:t>
                    </a:fld>
                    <a:endParaRPr lang="de-DE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087-4D67-985F-1B3C6E258A2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8B21E4A3-6BCE-427F-94CC-FFCD6439BB07}" type="VALUE">
                      <a:rPr lang="en-US"/>
                      <a:pPr/>
                      <a:t>[WERT]</a:t>
                    </a:fld>
                    <a:endParaRPr lang="de-DE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087-4D67-985F-1B3C6E258A2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409562FE-45EB-4E1A-866C-4EB30BA62364}" type="VALUE">
                      <a:rPr lang="en-US"/>
                      <a:pPr/>
                      <a:t>[WERT]</a:t>
                    </a:fld>
                    <a:endParaRPr lang="de-DE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2087-4D67-985F-1B3C6E258A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'Datenvolumen Mobil'!$D$2:$O$2</c15:sqref>
                  </c15:fullRef>
                </c:ext>
              </c:extLst>
              <c:f>'Datenvolumen Mobil'!$E$2:$O$2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'Datenvolumen Mobil'!$D$3:$O$3</c15:sqref>
                  </c15:fullRef>
                </c:ext>
              </c:extLst>
              <c:f>'Datenvolumen Mobil'!$E$3:$O$3</c:f>
              <c:numCache>
                <c:formatCode>#,##0</c:formatCode>
                <c:ptCount val="11"/>
                <c:pt idx="0">
                  <c:v>575</c:v>
                </c:pt>
                <c:pt idx="1">
                  <c:v>913</c:v>
                </c:pt>
                <c:pt idx="2">
                  <c:v>1388</c:v>
                </c:pt>
                <c:pt idx="3">
                  <c:v>1993</c:v>
                </c:pt>
                <c:pt idx="4">
                  <c:v>2757</c:v>
                </c:pt>
                <c:pt idx="5">
                  <c:v>3972</c:v>
                </c:pt>
                <c:pt idx="6">
                  <c:v>5457</c:v>
                </c:pt>
                <c:pt idx="7">
                  <c:v>6714</c:v>
                </c:pt>
                <c:pt idx="8">
                  <c:v>9118</c:v>
                </c:pt>
                <c:pt idx="9">
                  <c:v>9592</c:v>
                </c:pt>
                <c:pt idx="10">
                  <c:v>10860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87-4D67-985F-1B3C6E258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0"/>
        <c:axId val="294447360"/>
        <c:axId val="294448512"/>
      </c:barChart>
      <c:barChart>
        <c:barDir val="col"/>
        <c:grouping val="clustered"/>
        <c:varyColors val="0"/>
        <c:ser>
          <c:idx val="1"/>
          <c:order val="1"/>
          <c:tx>
            <c:strRef>
              <c:f>'Datenvolumen Mobil'!$C$4</c:f>
              <c:strCache>
                <c:ptCount val="1"/>
                <c:pt idx="0">
                  <c:v>Datenvolumen im Durchschnitt pro aktivem SIM-Profil/Monat in GB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5085019120378307E-17"/>
                  <c:y val="5.520025391946409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23393409864895E-2"/>
                      <c:h val="6.152535435964685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2087-4D67-985F-1B3C6E258A28}"/>
                </c:ext>
              </c:extLst>
            </c:dLbl>
            <c:numFmt formatCode="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'Datenvolumen Mobil'!$D$2:$O$2</c15:sqref>
                  </c15:fullRef>
                </c:ext>
              </c:extLst>
              <c:f>'Datenvolumen Mobil'!$E$2:$O$2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'Datenvolumen Mobil'!$D$4:$O$4</c15:sqref>
                  </c15:fullRef>
                </c:ext>
              </c:extLst>
              <c:f>'Datenvolumen Mobil'!$E$4:$O$4</c:f>
              <c:numCache>
                <c:formatCode>#,##0.0</c:formatCode>
                <c:ptCount val="11"/>
                <c:pt idx="0">
                  <c:v>0.45767758939943309</c:v>
                </c:pt>
                <c:pt idx="1">
                  <c:v>0.70400068506900393</c:v>
                </c:pt>
                <c:pt idx="2">
                  <c:v>1.0557794736030197</c:v>
                </c:pt>
                <c:pt idx="3">
                  <c:v>1.5288958656659712</c:v>
                </c:pt>
                <c:pt idx="4">
                  <c:v>2.140460173503326</c:v>
                </c:pt>
                <c:pt idx="5">
                  <c:v>3.0850340422322149</c:v>
                </c:pt>
                <c:pt idx="6">
                  <c:v>4.3</c:v>
                </c:pt>
                <c:pt idx="7" formatCode="0.0">
                  <c:v>5.3</c:v>
                </c:pt>
                <c:pt idx="8" formatCode="0.0">
                  <c:v>7.2</c:v>
                </c:pt>
                <c:pt idx="9">
                  <c:v>7.4477216599284928</c:v>
                </c:pt>
                <c:pt idx="10">
                  <c:v>8.4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'Datenvolumen Mobil'!$D$4</c15:sqref>
                  <c15:dLbl>
                    <c:idx val="-1"/>
                    <c:layout>
                      <c:manualLayout>
                        <c:x val="-1.3667764299679106E-3"/>
                        <c:y val="4.3993334166562516E-2"/>
                      </c:manualLayout>
                    </c:layout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layout>
                          <c:manualLayout>
                            <c:w val="2.4957601877508773E-2"/>
                            <c:h val="5.0917534642466358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00-0CC5-4A2A-A231-443197F25A3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5-2087-4D67-985F-1B3C6E258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3"/>
        <c:overlap val="64"/>
        <c:axId val="2079153288"/>
        <c:axId val="2079147712"/>
      </c:barChart>
      <c:catAx>
        <c:axId val="29444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endParaRPr lang="de-DE"/>
          </a:p>
        </c:txPr>
        <c:crossAx val="294448512"/>
        <c:crosses val="autoZero"/>
        <c:auto val="1"/>
        <c:lblAlgn val="ctr"/>
        <c:lblOffset val="100"/>
        <c:noMultiLvlLbl val="0"/>
      </c:catAx>
      <c:valAx>
        <c:axId val="294448512"/>
        <c:scaling>
          <c:orientation val="minMax"/>
          <c:max val="11000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94447360"/>
        <c:crosses val="autoZero"/>
        <c:crossBetween val="between"/>
      </c:valAx>
      <c:valAx>
        <c:axId val="2079147712"/>
        <c:scaling>
          <c:orientation val="minMax"/>
          <c:max val="11"/>
          <c:min val="0"/>
        </c:scaling>
        <c:delete val="0"/>
        <c:axPos val="r"/>
        <c:numFmt formatCode="#,##0.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79153288"/>
        <c:crosses val="max"/>
        <c:crossBetween val="between"/>
      </c:valAx>
      <c:catAx>
        <c:axId val="2079153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79147712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8626689512760418"/>
          <c:y val="0.92103781196464274"/>
          <c:w val="0.51152333701398145"/>
          <c:h val="7.01982629161990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r>
              <a:rPr lang="de-DE" sz="1000"/>
              <a:t>Versendete Kurznachrichten</a:t>
            </a:r>
            <a:r>
              <a:rPr lang="de-DE" sz="1000" baseline="0"/>
              <a:t> per</a:t>
            </a:r>
            <a:r>
              <a:rPr lang="de-DE" sz="1000"/>
              <a:t> SMS</a:t>
            </a:r>
          </a:p>
          <a:p>
            <a:pPr algn="l">
              <a:defRPr sz="1000">
                <a:latin typeface="BundesSans Office" panose="020B0002030500000203" pitchFamily="34" charset="0"/>
              </a:defRPr>
            </a:pPr>
            <a:r>
              <a:rPr lang="de-DE" sz="1000" b="0"/>
              <a:t>in Mrd.</a:t>
            </a:r>
            <a:r>
              <a:rPr lang="de-DE" sz="1000"/>
              <a:t> </a:t>
            </a:r>
          </a:p>
        </c:rich>
      </c:tx>
      <c:layout>
        <c:manualLayout>
          <c:xMode val="edge"/>
          <c:yMode val="edge"/>
          <c:x val="7.3775030349664406E-4"/>
          <c:y val="2.688448990605145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1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1.5793963254593178E-3"/>
          <c:y val="0.10052019539224263"/>
          <c:w val="0.99842069097585973"/>
          <c:h val="0.744292237442922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SMS!$C$3</c:f>
              <c:strCache>
                <c:ptCount val="1"/>
                <c:pt idx="0">
                  <c:v>versendete SMS </c:v>
                </c:pt>
              </c:strCache>
            </c:strRef>
          </c:tx>
          <c:spPr>
            <a:solidFill>
              <a:srgbClr val="00854A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BundesSans Office" panose="020B0002030500000203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SMS!$D$2:$Q$2</c15:sqref>
                  </c15:fullRef>
                </c:ext>
              </c:extLst>
              <c:f>SMS!$L$2:$Q$2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SMS!$D$3:$Q$3</c15:sqref>
                  </c15:fullRef>
                </c:ext>
              </c:extLst>
              <c:f>SMS!$L$3:$Q$3</c:f>
              <c:numCache>
                <c:formatCode>0.0</c:formatCode>
                <c:ptCount val="6"/>
                <c:pt idx="0">
                  <c:v>7</c:v>
                </c:pt>
                <c:pt idx="1">
                  <c:v>7.8</c:v>
                </c:pt>
                <c:pt idx="2">
                  <c:v>5.8</c:v>
                </c:pt>
                <c:pt idx="3">
                  <c:v>5.3</c:v>
                </c:pt>
                <c:pt idx="4">
                  <c:v>5.2</c:v>
                </c:pt>
                <c:pt idx="5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81-428D-A375-199019AAEE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0"/>
        <c:axId val="294447360"/>
        <c:axId val="294448512"/>
        <c:extLst/>
      </c:barChart>
      <c:catAx>
        <c:axId val="29444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BundesSans Office" panose="020B0002030500000203" pitchFamily="34" charset="0"/>
                <a:ea typeface="+mn-ea"/>
                <a:cs typeface="+mn-cs"/>
              </a:defRPr>
            </a:pPr>
            <a:endParaRPr lang="de-DE"/>
          </a:p>
        </c:txPr>
        <c:crossAx val="294448512"/>
        <c:crosses val="autoZero"/>
        <c:auto val="1"/>
        <c:lblAlgn val="ctr"/>
        <c:lblOffset val="100"/>
        <c:noMultiLvlLbl val="0"/>
      </c:catAx>
      <c:valAx>
        <c:axId val="294448512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one"/>
        <c:crossAx val="29444736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827808028664468"/>
          <c:y val="0.93483382572135287"/>
          <c:w val="0.20904896310887136"/>
          <c:h val="3.7901430842607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BundesSans Office" panose="020B0002030500000203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 rtl="0">
              <a:defRPr lang="de-DE" sz="1000" b="1" i="0" u="none" strike="noStrike" kern="1200" spc="0" baseline="0">
                <a:solidFill>
                  <a:sysClr val="windowText" lastClr="000000"/>
                </a:solidFill>
                <a:latin typeface="BundesSans Office" panose="020B0502030501010203" pitchFamily="34" charset="0"/>
                <a:ea typeface="+mn-ea"/>
                <a:cs typeface="+mn-cs"/>
              </a:defRPr>
            </a:pPr>
            <a:r>
              <a:rPr lang="en-US" sz="1000">
                <a:latin typeface="BundesSans Office" panose="020B0502030501010203" pitchFamily="34" charset="0"/>
              </a:rPr>
              <a:t>Abgehende Gesprächsminuten in Festnetzen und im Mobilfunk</a:t>
            </a:r>
          </a:p>
          <a:p>
            <a:pPr algn="l" rtl="0">
              <a:defRPr lang="de-DE" sz="1000" b="1">
                <a:solidFill>
                  <a:sysClr val="windowText" lastClr="000000"/>
                </a:solidFill>
                <a:latin typeface="BundesSans Office" panose="020B0502030501010203" pitchFamily="34" charset="0"/>
              </a:defRPr>
            </a:pPr>
            <a:r>
              <a:rPr lang="en-US" sz="1000" b="0">
                <a:latin typeface="BundesSans Office" panose="020B0502030501010203" pitchFamily="34" charset="0"/>
              </a:rPr>
              <a:t>in Mrd. </a:t>
            </a:r>
          </a:p>
        </c:rich>
      </c:tx>
      <c:layout>
        <c:manualLayout>
          <c:xMode val="edge"/>
          <c:yMode val="edge"/>
          <c:x val="4.667993778157463E-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 rtl="0">
            <a:defRPr lang="de-DE" sz="1000" b="1" i="0" u="none" strike="noStrike" kern="1200" spc="0" baseline="0">
              <a:solidFill>
                <a:sysClr val="windowText" lastClr="000000"/>
              </a:solidFill>
              <a:latin typeface="BundesSans Office" panose="020B0502030501010203" pitchFamily="34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"/>
          <c:y val="0.12708990644462126"/>
          <c:w val="1"/>
          <c:h val="0.69328650991796748"/>
        </c:manualLayout>
      </c:layout>
      <c:lineChart>
        <c:grouping val="standard"/>
        <c:varyColors val="0"/>
        <c:ser>
          <c:idx val="0"/>
          <c:order val="0"/>
          <c:tx>
            <c:strRef>
              <c:f>'Gespr.min. Fest-Mobil'!$C$3</c:f>
              <c:strCache>
                <c:ptCount val="1"/>
                <c:pt idx="0">
                  <c:v>Festnetz</c:v>
                </c:pt>
              </c:strCache>
            </c:strRef>
          </c:tx>
          <c:spPr>
            <a:ln w="28575" cap="rnd">
              <a:solidFill>
                <a:srgbClr val="5F316E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5F316E"/>
              </a:solidFill>
              <a:ln w="9525">
                <a:noFill/>
              </a:ln>
              <a:effectLst/>
            </c:spPr>
          </c:marker>
          <c:dLbls>
            <c:dLbl>
              <c:idx val="0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ACA-40F3-8EE2-43842473DF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'Gespr.min. Fest-Mobil'!$D$2:$K$2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'Gespr.min. Fest-Mobil'!$D$3:$K$3</c:f>
              <c:numCache>
                <c:formatCode>0</c:formatCode>
                <c:ptCount val="8"/>
                <c:pt idx="0">
                  <c:v>106</c:v>
                </c:pt>
                <c:pt idx="1">
                  <c:v>94</c:v>
                </c:pt>
                <c:pt idx="2">
                  <c:v>104</c:v>
                </c:pt>
                <c:pt idx="3">
                  <c:v>93</c:v>
                </c:pt>
                <c:pt idx="4">
                  <c:v>80</c:v>
                </c:pt>
                <c:pt idx="5">
                  <c:v>64</c:v>
                </c:pt>
                <c:pt idx="6">
                  <c:v>57</c:v>
                </c:pt>
                <c:pt idx="7" formatCode="General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1B-46B6-A694-CA3B4422E4D7}"/>
            </c:ext>
          </c:extLst>
        </c:ser>
        <c:ser>
          <c:idx val="1"/>
          <c:order val="1"/>
          <c:tx>
            <c:strRef>
              <c:f>'Gespr.min. Fest-Mobil'!$C$4</c:f>
              <c:strCache>
                <c:ptCount val="1"/>
                <c:pt idx="0">
                  <c:v>Mobilfunk</c:v>
                </c:pt>
              </c:strCache>
            </c:strRef>
          </c:tx>
          <c:spPr>
            <a:ln w="28575" cap="rnd">
              <a:solidFill>
                <a:srgbClr val="00854A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54A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'Gespr.min. Fest-Mobil'!$D$2:$K$2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'Gespr.min. Fest-Mobil'!$D$4:$K$4</c:f>
              <c:numCache>
                <c:formatCode>0</c:formatCode>
                <c:ptCount val="8"/>
                <c:pt idx="0">
                  <c:v>118.5</c:v>
                </c:pt>
                <c:pt idx="1">
                  <c:v>127</c:v>
                </c:pt>
                <c:pt idx="2">
                  <c:v>155</c:v>
                </c:pt>
                <c:pt idx="3">
                  <c:v>163</c:v>
                </c:pt>
                <c:pt idx="4">
                  <c:v>159</c:v>
                </c:pt>
                <c:pt idx="5">
                  <c:v>154</c:v>
                </c:pt>
                <c:pt idx="6">
                  <c:v>148</c:v>
                </c:pt>
                <c:pt idx="7" formatCode="General">
                  <c:v>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1B-46B6-A694-CA3B4422E4D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09924936"/>
        <c:axId val="609921984"/>
      </c:lineChart>
      <c:catAx>
        <c:axId val="609924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de-DE"/>
          </a:p>
        </c:txPr>
        <c:crossAx val="609921984"/>
        <c:crosses val="autoZero"/>
        <c:auto val="1"/>
        <c:lblAlgn val="ctr"/>
        <c:lblOffset val="100"/>
        <c:noMultiLvlLbl val="0"/>
      </c:catAx>
      <c:valAx>
        <c:axId val="609921984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crossAx val="609924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1672628037073962"/>
          <c:y val="0.93806570244601462"/>
          <c:w val="0.37702076342522828"/>
          <c:h val="5.89369515604370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BundesSans Office" panose="020B0502030501010203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+mj-lt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creativecommons.org/licenses/by/4.0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142998" y="1921454"/>
    <xdr:ext cx="6300000" cy="3795384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01BA05F-8AC0-46AE-8811-58321F3EA1B6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0.01896</cdr:x>
      <cdr:y>0.92416</cdr:y>
    </cdr:from>
    <cdr:to>
      <cdr:x>0.21588</cdr:x>
      <cdr:y>0.98562</cdr:y>
    </cdr:to>
    <cdr:sp macro="" textlink="">
      <cdr:nvSpPr>
        <cdr:cNvPr id="4" name="Textfeld 3">
          <a:extLst xmlns:a="http://schemas.openxmlformats.org/drawingml/2006/main">
            <a:ext uri="{FF2B5EF4-FFF2-40B4-BE49-F238E27FC236}">
              <a16:creationId xmlns:a16="http://schemas.microsoft.com/office/drawing/2014/main" id="{DDAC4AA6-D12B-0678-6DCD-078133E8F3C8}"/>
            </a:ext>
          </a:extLst>
        </cdr:cNvPr>
        <cdr:cNvSpPr txBox="1"/>
      </cdr:nvSpPr>
      <cdr:spPr>
        <a:xfrm xmlns:a="http://schemas.openxmlformats.org/drawingml/2006/main">
          <a:off x="118708" y="3485533"/>
          <a:ext cx="1232817" cy="2318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1000"/>
            <a:t>1)</a:t>
          </a:r>
          <a:r>
            <a:rPr lang="de-DE" sz="1000" baseline="0"/>
            <a:t> Prognosewerte</a:t>
          </a:r>
          <a:endParaRPr lang="de-DE" sz="10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1162049" y="1885952"/>
    <xdr:ext cx="7308000" cy="4382953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F3C69088-676F-45C5-9AD6-7853D8B4F8A5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0.00589</cdr:x>
      <cdr:y>0.87555</cdr:y>
    </cdr:from>
    <cdr:to>
      <cdr:x>0.55177</cdr:x>
      <cdr:y>0.97784</cdr:y>
    </cdr:to>
    <cdr:sp macro="" textlink="">
      <cdr:nvSpPr>
        <cdr:cNvPr id="3" name="Textfeld 1"/>
        <cdr:cNvSpPr txBox="1"/>
      </cdr:nvSpPr>
      <cdr:spPr>
        <a:xfrm xmlns:a="http://schemas.openxmlformats.org/drawingml/2006/main">
          <a:off x="43840" y="3908438"/>
          <a:ext cx="4063059" cy="456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1000">
              <a:latin typeface="BundesSans Office" panose="020B0002030500000203" pitchFamily="34" charset="0"/>
              <a:cs typeface="Calibri" panose="020F0502020204030204" pitchFamily="34" charset="0"/>
            </a:rPr>
            <a:t>1) Prognosewerte</a:t>
          </a:r>
        </a:p>
        <a:p xmlns:a="http://schemas.openxmlformats.org/drawingml/2006/main">
          <a:r>
            <a:rPr lang="de-DE" sz="1000">
              <a:latin typeface="BundesSans Office" panose="020B0002030500000203" pitchFamily="34" charset="0"/>
              <a:cs typeface="Calibri" panose="020F0502020204030204" pitchFamily="34" charset="0"/>
            </a:rPr>
            <a:t>2) Investitionen</a:t>
          </a:r>
          <a:r>
            <a:rPr lang="de-DE" sz="1000" baseline="0">
              <a:latin typeface="BundesSans Office" panose="020B0002030500000203" pitchFamily="34" charset="0"/>
              <a:cs typeface="Calibri" panose="020F0502020204030204" pitchFamily="34" charset="0"/>
            </a:rPr>
            <a:t> in Gemeinschaftsunternehmen (TK) anteilig angerechnet</a:t>
          </a:r>
          <a:endParaRPr lang="de-DE" sz="1000">
            <a:latin typeface="BundesSans Office" panose="020B0002030500000203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1143000" y="1852613"/>
    <xdr:ext cx="6477000" cy="4178496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3C97EE7-C174-4482-A583-565ED2964FEB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0.03353</cdr:x>
      <cdr:y>0.8687</cdr:y>
    </cdr:from>
    <cdr:to>
      <cdr:x>0.72647</cdr:x>
      <cdr:y>0.9955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217174" y="3629847"/>
          <a:ext cx="4488176" cy="5298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1000">
              <a:latin typeface="BundesSans Office" panose="020B0502030501010203" pitchFamily="34" charset="0"/>
              <a:cs typeface="Calibri" panose="020F0502020204030204" pitchFamily="34" charset="0"/>
            </a:rPr>
            <a:t>1) Prognosewerte</a:t>
          </a:r>
        </a:p>
        <a:p xmlns:a="http://schemas.openxmlformats.org/drawingml/2006/main">
          <a:r>
            <a:rPr lang="de-DE" sz="1000">
              <a:latin typeface="BundesSans Office" panose="020B0502030501010203" pitchFamily="34" charset="0"/>
              <a:cs typeface="Calibri" panose="020F0502020204030204" pitchFamily="34" charset="0"/>
            </a:rPr>
            <a:t>2) </a:t>
          </a:r>
          <a:r>
            <a:rPr lang="de-DE" sz="1000">
              <a:effectLst/>
              <a:latin typeface="BundesSans Office" panose="020B0502030501010203" pitchFamily="34" charset="0"/>
              <a:ea typeface="+mn-ea"/>
              <a:cs typeface="+mn-cs"/>
            </a:rPr>
            <a:t>Mitarbeitende</a:t>
          </a:r>
          <a:r>
            <a:rPr lang="de-DE" sz="1000" baseline="0">
              <a:effectLst/>
              <a:latin typeface="BundesSans Office" panose="020B0502030501010203" pitchFamily="34" charset="0"/>
              <a:ea typeface="+mn-ea"/>
              <a:cs typeface="+mn-cs"/>
            </a:rPr>
            <a:t> von Gemeinschaftsunternehmen (TK) anteilig angerechnet</a:t>
          </a:r>
          <a:endParaRPr lang="de-DE" sz="1000">
            <a:latin typeface="BundesSans Office" panose="020B0502030501010203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1228725" y="2381251"/>
    <xdr:ext cx="6886576" cy="4238624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4318971-2FFE-4654-9C43-57CDFE14C3CA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0.49562</cdr:x>
      <cdr:y>0.94831</cdr:y>
    </cdr:from>
    <cdr:to>
      <cdr:x>0.96404</cdr:x>
      <cdr:y>1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41DE6A13-4BA0-C401-7F8C-DB43CBCA3666}"/>
            </a:ext>
          </a:extLst>
        </cdr:cNvPr>
        <cdr:cNvSpPr txBox="1"/>
      </cdr:nvSpPr>
      <cdr:spPr>
        <a:xfrm xmlns:a="http://schemas.openxmlformats.org/drawingml/2006/main">
          <a:off x="3413095" y="4019549"/>
          <a:ext cx="322583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1000">
              <a:latin typeface="BundesSans Office" panose="020B0502030501010203" pitchFamily="34" charset="0"/>
            </a:rPr>
            <a:t>Abweichungen in Summenangaben</a:t>
          </a:r>
          <a:r>
            <a:rPr lang="de-DE" sz="1000" baseline="0">
              <a:latin typeface="BundesSans Office" panose="020B0502030501010203" pitchFamily="34" charset="0"/>
            </a:rPr>
            <a:t> sind rundungsbedingt</a:t>
          </a:r>
          <a:endParaRPr lang="de-DE" sz="1000">
            <a:latin typeface="BundesSans Office" panose="020B0502030501010203" pitchFamily="34" charset="0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1143000" y="1555751"/>
    <xdr:ext cx="6093118" cy="3930843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DC1C6810-1850-4B74-85CD-59D933730372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1143000" y="2260601"/>
    <xdr:ext cx="6093118" cy="3930843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4742C77-4AA8-4B48-A1BF-2B37F8FC75B4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1152526" y="2257427"/>
    <xdr:ext cx="7812000" cy="4835199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F8D2950-5E10-4933-8727-325DD239A691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0.10852</cdr:x>
      <cdr:y>0.94951</cdr:y>
    </cdr:from>
    <cdr:to>
      <cdr:x>1</cdr:x>
      <cdr:y>1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68D217B6-529C-0327-292A-A27064054799}"/>
            </a:ext>
          </a:extLst>
        </cdr:cNvPr>
        <cdr:cNvSpPr txBox="1"/>
      </cdr:nvSpPr>
      <cdr:spPr>
        <a:xfrm xmlns:a="http://schemas.openxmlformats.org/drawingml/2006/main">
          <a:off x="847724" y="4591048"/>
          <a:ext cx="6964276" cy="2441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1000">
              <a:latin typeface="BundesSans Office" panose="020B0502030501010203" pitchFamily="34" charset="0"/>
            </a:rPr>
            <a:t>1) Die Angaben zu Bistrom und Resale enthalten</a:t>
          </a:r>
          <a:r>
            <a:rPr lang="de-DE" sz="1000" baseline="0">
              <a:latin typeface="BundesSans Office" panose="020B0502030501010203" pitchFamily="34" charset="0"/>
            </a:rPr>
            <a:t> bis zum Jahr 2023 einen geringen Anteil an Vorleistungen für Glasfaseranschlüsse.</a:t>
          </a:r>
          <a:endParaRPr lang="de-DE" sz="1000">
            <a:latin typeface="BundesSans Office" panose="020B0502030501010203" pitchFamily="34" charset="0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1143000" y="1562100"/>
    <xdr:ext cx="6091760" cy="3923506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F8C7100-63FF-432C-A7C3-4360781FDA40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1143000" y="1695450"/>
    <xdr:ext cx="6102883" cy="3935138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D88414A1-7F6A-409D-8884-69D5857FC74F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1143000" y="2343151"/>
    <xdr:ext cx="6093118" cy="3930843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B9675919-6AAA-4823-966E-DAB6BF2D2455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1143000" y="2171702"/>
    <xdr:ext cx="6380863" cy="39600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64E5C10-9198-4CCA-8F36-CFD22987DDA1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0.49437</cdr:x>
      <cdr:y>0.90333</cdr:y>
    </cdr:from>
    <cdr:to>
      <cdr:x>0.96827</cdr:x>
      <cdr:y>0.98732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5AB808E5-0D5C-508B-3719-D47F46AB318B}"/>
            </a:ext>
          </a:extLst>
        </cdr:cNvPr>
        <cdr:cNvSpPr txBox="1"/>
      </cdr:nvSpPr>
      <cdr:spPr>
        <a:xfrm xmlns:a="http://schemas.openxmlformats.org/drawingml/2006/main">
          <a:off x="4600575" y="5429250"/>
          <a:ext cx="4410075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0.52405</cdr:x>
      <cdr:y>0.93819</cdr:y>
    </cdr:from>
    <cdr:to>
      <cdr:x>1</cdr:x>
      <cdr:y>0.99366</cdr:y>
    </cdr:to>
    <cdr:sp macro="" textlink="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4EBC1242-0D99-1072-3C88-AC65A4E87ACB}"/>
            </a:ext>
          </a:extLst>
        </cdr:cNvPr>
        <cdr:cNvSpPr txBox="1"/>
      </cdr:nvSpPr>
      <cdr:spPr>
        <a:xfrm xmlns:a="http://schemas.openxmlformats.org/drawingml/2006/main">
          <a:off x="4886325" y="5638800"/>
          <a:ext cx="4429125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0.58751</cdr:x>
      <cdr:y>0.84786</cdr:y>
    </cdr:from>
    <cdr:to>
      <cdr:x>0.95087</cdr:x>
      <cdr:y>0.95721</cdr:y>
    </cdr:to>
    <cdr:sp macro="" textlink="">
      <cdr:nvSpPr>
        <cdr:cNvPr id="4" name="Textfeld 3">
          <a:extLst xmlns:a="http://schemas.openxmlformats.org/drawingml/2006/main">
            <a:ext uri="{FF2B5EF4-FFF2-40B4-BE49-F238E27FC236}">
              <a16:creationId xmlns:a16="http://schemas.microsoft.com/office/drawing/2014/main" id="{18DDBC8E-5521-2DDF-613E-06A3F5CCC4B0}"/>
            </a:ext>
          </a:extLst>
        </cdr:cNvPr>
        <cdr:cNvSpPr txBox="1"/>
      </cdr:nvSpPr>
      <cdr:spPr>
        <a:xfrm xmlns:a="http://schemas.openxmlformats.org/drawingml/2006/main">
          <a:off x="5467349" y="5095875"/>
          <a:ext cx="3381375" cy="657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1143000" y="1438276"/>
    <xdr:ext cx="6093118" cy="3930843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6489523-294C-42F7-84A1-D1DF210B9199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1143000" y="1666876"/>
    <xdr:ext cx="6093118" cy="3930843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47C3802-786D-4C18-AED4-CE25691B35AA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1143000" y="1504951"/>
    <xdr:ext cx="6093118" cy="392928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8FA70D1-3081-4607-8F7C-BEEF47749744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1123953" y="1911929"/>
    <xdr:ext cx="7700793" cy="49680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59A7F030-8070-4777-BC4C-47376B8F0F0A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0.01903</cdr:x>
      <cdr:y>0.90958</cdr:y>
    </cdr:from>
    <cdr:to>
      <cdr:x>0.48121</cdr:x>
      <cdr:y>1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03B512CD-688E-4FEB-9243-28DC507AB9C0}"/>
            </a:ext>
          </a:extLst>
        </cdr:cNvPr>
        <cdr:cNvSpPr txBox="1"/>
      </cdr:nvSpPr>
      <cdr:spPr>
        <a:xfrm xmlns:a="http://schemas.openxmlformats.org/drawingml/2006/main">
          <a:off x="151805" y="4680773"/>
          <a:ext cx="3686769" cy="4653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horzOverflow="clip" wrap="square" rtlCol="0">
          <a:noAutofit/>
        </a:bodyPr>
        <a:lstStyle xmlns:a="http://schemas.openxmlformats.org/drawingml/2006/main"/>
        <a:p xmlns:a="http://schemas.openxmlformats.org/drawingml/2006/main">
          <a:r>
            <a:rPr lang="de-DE" sz="1000"/>
            <a:t>1) Ohne Datenverkehre über stationäre drahtlose </a:t>
          </a:r>
          <a:r>
            <a:rPr lang="de-DE" sz="1000">
              <a:latin typeface="BundesSans Office" panose="020B0502030501010203" pitchFamily="34" charset="0"/>
            </a:rPr>
            <a:t>Breitbanddienste</a:t>
          </a:r>
          <a:r>
            <a:rPr lang="de-DE" sz="1000"/>
            <a:t> seit Jahresende 2024.</a:t>
          </a: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1143000" y="1343026"/>
    <xdr:ext cx="6093118" cy="3930843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FC7E5CA1-BA38-4044-BC37-6C111AC5A1AF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1143000" y="1600415"/>
    <xdr:ext cx="6093118" cy="3930843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0099E44-32CD-430D-BDCB-06015A218354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15</xdr:row>
      <xdr:rowOff>92037</xdr:rowOff>
    </xdr:from>
    <xdr:to>
      <xdr:col>3</xdr:col>
      <xdr:colOff>282575</xdr:colOff>
      <xdr:row>17</xdr:row>
      <xdr:rowOff>38100</xdr:rowOff>
    </xdr:to>
    <xdr:pic>
      <xdr:nvPicPr>
        <xdr:cNvPr id="3" name="Grafik 1" descr="CC-BY 4.0">
          <a:hlinkClick xmlns:r="http://schemas.openxmlformats.org/officeDocument/2006/relationships" r:id="rId1" tooltip="&quot;&lt;p class='c-lightbox__title'&gt;&lt;/p&gt;&lt;p class='c-lightbox__caption'&gt;&#10;&#10;CC BY 4.0&#10;&lt;/p&gt;&lt;small&gt;&lt;/small&gt;&quot;"/>
          <a:extLst>
            <a:ext uri="{FF2B5EF4-FFF2-40B4-BE49-F238E27FC236}">
              <a16:creationId xmlns:a16="http://schemas.microsoft.com/office/drawing/2014/main" id="{9523D25C-8F0B-4933-B079-EA63CE7C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143000" y="2949537"/>
          <a:ext cx="796925" cy="3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BNetzA-2024">
      <a:dk1>
        <a:srgbClr val="000000"/>
      </a:dk1>
      <a:lt1>
        <a:srgbClr val="FFFFFF"/>
      </a:lt1>
      <a:dk2>
        <a:srgbClr val="57676F"/>
      </a:dk2>
      <a:lt2>
        <a:srgbClr val="DCE1E4"/>
      </a:lt2>
      <a:accent1>
        <a:srgbClr val="004874"/>
      </a:accent1>
      <a:accent2>
        <a:srgbClr val="EE7F00"/>
      </a:accent2>
      <a:accent3>
        <a:srgbClr val="57676F"/>
      </a:accent3>
      <a:accent4>
        <a:srgbClr val="00854A"/>
      </a:accent4>
      <a:accent5>
        <a:srgbClr val="F9E03A"/>
      </a:accent5>
      <a:accent6>
        <a:srgbClr val="5F316E"/>
      </a:accent6>
      <a:hlink>
        <a:srgbClr val="417DBE"/>
      </a:hlink>
      <a:folHlink>
        <a:srgbClr val="B9C3C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BNetzA-Diagramme">
    <a:dk1>
      <a:srgbClr val="000000"/>
    </a:dk1>
    <a:lt1>
      <a:srgbClr val="FFFFFF"/>
    </a:lt1>
    <a:dk2>
      <a:srgbClr val="57676F"/>
    </a:dk2>
    <a:lt2>
      <a:srgbClr val="DCE1E4"/>
    </a:lt2>
    <a:accent1>
      <a:srgbClr val="3B78A4"/>
    </a:accent1>
    <a:accent2>
      <a:srgbClr val="EE7F00"/>
    </a:accent2>
    <a:accent3>
      <a:srgbClr val="57676F"/>
    </a:accent3>
    <a:accent4>
      <a:srgbClr val="00854A"/>
    </a:accent4>
    <a:accent5>
      <a:srgbClr val="F9E03A"/>
    </a:accent5>
    <a:accent6>
      <a:srgbClr val="5F316E"/>
    </a:accent6>
    <a:hlink>
      <a:srgbClr val="417DBE"/>
    </a:hlink>
    <a:folHlink>
      <a:srgbClr val="B9C3C8"/>
    </a:folHlink>
  </a:clrScheme>
  <a:fontScheme name="Bundesschriften">
    <a:majorFont>
      <a:latin typeface="BundesSans Office"/>
      <a:ea typeface=""/>
      <a:cs typeface=""/>
    </a:majorFont>
    <a:minorFont>
      <a:latin typeface="BundesSans Office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BNetzA-Diagramme">
    <a:dk1>
      <a:srgbClr val="000000"/>
    </a:dk1>
    <a:lt1>
      <a:srgbClr val="FFFFFF"/>
    </a:lt1>
    <a:dk2>
      <a:srgbClr val="57676F"/>
    </a:dk2>
    <a:lt2>
      <a:srgbClr val="DCE1E4"/>
    </a:lt2>
    <a:accent1>
      <a:srgbClr val="417DBE"/>
    </a:accent1>
    <a:accent2>
      <a:srgbClr val="E16900"/>
    </a:accent2>
    <a:accent3>
      <a:srgbClr val="57676F"/>
    </a:accent3>
    <a:accent4>
      <a:srgbClr val="00854A"/>
    </a:accent4>
    <a:accent5>
      <a:srgbClr val="F9E03A"/>
    </a:accent5>
    <a:accent6>
      <a:srgbClr val="5F316E"/>
    </a:accent6>
    <a:hlink>
      <a:srgbClr val="417DBE"/>
    </a:hlink>
    <a:folHlink>
      <a:srgbClr val="B9C3C8"/>
    </a:folHlink>
  </a:clrScheme>
  <a:fontScheme name="Bundesschriften">
    <a:majorFont>
      <a:latin typeface="BundesSans Office"/>
      <a:ea typeface=""/>
      <a:cs typeface=""/>
    </a:majorFont>
    <a:minorFont>
      <a:latin typeface="BundesSans Office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BNetzA-Diagramme">
    <a:dk1>
      <a:srgbClr val="000000"/>
    </a:dk1>
    <a:lt1>
      <a:srgbClr val="FFFFFF"/>
    </a:lt1>
    <a:dk2>
      <a:srgbClr val="57676F"/>
    </a:dk2>
    <a:lt2>
      <a:srgbClr val="DCE1E4"/>
    </a:lt2>
    <a:accent1>
      <a:srgbClr val="3B78A4"/>
    </a:accent1>
    <a:accent2>
      <a:srgbClr val="EE7F00"/>
    </a:accent2>
    <a:accent3>
      <a:srgbClr val="57676F"/>
    </a:accent3>
    <a:accent4>
      <a:srgbClr val="00854A"/>
    </a:accent4>
    <a:accent5>
      <a:srgbClr val="F9E03A"/>
    </a:accent5>
    <a:accent6>
      <a:srgbClr val="5F316E"/>
    </a:accent6>
    <a:hlink>
      <a:srgbClr val="417DBE"/>
    </a:hlink>
    <a:folHlink>
      <a:srgbClr val="B9C3C8"/>
    </a:folHlink>
  </a:clrScheme>
  <a:fontScheme name="Bundesschriften">
    <a:majorFont>
      <a:latin typeface="BundesSans Office"/>
      <a:ea typeface=""/>
      <a:cs typeface=""/>
    </a:majorFont>
    <a:minorFont>
      <a:latin typeface="BundesSans Office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BNetzA-Diagramme">
    <a:dk1>
      <a:srgbClr val="000000"/>
    </a:dk1>
    <a:lt1>
      <a:srgbClr val="FFFFFF"/>
    </a:lt1>
    <a:dk2>
      <a:srgbClr val="57676F"/>
    </a:dk2>
    <a:lt2>
      <a:srgbClr val="DCE1E4"/>
    </a:lt2>
    <a:accent1>
      <a:srgbClr val="3B78A4"/>
    </a:accent1>
    <a:accent2>
      <a:srgbClr val="EE7F00"/>
    </a:accent2>
    <a:accent3>
      <a:srgbClr val="57676F"/>
    </a:accent3>
    <a:accent4>
      <a:srgbClr val="00854A"/>
    </a:accent4>
    <a:accent5>
      <a:srgbClr val="F9E03A"/>
    </a:accent5>
    <a:accent6>
      <a:srgbClr val="5F316E"/>
    </a:accent6>
    <a:hlink>
      <a:srgbClr val="417DBE"/>
    </a:hlink>
    <a:folHlink>
      <a:srgbClr val="B9C3C8"/>
    </a:folHlink>
  </a:clrScheme>
  <a:fontScheme name="Bundesschriften">
    <a:majorFont>
      <a:latin typeface="BundesSans Office"/>
      <a:ea typeface=""/>
      <a:cs typeface=""/>
    </a:majorFont>
    <a:minorFont>
      <a:latin typeface="BundesSans Office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BNetzA-Diagramme">
    <a:dk1>
      <a:srgbClr val="000000"/>
    </a:dk1>
    <a:lt1>
      <a:srgbClr val="FFFFFF"/>
    </a:lt1>
    <a:dk2>
      <a:srgbClr val="57676F"/>
    </a:dk2>
    <a:lt2>
      <a:srgbClr val="DCE1E4"/>
    </a:lt2>
    <a:accent1>
      <a:srgbClr val="3B78A4"/>
    </a:accent1>
    <a:accent2>
      <a:srgbClr val="EE7F00"/>
    </a:accent2>
    <a:accent3>
      <a:srgbClr val="57676F"/>
    </a:accent3>
    <a:accent4>
      <a:srgbClr val="00854A"/>
    </a:accent4>
    <a:accent5>
      <a:srgbClr val="F9E03A"/>
    </a:accent5>
    <a:accent6>
      <a:srgbClr val="5F316E"/>
    </a:accent6>
    <a:hlink>
      <a:srgbClr val="417DBE"/>
    </a:hlink>
    <a:folHlink>
      <a:srgbClr val="B9C3C8"/>
    </a:folHlink>
  </a:clrScheme>
  <a:fontScheme name="Bundesschriften">
    <a:majorFont>
      <a:latin typeface="BundesSans Office"/>
      <a:ea typeface=""/>
      <a:cs typeface=""/>
    </a:majorFont>
    <a:minorFont>
      <a:latin typeface="BundesSans Office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BNetzA-Diagramme">
    <a:dk1>
      <a:srgbClr val="000000"/>
    </a:dk1>
    <a:lt1>
      <a:srgbClr val="FFFFFF"/>
    </a:lt1>
    <a:dk2>
      <a:srgbClr val="57676F"/>
    </a:dk2>
    <a:lt2>
      <a:srgbClr val="DCE1E4"/>
    </a:lt2>
    <a:accent1>
      <a:srgbClr val="417DBE"/>
    </a:accent1>
    <a:accent2>
      <a:srgbClr val="E16900"/>
    </a:accent2>
    <a:accent3>
      <a:srgbClr val="57676F"/>
    </a:accent3>
    <a:accent4>
      <a:srgbClr val="00854A"/>
    </a:accent4>
    <a:accent5>
      <a:srgbClr val="F9E03A"/>
    </a:accent5>
    <a:accent6>
      <a:srgbClr val="5F316E"/>
    </a:accent6>
    <a:hlink>
      <a:srgbClr val="417DBE"/>
    </a:hlink>
    <a:folHlink>
      <a:srgbClr val="B9C3C8"/>
    </a:folHlink>
  </a:clrScheme>
  <a:fontScheme name="Bundesschriften">
    <a:majorFont>
      <a:latin typeface="BundesSans Office"/>
      <a:ea typeface=""/>
      <a:cs typeface=""/>
    </a:majorFont>
    <a:minorFont>
      <a:latin typeface="BundesSans Office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BNetzA-Diagramme">
    <a:dk1>
      <a:srgbClr val="000000"/>
    </a:dk1>
    <a:lt1>
      <a:srgbClr val="FFFFFF"/>
    </a:lt1>
    <a:dk2>
      <a:srgbClr val="57676F"/>
    </a:dk2>
    <a:lt2>
      <a:srgbClr val="DCE1E4"/>
    </a:lt2>
    <a:accent1>
      <a:srgbClr val="3B78A4"/>
    </a:accent1>
    <a:accent2>
      <a:srgbClr val="EE7F00"/>
    </a:accent2>
    <a:accent3>
      <a:srgbClr val="57676F"/>
    </a:accent3>
    <a:accent4>
      <a:srgbClr val="00854A"/>
    </a:accent4>
    <a:accent5>
      <a:srgbClr val="F9E03A"/>
    </a:accent5>
    <a:accent6>
      <a:srgbClr val="5F316E"/>
    </a:accent6>
    <a:hlink>
      <a:srgbClr val="417DBE"/>
    </a:hlink>
    <a:folHlink>
      <a:srgbClr val="B9C3C8"/>
    </a:folHlink>
  </a:clrScheme>
  <a:fontScheme name="Bundesschriften">
    <a:majorFont>
      <a:latin typeface="BundesSans Office"/>
      <a:ea typeface=""/>
      <a:cs typeface=""/>
    </a:majorFont>
    <a:minorFont>
      <a:latin typeface="BundesSans Office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BNetzA-Diagramme">
    <a:dk1>
      <a:srgbClr val="000000"/>
    </a:dk1>
    <a:lt1>
      <a:srgbClr val="FFFFFF"/>
    </a:lt1>
    <a:dk2>
      <a:srgbClr val="57676F"/>
    </a:dk2>
    <a:lt2>
      <a:srgbClr val="DCE1E4"/>
    </a:lt2>
    <a:accent1>
      <a:srgbClr val="3B78A4"/>
    </a:accent1>
    <a:accent2>
      <a:srgbClr val="EE7F00"/>
    </a:accent2>
    <a:accent3>
      <a:srgbClr val="57676F"/>
    </a:accent3>
    <a:accent4>
      <a:srgbClr val="00854A"/>
    </a:accent4>
    <a:accent5>
      <a:srgbClr val="F9E03A"/>
    </a:accent5>
    <a:accent6>
      <a:srgbClr val="5F316E"/>
    </a:accent6>
    <a:hlink>
      <a:srgbClr val="417DBE"/>
    </a:hlink>
    <a:folHlink>
      <a:srgbClr val="B9C3C8"/>
    </a:folHlink>
  </a:clrScheme>
  <a:fontScheme name="Bundesschriften">
    <a:majorFont>
      <a:latin typeface="BundesSans Office"/>
      <a:ea typeface=""/>
      <a:cs typeface=""/>
    </a:majorFont>
    <a:minorFont>
      <a:latin typeface="BundesSans Office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BNetzA-Diagramme">
    <a:dk1>
      <a:srgbClr val="000000"/>
    </a:dk1>
    <a:lt1>
      <a:srgbClr val="FFFFFF"/>
    </a:lt1>
    <a:dk2>
      <a:srgbClr val="57676F"/>
    </a:dk2>
    <a:lt2>
      <a:srgbClr val="DCE1E4"/>
    </a:lt2>
    <a:accent1>
      <a:srgbClr val="3B78A4"/>
    </a:accent1>
    <a:accent2>
      <a:srgbClr val="EE7F00"/>
    </a:accent2>
    <a:accent3>
      <a:srgbClr val="57676F"/>
    </a:accent3>
    <a:accent4>
      <a:srgbClr val="00854A"/>
    </a:accent4>
    <a:accent5>
      <a:srgbClr val="F9E03A"/>
    </a:accent5>
    <a:accent6>
      <a:srgbClr val="5F316E"/>
    </a:accent6>
    <a:hlink>
      <a:srgbClr val="417DBE"/>
    </a:hlink>
    <a:folHlink>
      <a:srgbClr val="B9C3C8"/>
    </a:folHlink>
  </a:clrScheme>
  <a:fontScheme name="Bundesschriften">
    <a:majorFont>
      <a:latin typeface="BundesSans Office"/>
      <a:ea typeface=""/>
      <a:cs typeface=""/>
    </a:majorFont>
    <a:minorFont>
      <a:latin typeface="BundesSans Office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BNetzA-Diagramme">
    <a:dk1>
      <a:srgbClr val="000000"/>
    </a:dk1>
    <a:lt1>
      <a:srgbClr val="FFFFFF"/>
    </a:lt1>
    <a:dk2>
      <a:srgbClr val="57676F"/>
    </a:dk2>
    <a:lt2>
      <a:srgbClr val="DCE1E4"/>
    </a:lt2>
    <a:accent1>
      <a:srgbClr val="3B78A4"/>
    </a:accent1>
    <a:accent2>
      <a:srgbClr val="EE7F00"/>
    </a:accent2>
    <a:accent3>
      <a:srgbClr val="57676F"/>
    </a:accent3>
    <a:accent4>
      <a:srgbClr val="00854A"/>
    </a:accent4>
    <a:accent5>
      <a:srgbClr val="F9E03A"/>
    </a:accent5>
    <a:accent6>
      <a:srgbClr val="5F316E"/>
    </a:accent6>
    <a:hlink>
      <a:srgbClr val="417DBE"/>
    </a:hlink>
    <a:folHlink>
      <a:srgbClr val="B9C3C8"/>
    </a:folHlink>
  </a:clrScheme>
  <a:fontScheme name="Bundesschriften">
    <a:majorFont>
      <a:latin typeface="BundesSans Office"/>
      <a:ea typeface=""/>
      <a:cs typeface=""/>
    </a:majorFont>
    <a:minorFont>
      <a:latin typeface="BundesSans Office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/4.0/" TargetMode="External"/><Relationship Id="rId2" Type="http://schemas.openxmlformats.org/officeDocument/2006/relationships/hyperlink" Target="http://creativecommons.org/licenses/by/4.0/" TargetMode="External"/><Relationship Id="rId1" Type="http://schemas.openxmlformats.org/officeDocument/2006/relationships/hyperlink" Target="https://creativecommons.org/" TargetMode="External"/><Relationship Id="rId6" Type="http://schemas.openxmlformats.org/officeDocument/2006/relationships/drawing" Target="../drawings/drawing25.xml"/><Relationship Id="rId5" Type="http://schemas.openxmlformats.org/officeDocument/2006/relationships/printerSettings" Target="../printerSettings/printerSettings28.bin"/><Relationship Id="rId4" Type="http://schemas.openxmlformats.org/officeDocument/2006/relationships/hyperlink" Target="https://data.bundesnetzagentur.de/Bundesnetzagentur/SharedDocs/Mediathek/Jahresberichte/JB2025T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29A5C-6455-45D6-8D64-24495E172B62}">
  <sheetPr codeName="Tabelle1">
    <pageSetUpPr autoPageBreaks="0"/>
  </sheetPr>
  <dimension ref="B1:O35"/>
  <sheetViews>
    <sheetView showGridLines="0" tabSelected="1" showRuler="0" zoomScaleNormal="100" workbookViewId="0"/>
  </sheetViews>
  <sheetFormatPr baseColWidth="10" defaultRowHeight="15"/>
  <cols>
    <col min="1" max="1" width="11.42578125" style="28"/>
    <col min="2" max="2" width="96" style="28" customWidth="1"/>
    <col min="3" max="16384" width="11.42578125" style="28"/>
  </cols>
  <sheetData>
    <row r="1" spans="2:15" ht="18.75">
      <c r="B1" s="27" t="s">
        <v>96</v>
      </c>
    </row>
    <row r="2" spans="2:15" ht="18.75">
      <c r="B2" s="27" t="s">
        <v>97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2:15"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2:15">
      <c r="B4" s="31" t="s">
        <v>98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2:15">
      <c r="B5" s="31" t="s">
        <v>31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2:15">
      <c r="B6" s="31" t="s">
        <v>24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2:15">
      <c r="B7" s="31" t="s">
        <v>99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2:15">
      <c r="B8" s="31" t="s">
        <v>100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</row>
    <row r="9" spans="2:15">
      <c r="B9" s="31" t="s">
        <v>101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</row>
    <row r="10" spans="2:15">
      <c r="B10" s="31" t="s">
        <v>102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</row>
    <row r="11" spans="2:15">
      <c r="B11" s="31" t="s">
        <v>103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</row>
    <row r="12" spans="2:15">
      <c r="B12" s="31" t="s">
        <v>104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</row>
    <row r="13" spans="2:15">
      <c r="B13" s="31" t="s">
        <v>105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  <row r="14" spans="2:15">
      <c r="B14" s="31" t="s">
        <v>172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</row>
    <row r="15" spans="2:15">
      <c r="B15" s="31" t="s">
        <v>152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2:15">
      <c r="B16" s="31" t="s">
        <v>76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</row>
    <row r="17" spans="2:15">
      <c r="B17" s="31" t="s">
        <v>48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</row>
    <row r="18" spans="2:15">
      <c r="B18" s="31" t="s">
        <v>49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</row>
    <row r="19" spans="2:15">
      <c r="B19" s="31" t="s">
        <v>106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</row>
    <row r="20" spans="2:15">
      <c r="B20" s="31" t="s">
        <v>166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2:15">
      <c r="B21" s="31" t="s">
        <v>107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2:15">
      <c r="B22" s="31" t="s">
        <v>108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2:15">
      <c r="B23" s="31" t="s">
        <v>35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</row>
    <row r="24" spans="2:15">
      <c r="B24" s="31" t="s">
        <v>109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spans="2:15">
      <c r="B25" s="31" t="s">
        <v>110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</row>
    <row r="26" spans="2:15">
      <c r="B26" s="31" t="s">
        <v>3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</row>
    <row r="27" spans="2:15">
      <c r="B27" s="31" t="s">
        <v>111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</row>
    <row r="28" spans="2:15">
      <c r="B28" s="31" t="s">
        <v>2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</row>
    <row r="29" spans="2:15">
      <c r="B29" s="31" t="s">
        <v>27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</row>
    <row r="30" spans="2:15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</row>
    <row r="31" spans="2:15">
      <c r="B31" s="31" t="s">
        <v>77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</row>
    <row r="32" spans="2:15">
      <c r="B32" s="33"/>
    </row>
    <row r="33" spans="2:2">
      <c r="B33" s="34"/>
    </row>
    <row r="34" spans="2:2">
      <c r="B34" s="34"/>
    </row>
    <row r="35" spans="2:2">
      <c r="B35" s="34"/>
    </row>
  </sheetData>
  <hyperlinks>
    <hyperlink ref="B31" location="Disclaimer!A1" display="Disclaimer" xr:uid="{08B5F090-C372-4568-8AF2-2B0DE59E9765}"/>
    <hyperlink ref="B4:O4" location="'Außenumsatz TK-Markt'!A1" display="Außenumsatzerlöse auf dem Telekommunikationsmarkt" xr:uid="{7DCF937B-A83A-4919-A8A7-C88F593333EB}"/>
    <hyperlink ref="B5:O5" location="'Außenumsatz nach Segmenten'!A1" display="Außenumsatzerlöse nach Segmenten" xr:uid="{79EECD9C-5F8E-46FA-A7A5-D9B387F695F6}"/>
    <hyperlink ref="B6:O6" location="'Außenumsatz im Mobilfunk'!A1" display="Außenumsatzerlöse im Mobilfunk" xr:uid="{5600A42D-8E22-4D5F-AE65-CC005EEFC076}"/>
    <hyperlink ref="B7" location="'Investitionen TK-Markt'!A1" display="Investitionen in Sachanlagen auf dem Telekommunikationsmarkt" xr:uid="{9F09FEC3-F1CB-46CB-BADD-B0AFDE4C234B}"/>
    <hyperlink ref="B8" location="Mitarbeitende!A1" display="Mitarbeitende auf dem Telekommunikationsmarkt" xr:uid="{7D383061-F699-4691-837C-C6A5E1D53B25}"/>
    <hyperlink ref="B9" location="'Aktive BB-Anschlüsse Festnetz'!A1" display="Aktive Breitbandanschlüsse in Festnetzen" xr:uid="{0951A645-EECC-4C1F-9C4E-5C0CC35E7027}"/>
    <hyperlink ref="B10" location="'Anteile a.d. BB-Anschlüssen'!A1" display="Anteile an den Breitbandanschlüssen in Festnetzen" xr:uid="{0C1B0E6B-6717-47A9-B39A-94FC2A42D008}"/>
    <hyperlink ref="B11" location="'Verteilung Bandbreiten BB-Ansch'!A1" display="Verteilung der vermarkteten Maximalbandbreiten im Download bei aktiven Festnetz-Breitbandanschlüssen" xr:uid="{AC34FB18-BF9A-4AA6-80D0-4BCA5CB2FAD2}"/>
    <hyperlink ref="B12" location="'akt. DSL_Anschlüsse'!A1" display="Aktive DSL-Anschlüsse" xr:uid="{26BD2B84-026A-4CEA-81A0-4BA64FBD3C02}"/>
    <hyperlink ref="B13" location="'akt. HFC Anschlüsse'!A1" display="Aktive Breitbandanschlüsse über HFC" xr:uid="{CFB113CB-1AEB-4055-9733-B26646BA9492}"/>
    <hyperlink ref="B14" location="'akt. FttH- und FttB-Anschlüsse'!A1" display="Aktive Breitbandanschlüsse über FttH und FttB" xr:uid="{A822426D-31A0-4284-887A-4626ADFC1363}"/>
    <hyperlink ref="B19" location="'Datenvolumen Festnetz'!A1" display="Datenvolumen in Festnetzen" xr:uid="{364BCBF1-E541-4C07-8F31-277692EF2D98}"/>
    <hyperlink ref="B29" location="'Funk-Basisstationen'!A1" display="Funk-Basisstationen" xr:uid="{A1A47B0B-405D-445C-8C09-A9D620509F88}"/>
    <hyperlink ref="B28" location="'Inter. Roaming'!A1" display="International Roaming" xr:uid="{2788CCE2-0267-4DD5-8851-02F761AC24BC}"/>
    <hyperlink ref="B27" location="'Gespr.min. Fest-Mobil'!A1" display="Abgehende Gesprächsminuten in Festnetzen und im Mobilfunk" xr:uid="{162A8F6D-45EA-455E-9E5E-BB9C63F79A08}"/>
    <hyperlink ref="B26" location="Mobilfunksprachver.!A1" display="Abgehender und ankommender Mobilfunk-Sprachverkehr" xr:uid="{31E60824-885B-491E-BA85-B896BE52A27E}"/>
    <hyperlink ref="B25" location="SMS!A1" display="Versendete Kurznachrichten per SMS" xr:uid="{AAB1CFDD-FEB6-465D-AB6F-FFD253087BA0}"/>
    <hyperlink ref="B24" location="'Datenvolumen Mobil'!A1" display="Datenvolumen im Mobilfunk" xr:uid="{2CF6C12C-5BEA-46CC-83AB-2EA1D55A00CE}"/>
    <hyperlink ref="B23" location="'SIM-Profile'!A1" display="Nutzung und Verteilung aktiver SIM-Profile" xr:uid="{9570099B-DCA9-461F-84AD-854B0135FA12}"/>
    <hyperlink ref="B22" location="'Gespr.min. Festnetz'!A1" display="Abgehende Gesprächsminuten in Festnetzen" xr:uid="{65B02043-B17C-45BB-976F-63434E930A89}"/>
    <hyperlink ref="B21" location="Sprachkommunikationszugänge!A1" display="Sprachkommunikationszugänge " xr:uid="{D196067A-54B2-4874-9B7D-31185D5BE1C8}"/>
    <hyperlink ref="B20" location="Bündelprodukte!A1" display="Bündeltarife in Festnetzen im Jahr 2025" xr:uid="{CB31762F-2277-4C6A-B512-DFA2DD150C24}"/>
    <hyperlink ref="B16" location="'Glasfaser-Anschlüsse'!A1" display="Glasfaser Anschlüsse" xr:uid="{DA012C60-CBC6-413C-8763-61AB409D2991}"/>
    <hyperlink ref="B17" location="'Glasfaserrausbau DT Wettbew.'!A1" display="Entwicklung Glasfaserausbau im Verhältnis Deutsche Telekom - Wettbewerber" xr:uid="{E59B792E-000B-4432-B420-095A9B4E5691}"/>
    <hyperlink ref="B18" location="'Glasfaserausbau Top 3-10'!A1" display="Entwicklung Glasfaserausbau (Top 3, Top 5, Top 10)" xr:uid="{3307EB76-9AA8-4E2C-BA2E-68591FAE1C4A}"/>
    <hyperlink ref="B15" location="'Verteilung Bandbreiten Glasf.'!A1" display="Verteilung der vermarkteten Maximalbandbreiten im Download bei aktiven Glasfaseranschlüssen" xr:uid="{9E8BAC5B-745F-4987-8DF0-6FF1CD221497}"/>
    <hyperlink ref="B5" location="'Außenumsatz Segmente'!A1" display="Außenumsatzerlöse nach Segmenten" xr:uid="{141E5282-35E5-4D5F-9280-7413CE82A4A4}"/>
    <hyperlink ref="B6" location="'Außenumsatz Mobilfunk'!A1" display="Außenumsatzerlöse im Mobilfunk" xr:uid="{6F3AE45A-1472-4454-AA3C-10BDCA679179}"/>
  </hyperlinks>
  <pageMargins left="0.82677165354330717" right="0.2362204724409449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2EC3B-9879-4768-AB8F-214A12C09B4F}">
  <sheetPr codeName="Tabelle2">
    <pageSetUpPr autoPageBreaks="0" fitToPage="1"/>
  </sheetPr>
  <dimension ref="A1:N6"/>
  <sheetViews>
    <sheetView showGridLines="0" zoomScaleNormal="100" workbookViewId="0"/>
  </sheetViews>
  <sheetFormatPr baseColWidth="10" defaultRowHeight="15" customHeight="1"/>
  <cols>
    <col min="1" max="1" width="10.7109375" style="28" customWidth="1"/>
    <col min="2" max="2" width="2.7109375" style="28" customWidth="1"/>
    <col min="3" max="3" width="20.7109375" style="28" customWidth="1"/>
    <col min="4" max="14" width="8.7109375" style="28" customWidth="1"/>
    <col min="15" max="16384" width="11.42578125" style="28"/>
  </cols>
  <sheetData>
    <row r="1" spans="1:14" s="256" customFormat="1" ht="33" customHeight="1">
      <c r="A1" s="282" t="s">
        <v>155</v>
      </c>
      <c r="B1" s="283"/>
      <c r="C1" s="44" t="s">
        <v>98</v>
      </c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4" s="35" customFormat="1" ht="15" customHeight="1">
      <c r="C2" s="36" t="s">
        <v>25</v>
      </c>
      <c r="D2" s="37">
        <v>2015</v>
      </c>
      <c r="E2" s="37">
        <v>2016</v>
      </c>
      <c r="F2" s="37">
        <v>2017</v>
      </c>
      <c r="G2" s="37">
        <v>2018</v>
      </c>
      <c r="H2" s="37">
        <v>2019</v>
      </c>
      <c r="I2" s="37">
        <v>2020</v>
      </c>
      <c r="J2" s="37">
        <v>2021</v>
      </c>
      <c r="K2" s="37">
        <v>2022</v>
      </c>
      <c r="L2" s="37">
        <v>2023</v>
      </c>
      <c r="M2" s="37">
        <v>2024</v>
      </c>
      <c r="N2" s="37" t="s">
        <v>58</v>
      </c>
    </row>
    <row r="3" spans="1:14" s="35" customFormat="1" ht="15" customHeight="1">
      <c r="C3" s="36" t="s">
        <v>114</v>
      </c>
      <c r="D3" s="38">
        <v>57.4</v>
      </c>
      <c r="E3" s="38">
        <v>56.900000000000006</v>
      </c>
      <c r="F3" s="38">
        <v>56.7</v>
      </c>
      <c r="G3" s="38">
        <v>57</v>
      </c>
      <c r="H3" s="38">
        <v>57.5</v>
      </c>
      <c r="I3" s="38">
        <v>57.2</v>
      </c>
      <c r="J3" s="38">
        <v>58.4</v>
      </c>
      <c r="K3" s="38">
        <v>59.2</v>
      </c>
      <c r="L3" s="38">
        <v>59.8</v>
      </c>
      <c r="M3" s="38">
        <v>61.3</v>
      </c>
      <c r="N3" s="39">
        <v>59.599999999999994</v>
      </c>
    </row>
    <row r="4" spans="1:14" s="35" customFormat="1" ht="15" customHeight="1">
      <c r="C4" s="40" t="s">
        <v>113</v>
      </c>
      <c r="D4" s="39">
        <v>25.1</v>
      </c>
      <c r="E4" s="39">
        <v>24.7</v>
      </c>
      <c r="F4" s="39">
        <v>24.6</v>
      </c>
      <c r="G4" s="39">
        <v>24.4</v>
      </c>
      <c r="H4" s="39">
        <v>24.6</v>
      </c>
      <c r="I4" s="39">
        <v>24.7</v>
      </c>
      <c r="J4" s="39">
        <v>25.1</v>
      </c>
      <c r="K4" s="39">
        <v>25.3</v>
      </c>
      <c r="L4" s="39">
        <v>25.7</v>
      </c>
      <c r="M4" s="39">
        <v>27.4</v>
      </c>
      <c r="N4" s="39">
        <v>26.3</v>
      </c>
    </row>
    <row r="5" spans="1:14" s="35" customFormat="1" ht="15" customHeight="1">
      <c r="C5" s="40" t="s">
        <v>112</v>
      </c>
      <c r="D5" s="39">
        <v>32.299999999999997</v>
      </c>
      <c r="E5" s="39">
        <v>32.200000000000003</v>
      </c>
      <c r="F5" s="39">
        <v>32.1</v>
      </c>
      <c r="G5" s="39">
        <v>32.6</v>
      </c>
      <c r="H5" s="39">
        <v>32.9</v>
      </c>
      <c r="I5" s="39">
        <v>32.5</v>
      </c>
      <c r="J5" s="39">
        <v>33.299999999999997</v>
      </c>
      <c r="K5" s="39">
        <v>33.9</v>
      </c>
      <c r="L5" s="39">
        <v>34.1</v>
      </c>
      <c r="M5" s="39">
        <v>33.9</v>
      </c>
      <c r="N5" s="39">
        <v>33.299999999999997</v>
      </c>
    </row>
    <row r="6" spans="1:14" ht="15" customHeight="1">
      <c r="C6" s="41" t="s">
        <v>57</v>
      </c>
    </row>
  </sheetData>
  <hyperlinks>
    <hyperlink ref="A1" location="ANFANG" display="ZURÜCK" xr:uid="{5F2C177E-E3D8-4F81-B71B-CEA80F5F945E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B434F-DED4-47A2-8DDC-94E8ED2001B5}">
  <sheetPr codeName="Tabelle3">
    <pageSetUpPr autoPageBreaks="0" fitToPage="1"/>
  </sheetPr>
  <dimension ref="A1:I10"/>
  <sheetViews>
    <sheetView showGridLines="0" zoomScaleNormal="100" workbookViewId="0"/>
  </sheetViews>
  <sheetFormatPr baseColWidth="10" defaultRowHeight="15" customHeight="1"/>
  <cols>
    <col min="1" max="1" width="10.7109375" style="28" customWidth="1"/>
    <col min="2" max="2" width="2.7109375" style="28" customWidth="1"/>
    <col min="3" max="3" width="36.7109375" style="28" customWidth="1"/>
    <col min="4" max="9" width="8.7109375" style="28" customWidth="1"/>
    <col min="10" max="16384" width="11.42578125" style="28"/>
  </cols>
  <sheetData>
    <row r="1" spans="1:9" ht="33" customHeight="1">
      <c r="A1" s="277" t="s">
        <v>155</v>
      </c>
      <c r="B1" s="20"/>
      <c r="C1" s="42" t="s">
        <v>31</v>
      </c>
      <c r="D1" s="43"/>
      <c r="E1" s="43"/>
      <c r="F1" s="43"/>
      <c r="G1" s="43"/>
      <c r="H1" s="44"/>
      <c r="I1" s="44"/>
    </row>
    <row r="2" spans="1:9" ht="15" customHeight="1">
      <c r="C2" s="45"/>
      <c r="D2" s="294">
        <v>2023</v>
      </c>
      <c r="E2" s="294"/>
      <c r="F2" s="294">
        <v>2024</v>
      </c>
      <c r="G2" s="294"/>
      <c r="H2" s="294" t="s">
        <v>162</v>
      </c>
      <c r="I2" s="294"/>
    </row>
    <row r="3" spans="1:9" ht="15" customHeight="1">
      <c r="C3" s="46"/>
      <c r="D3" s="47" t="s">
        <v>25</v>
      </c>
      <c r="E3" s="48" t="s">
        <v>1</v>
      </c>
      <c r="F3" s="47" t="s">
        <v>25</v>
      </c>
      <c r="G3" s="48" t="s">
        <v>1</v>
      </c>
      <c r="H3" s="47" t="s">
        <v>25</v>
      </c>
      <c r="I3" s="48" t="s">
        <v>1</v>
      </c>
    </row>
    <row r="4" spans="1:9" ht="15" customHeight="1">
      <c r="C4" s="49" t="s">
        <v>32</v>
      </c>
      <c r="D4" s="50">
        <f t="shared" ref="D4:I4" si="0">SUM(D5:D7)</f>
        <v>59.830000000000005</v>
      </c>
      <c r="E4" s="51">
        <f t="shared" si="0"/>
        <v>100</v>
      </c>
      <c r="F4" s="50">
        <f t="shared" si="0"/>
        <v>61.29</v>
      </c>
      <c r="G4" s="51">
        <f t="shared" si="0"/>
        <v>100</v>
      </c>
      <c r="H4" s="50">
        <f t="shared" si="0"/>
        <v>59.63</v>
      </c>
      <c r="I4" s="51">
        <f t="shared" si="0"/>
        <v>100</v>
      </c>
    </row>
    <row r="5" spans="1:9" ht="15" customHeight="1">
      <c r="C5" s="49" t="s">
        <v>39</v>
      </c>
      <c r="D5" s="52">
        <v>31.02</v>
      </c>
      <c r="E5" s="53">
        <f>D5/D4*100</f>
        <v>51.846899548721368</v>
      </c>
      <c r="F5" s="54">
        <v>31.33</v>
      </c>
      <c r="G5" s="53">
        <f>F5/F4*100</f>
        <v>51.117637461249799</v>
      </c>
      <c r="H5" s="54">
        <v>30.91</v>
      </c>
      <c r="I5" s="53">
        <f>H5/H4*100</f>
        <v>51.836323997987591</v>
      </c>
    </row>
    <row r="6" spans="1:9" ht="15" customHeight="1">
      <c r="C6" s="49" t="s">
        <v>34</v>
      </c>
      <c r="D6" s="52">
        <v>27.6</v>
      </c>
      <c r="E6" s="53">
        <f>D6/D4*100</f>
        <v>46.130703660371047</v>
      </c>
      <c r="F6" s="54">
        <v>27.48</v>
      </c>
      <c r="G6" s="53">
        <f>F6/F4*100</f>
        <v>44.83602545276554</v>
      </c>
      <c r="H6" s="54">
        <v>27.16</v>
      </c>
      <c r="I6" s="53">
        <f>H6/H4*100</f>
        <v>45.547543182961597</v>
      </c>
    </row>
    <row r="7" spans="1:9" ht="15" customHeight="1">
      <c r="C7" s="49" t="s">
        <v>33</v>
      </c>
      <c r="D7" s="52">
        <v>1.21</v>
      </c>
      <c r="E7" s="53">
        <f>D7/D4*100</f>
        <v>2.0223967909075711</v>
      </c>
      <c r="F7" s="54">
        <v>2.48</v>
      </c>
      <c r="G7" s="53">
        <f>F7/F4*100</f>
        <v>4.0463370859846632</v>
      </c>
      <c r="H7" s="54">
        <v>1.56</v>
      </c>
      <c r="I7" s="53">
        <f>H7/H4*100</f>
        <v>2.6161328190508133</v>
      </c>
    </row>
    <row r="8" spans="1:9" ht="15" customHeight="1">
      <c r="C8" s="55" t="s">
        <v>57</v>
      </c>
      <c r="D8" s="56"/>
      <c r="E8" s="57"/>
      <c r="F8" s="58"/>
      <c r="G8" s="57"/>
      <c r="H8" s="58"/>
      <c r="I8" s="59"/>
    </row>
    <row r="9" spans="1:9" ht="15" customHeight="1">
      <c r="C9" s="289" t="s">
        <v>174</v>
      </c>
      <c r="D9" s="60"/>
      <c r="E9" s="61"/>
      <c r="F9" s="62"/>
      <c r="G9" s="61"/>
      <c r="H9" s="62"/>
      <c r="I9" s="63"/>
    </row>
    <row r="10" spans="1:9" ht="15" customHeight="1">
      <c r="C10" s="292"/>
      <c r="D10" s="293"/>
      <c r="E10" s="293"/>
      <c r="F10" s="293"/>
      <c r="G10" s="293"/>
      <c r="H10" s="293"/>
      <c r="I10" s="293"/>
    </row>
  </sheetData>
  <mergeCells count="4">
    <mergeCell ref="C10:I10"/>
    <mergeCell ref="D2:E2"/>
    <mergeCell ref="F2:G2"/>
    <mergeCell ref="H2:I2"/>
  </mergeCells>
  <hyperlinks>
    <hyperlink ref="A1" location="ANFANG" display="ZURÜCK" xr:uid="{434F59BC-08D7-474A-A9FA-3A05ABEDAEEA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2A993-EBFE-49E8-9652-FE2BA9DA71DC}">
  <sheetPr codeName="Tabelle4">
    <pageSetUpPr autoPageBreaks="0" fitToPage="1"/>
  </sheetPr>
  <dimension ref="A1:I8"/>
  <sheetViews>
    <sheetView showGridLines="0" zoomScaleNormal="100" workbookViewId="0"/>
  </sheetViews>
  <sheetFormatPr baseColWidth="10" defaultRowHeight="15" customHeight="1"/>
  <cols>
    <col min="1" max="1" width="10.7109375" style="35" customWidth="1"/>
    <col min="2" max="2" width="2.7109375" style="35" customWidth="1"/>
    <col min="3" max="3" width="26.7109375" style="35" customWidth="1"/>
    <col min="4" max="9" width="8.7109375" style="35" customWidth="1"/>
    <col min="10" max="16384" width="11.42578125" style="35"/>
  </cols>
  <sheetData>
    <row r="1" spans="1:9" ht="33" customHeight="1">
      <c r="A1" s="277" t="s">
        <v>155</v>
      </c>
      <c r="B1" s="20"/>
      <c r="C1" s="64" t="s">
        <v>24</v>
      </c>
      <c r="D1" s="44"/>
      <c r="E1" s="44"/>
      <c r="F1" s="44"/>
      <c r="G1" s="43"/>
      <c r="H1" s="44"/>
      <c r="I1" s="44"/>
    </row>
    <row r="2" spans="1:9" ht="15" customHeight="1">
      <c r="C2" s="45"/>
      <c r="D2" s="294">
        <v>2023</v>
      </c>
      <c r="E2" s="294"/>
      <c r="F2" s="294">
        <v>2024</v>
      </c>
      <c r="G2" s="294"/>
      <c r="H2" s="294" t="s">
        <v>58</v>
      </c>
      <c r="I2" s="294"/>
    </row>
    <row r="3" spans="1:9" ht="15" customHeight="1">
      <c r="C3" s="65"/>
      <c r="D3" s="47" t="s">
        <v>25</v>
      </c>
      <c r="E3" s="48" t="s">
        <v>1</v>
      </c>
      <c r="F3" s="47" t="s">
        <v>25</v>
      </c>
      <c r="G3" s="48" t="s">
        <v>1</v>
      </c>
      <c r="H3" s="47" t="s">
        <v>25</v>
      </c>
      <c r="I3" s="48" t="s">
        <v>1</v>
      </c>
    </row>
    <row r="4" spans="1:9" ht="15" customHeight="1">
      <c r="C4" s="66" t="s">
        <v>114</v>
      </c>
      <c r="D4" s="67">
        <f>SUM(D5:D6)</f>
        <v>27.6</v>
      </c>
      <c r="E4" s="51">
        <f>SUM(E5:E8)</f>
        <v>100</v>
      </c>
      <c r="F4" s="67">
        <f t="shared" ref="F4:H4" si="0">SUM(F5:F6)</f>
        <v>27.479999999999997</v>
      </c>
      <c r="G4" s="51">
        <f>SUM(G5:G8)</f>
        <v>100</v>
      </c>
      <c r="H4" s="67">
        <f t="shared" si="0"/>
        <v>27.16</v>
      </c>
      <c r="I4" s="51">
        <f>SUM(I5:I8)</f>
        <v>100</v>
      </c>
    </row>
    <row r="5" spans="1:9" ht="15" customHeight="1">
      <c r="C5" s="66" t="s">
        <v>26</v>
      </c>
      <c r="D5" s="68">
        <v>22.75</v>
      </c>
      <c r="E5" s="53">
        <f>D5/D4*100</f>
        <v>82.427536231884062</v>
      </c>
      <c r="F5" s="68">
        <v>22.65</v>
      </c>
      <c r="G5" s="53">
        <f>F5/F4*100</f>
        <v>82.423580786026207</v>
      </c>
      <c r="H5" s="68">
        <v>22.3</v>
      </c>
      <c r="I5" s="53">
        <f>H5/H4*100</f>
        <v>82.106038291605302</v>
      </c>
    </row>
    <row r="6" spans="1:9" ht="15" customHeight="1">
      <c r="C6" s="66" t="s">
        <v>43</v>
      </c>
      <c r="D6" s="68">
        <v>4.8499999999999996</v>
      </c>
      <c r="E6" s="53">
        <f>D6/D4*100</f>
        <v>17.572463768115938</v>
      </c>
      <c r="F6" s="68">
        <v>4.83</v>
      </c>
      <c r="G6" s="53">
        <f>F6/F4*100</f>
        <v>17.5764192139738</v>
      </c>
      <c r="H6" s="68">
        <v>4.8600000000000003</v>
      </c>
      <c r="I6" s="53">
        <f>H6/H4*100</f>
        <v>17.893961708394698</v>
      </c>
    </row>
    <row r="7" spans="1:9" ht="15" customHeight="1">
      <c r="C7" s="69" t="s">
        <v>57</v>
      </c>
      <c r="D7" s="56"/>
      <c r="E7" s="57"/>
      <c r="F7" s="58"/>
      <c r="G7" s="57"/>
      <c r="H7" s="58"/>
      <c r="I7" s="57"/>
    </row>
    <row r="8" spans="1:9" ht="15" customHeight="1">
      <c r="C8" s="295"/>
      <c r="D8" s="296"/>
      <c r="E8" s="296"/>
      <c r="F8" s="296"/>
      <c r="G8" s="296"/>
      <c r="H8" s="296"/>
      <c r="I8" s="296"/>
    </row>
  </sheetData>
  <mergeCells count="4">
    <mergeCell ref="C8:I8"/>
    <mergeCell ref="D2:E2"/>
    <mergeCell ref="F2:G2"/>
    <mergeCell ref="H2:I2"/>
  </mergeCells>
  <hyperlinks>
    <hyperlink ref="A1" location="ANFANG" display="ZURÜCK" xr:uid="{12004BAE-12E6-41DB-B9E3-D150FCB07E10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C1BC1-4FDE-49EE-89C8-D38128DF3209}">
  <sheetPr codeName="Tabelle5">
    <pageSetUpPr autoPageBreaks="0" fitToPage="1"/>
  </sheetPr>
  <dimension ref="A1:N7"/>
  <sheetViews>
    <sheetView showGridLines="0" zoomScaleNormal="100" workbookViewId="0"/>
  </sheetViews>
  <sheetFormatPr baseColWidth="10" defaultRowHeight="15" customHeight="1"/>
  <cols>
    <col min="1" max="1" width="10.7109375" style="72" customWidth="1"/>
    <col min="2" max="2" width="2.7109375" style="72" customWidth="1"/>
    <col min="3" max="3" width="36.7109375" style="72" customWidth="1"/>
    <col min="4" max="14" width="8.7109375" style="72" customWidth="1"/>
    <col min="15" max="16384" width="11.42578125" style="72"/>
  </cols>
  <sheetData>
    <row r="1" spans="1:14" ht="33" customHeight="1">
      <c r="A1" s="277" t="s">
        <v>155</v>
      </c>
      <c r="B1" s="20"/>
      <c r="C1" s="70" t="s">
        <v>99</v>
      </c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15" customHeight="1">
      <c r="C2" s="73" t="s">
        <v>25</v>
      </c>
      <c r="D2" s="74">
        <v>2015</v>
      </c>
      <c r="E2" s="74">
        <v>2016</v>
      </c>
      <c r="F2" s="74">
        <v>2017</v>
      </c>
      <c r="G2" s="74">
        <v>2018</v>
      </c>
      <c r="H2" s="74">
        <v>2019</v>
      </c>
      <c r="I2" s="74">
        <v>2020</v>
      </c>
      <c r="J2" s="74">
        <v>2021</v>
      </c>
      <c r="K2" s="74">
        <v>2022</v>
      </c>
      <c r="L2" s="74">
        <v>2023</v>
      </c>
      <c r="M2" s="74">
        <v>2024</v>
      </c>
      <c r="N2" s="74" t="s">
        <v>58</v>
      </c>
    </row>
    <row r="3" spans="1:14" ht="15" customHeight="1">
      <c r="C3" s="75" t="s">
        <v>114</v>
      </c>
      <c r="D3" s="76">
        <v>8</v>
      </c>
      <c r="E3" s="76">
        <v>8.3000000000000007</v>
      </c>
      <c r="F3" s="76">
        <v>8.5</v>
      </c>
      <c r="G3" s="76">
        <v>9.1000000000000014</v>
      </c>
      <c r="H3" s="76">
        <v>9.8000000000000007</v>
      </c>
      <c r="I3" s="76">
        <v>10.8</v>
      </c>
      <c r="J3" s="76">
        <v>11.5</v>
      </c>
      <c r="K3" s="76">
        <v>13.4</v>
      </c>
      <c r="L3" s="76">
        <v>14.9</v>
      </c>
      <c r="M3" s="76">
        <v>15.299999999999999</v>
      </c>
      <c r="N3" s="76">
        <v>15.3</v>
      </c>
    </row>
    <row r="4" spans="1:14" ht="15" customHeight="1">
      <c r="C4" s="75" t="s">
        <v>153</v>
      </c>
      <c r="D4" s="76">
        <v>3.9</v>
      </c>
      <c r="E4" s="76">
        <v>4.4000000000000004</v>
      </c>
      <c r="F4" s="76">
        <v>4.3</v>
      </c>
      <c r="G4" s="76">
        <v>4.4000000000000004</v>
      </c>
      <c r="H4" s="76">
        <v>4.4000000000000004</v>
      </c>
      <c r="I4" s="76">
        <v>4.5999999999999996</v>
      </c>
      <c r="J4" s="76">
        <v>4.5</v>
      </c>
      <c r="K4" s="76">
        <v>4.9000000000000004</v>
      </c>
      <c r="L4" s="76">
        <v>5.4</v>
      </c>
      <c r="M4" s="76">
        <v>5.0999999999999996</v>
      </c>
      <c r="N4" s="76">
        <v>5.5</v>
      </c>
    </row>
    <row r="5" spans="1:14" ht="15" customHeight="1">
      <c r="C5" s="77" t="s">
        <v>115</v>
      </c>
      <c r="D5" s="76">
        <v>4.0999999999999996</v>
      </c>
      <c r="E5" s="76">
        <v>3.9</v>
      </c>
      <c r="F5" s="76">
        <v>4.2</v>
      </c>
      <c r="G5" s="76">
        <v>4.7</v>
      </c>
      <c r="H5" s="76">
        <v>5.4</v>
      </c>
      <c r="I5" s="76">
        <v>6.2</v>
      </c>
      <c r="J5" s="76">
        <v>7</v>
      </c>
      <c r="K5" s="76">
        <v>8.5</v>
      </c>
      <c r="L5" s="76">
        <v>9.5</v>
      </c>
      <c r="M5" s="76">
        <v>10.199999999999999</v>
      </c>
      <c r="N5" s="76">
        <v>9.8000000000000007</v>
      </c>
    </row>
    <row r="6" spans="1:14" ht="15" customHeight="1">
      <c r="C6" s="72" t="s">
        <v>57</v>
      </c>
    </row>
    <row r="7" spans="1:14" ht="15" customHeight="1">
      <c r="C7" s="72" t="s">
        <v>159</v>
      </c>
    </row>
  </sheetData>
  <hyperlinks>
    <hyperlink ref="A1" location="ANFANG" display="ZURÜCK" xr:uid="{75674AA5-F164-41E0-BC34-4A44E0A517E6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E2F75-11C0-4128-AE87-6E9FC44C753A}">
  <sheetPr codeName="Tabelle6">
    <pageSetUpPr autoPageBreaks="0" fitToPage="1"/>
  </sheetPr>
  <dimension ref="A1:N7"/>
  <sheetViews>
    <sheetView showGridLines="0" zoomScaleNormal="100" workbookViewId="0"/>
  </sheetViews>
  <sheetFormatPr baseColWidth="10" defaultRowHeight="15" customHeight="1"/>
  <cols>
    <col min="1" max="1" width="10.7109375" style="72" customWidth="1"/>
    <col min="2" max="2" width="2.7109375" style="72" customWidth="1"/>
    <col min="3" max="3" width="20.7109375" style="72" customWidth="1"/>
    <col min="4" max="14" width="8.7109375" style="72" customWidth="1"/>
    <col min="15" max="16384" width="11.42578125" style="72"/>
  </cols>
  <sheetData>
    <row r="1" spans="1:14" ht="33" customHeight="1">
      <c r="A1" s="277" t="s">
        <v>155</v>
      </c>
      <c r="B1" s="20"/>
      <c r="C1" s="78" t="s">
        <v>100</v>
      </c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s="80" customFormat="1" ht="15" customHeight="1">
      <c r="C2" s="81" t="s">
        <v>157</v>
      </c>
      <c r="D2" s="82">
        <v>2015</v>
      </c>
      <c r="E2" s="82">
        <v>2016</v>
      </c>
      <c r="F2" s="82">
        <v>2017</v>
      </c>
      <c r="G2" s="82">
        <v>2018</v>
      </c>
      <c r="H2" s="82">
        <v>2019</v>
      </c>
      <c r="I2" s="82">
        <v>2020</v>
      </c>
      <c r="J2" s="83" t="s">
        <v>119</v>
      </c>
      <c r="K2" s="83" t="s">
        <v>118</v>
      </c>
      <c r="L2" s="83" t="s">
        <v>117</v>
      </c>
      <c r="M2" s="83" t="s">
        <v>116</v>
      </c>
      <c r="N2" s="83" t="s">
        <v>58</v>
      </c>
    </row>
    <row r="3" spans="1:14" ht="15" customHeight="1">
      <c r="C3" s="77" t="s">
        <v>153</v>
      </c>
      <c r="D3" s="76">
        <v>110.4</v>
      </c>
      <c r="E3" s="76">
        <v>104.7</v>
      </c>
      <c r="F3" s="76">
        <v>101.9</v>
      </c>
      <c r="G3" s="76">
        <v>98.1</v>
      </c>
      <c r="H3" s="76">
        <v>94.1</v>
      </c>
      <c r="I3" s="76">
        <v>89</v>
      </c>
      <c r="J3" s="76">
        <v>85.2</v>
      </c>
      <c r="K3" s="76">
        <v>81.5</v>
      </c>
      <c r="L3" s="76">
        <v>78.7</v>
      </c>
      <c r="M3" s="76">
        <v>74.7</v>
      </c>
      <c r="N3" s="76">
        <v>71</v>
      </c>
    </row>
    <row r="4" spans="1:14" ht="15" customHeight="1">
      <c r="C4" s="75" t="s">
        <v>112</v>
      </c>
      <c r="D4" s="76">
        <v>55.5</v>
      </c>
      <c r="E4" s="76">
        <v>54.9</v>
      </c>
      <c r="F4" s="76">
        <v>51.8</v>
      </c>
      <c r="G4" s="76">
        <v>49.8</v>
      </c>
      <c r="H4" s="76">
        <v>49.7</v>
      </c>
      <c r="I4" s="76">
        <v>50.8</v>
      </c>
      <c r="J4" s="76">
        <v>50.6</v>
      </c>
      <c r="K4" s="76">
        <v>51.5</v>
      </c>
      <c r="L4" s="76">
        <v>53.7</v>
      </c>
      <c r="M4" s="76">
        <v>53.3</v>
      </c>
      <c r="N4" s="76">
        <v>51.6</v>
      </c>
    </row>
    <row r="5" spans="1:14" ht="15" customHeight="1">
      <c r="C5" s="75" t="s">
        <v>114</v>
      </c>
      <c r="D5" s="76">
        <v>165.9</v>
      </c>
      <c r="E5" s="76">
        <v>159.6</v>
      </c>
      <c r="F5" s="76">
        <v>153.69999999999999</v>
      </c>
      <c r="G5" s="76">
        <v>147.89999999999998</v>
      </c>
      <c r="H5" s="76">
        <v>143.80000000000001</v>
      </c>
      <c r="I5" s="76">
        <v>139.80000000000001</v>
      </c>
      <c r="J5" s="76">
        <v>135.80000000000001</v>
      </c>
      <c r="K5" s="76">
        <v>133</v>
      </c>
      <c r="L5" s="76">
        <v>132.4</v>
      </c>
      <c r="M5" s="76">
        <v>128</v>
      </c>
      <c r="N5" s="76">
        <v>122.6</v>
      </c>
    </row>
    <row r="6" spans="1:14" ht="15" customHeight="1">
      <c r="C6" s="72" t="s">
        <v>57</v>
      </c>
    </row>
    <row r="7" spans="1:14" ht="15" customHeight="1">
      <c r="C7" s="72" t="s">
        <v>160</v>
      </c>
    </row>
  </sheetData>
  <hyperlinks>
    <hyperlink ref="A1" location="ANFANG" display="ZURÜCK" xr:uid="{60231EDC-D45C-4435-9D16-70938EBAA3F6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15B72-27C3-4FF1-98B5-A4B4382D6202}">
  <sheetPr codeName="Tabelle7">
    <pageSetUpPr autoPageBreaks="0" fitToPage="1"/>
  </sheetPr>
  <dimension ref="A1:O9"/>
  <sheetViews>
    <sheetView showGridLines="0" zoomScaleNormal="100" workbookViewId="0"/>
  </sheetViews>
  <sheetFormatPr baseColWidth="10" defaultRowHeight="15" customHeight="1"/>
  <cols>
    <col min="1" max="1" width="10.7109375" style="18" customWidth="1"/>
    <col min="2" max="2" width="2.7109375" style="18" customWidth="1"/>
    <col min="3" max="3" width="44.7109375" style="18" customWidth="1"/>
    <col min="4" max="14" width="8.7109375" style="18" customWidth="1"/>
    <col min="15" max="16384" width="11.42578125" style="18"/>
  </cols>
  <sheetData>
    <row r="1" spans="1:15" ht="33" customHeight="1">
      <c r="A1" s="277" t="s">
        <v>155</v>
      </c>
      <c r="B1" s="20"/>
      <c r="C1" s="84" t="s">
        <v>101</v>
      </c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5" ht="15" customHeight="1">
      <c r="C2" s="85" t="s">
        <v>0</v>
      </c>
      <c r="D2" s="86">
        <v>2015</v>
      </c>
      <c r="E2" s="86">
        <v>2016</v>
      </c>
      <c r="F2" s="86">
        <v>2017</v>
      </c>
      <c r="G2" s="86">
        <v>2018</v>
      </c>
      <c r="H2" s="86">
        <v>2019</v>
      </c>
      <c r="I2" s="86">
        <v>2020</v>
      </c>
      <c r="J2" s="86">
        <v>2021</v>
      </c>
      <c r="K2" s="86">
        <v>2022</v>
      </c>
      <c r="L2" s="86">
        <v>2023</v>
      </c>
      <c r="M2" s="86">
        <v>2024</v>
      </c>
      <c r="N2" s="86">
        <v>2025</v>
      </c>
    </row>
    <row r="3" spans="1:15" ht="15" customHeight="1">
      <c r="C3" s="87" t="s">
        <v>114</v>
      </c>
      <c r="D3" s="88">
        <v>30.7</v>
      </c>
      <c r="E3" s="88">
        <v>32</v>
      </c>
      <c r="F3" s="88">
        <v>33.200000000000003</v>
      </c>
      <c r="G3" s="88">
        <v>34.200000000000003</v>
      </c>
      <c r="H3" s="88">
        <v>35.200000000000003</v>
      </c>
      <c r="I3" s="88">
        <v>36.200000000000003</v>
      </c>
      <c r="J3" s="88">
        <v>36.9</v>
      </c>
      <c r="K3" s="88">
        <v>37.5</v>
      </c>
      <c r="L3" s="88">
        <v>38.4</v>
      </c>
      <c r="M3" s="88">
        <v>38.6</v>
      </c>
      <c r="N3" s="88">
        <v>38.799999999999997</v>
      </c>
      <c r="O3" s="89"/>
    </row>
    <row r="4" spans="1:15" ht="15" customHeight="1">
      <c r="C4" s="87" t="s">
        <v>124</v>
      </c>
      <c r="D4" s="88">
        <v>23.507999999999999</v>
      </c>
      <c r="E4" s="88">
        <v>24</v>
      </c>
      <c r="F4" s="88">
        <v>24.7</v>
      </c>
      <c r="G4" s="88">
        <v>25</v>
      </c>
      <c r="H4" s="88">
        <v>25.3</v>
      </c>
      <c r="I4" s="88">
        <v>25.4</v>
      </c>
      <c r="J4" s="88">
        <v>25.4</v>
      </c>
      <c r="K4" s="88">
        <v>24.7</v>
      </c>
      <c r="L4" s="88">
        <v>24.5</v>
      </c>
      <c r="M4" s="88">
        <v>23.6</v>
      </c>
      <c r="N4" s="88">
        <v>22.7</v>
      </c>
    </row>
    <row r="5" spans="1:15" ht="15" customHeight="1">
      <c r="C5" s="90" t="s">
        <v>123</v>
      </c>
      <c r="D5" s="88">
        <v>6.6</v>
      </c>
      <c r="E5" s="88">
        <v>7.2</v>
      </c>
      <c r="F5" s="88">
        <v>7.7</v>
      </c>
      <c r="G5" s="88">
        <v>8</v>
      </c>
      <c r="H5" s="88">
        <v>8.3000000000000007</v>
      </c>
      <c r="I5" s="88">
        <v>8.6999999999999993</v>
      </c>
      <c r="J5" s="88">
        <v>8.8000000000000007</v>
      </c>
      <c r="K5" s="88">
        <v>8.6999999999999993</v>
      </c>
      <c r="L5" s="88">
        <v>8.6</v>
      </c>
      <c r="M5" s="88">
        <v>8.5</v>
      </c>
      <c r="N5" s="88">
        <v>8.5</v>
      </c>
    </row>
    <row r="6" spans="1:15" ht="15" customHeight="1">
      <c r="C6" s="87" t="s">
        <v>122</v>
      </c>
      <c r="D6" s="88">
        <v>0.44900000000000001</v>
      </c>
      <c r="E6" s="88">
        <v>0.6</v>
      </c>
      <c r="F6" s="88">
        <v>0.8</v>
      </c>
      <c r="G6" s="88">
        <v>1.1000000000000001</v>
      </c>
      <c r="H6" s="88">
        <v>1.5</v>
      </c>
      <c r="I6" s="88">
        <v>2</v>
      </c>
      <c r="J6" s="88">
        <v>2.6</v>
      </c>
      <c r="K6" s="88">
        <v>3.4</v>
      </c>
      <c r="L6" s="88">
        <v>4.3</v>
      </c>
      <c r="M6" s="88">
        <v>5.3</v>
      </c>
      <c r="N6" s="88">
        <v>6.4</v>
      </c>
    </row>
    <row r="7" spans="1:15" ht="15" customHeight="1">
      <c r="C7" s="91" t="s">
        <v>121</v>
      </c>
      <c r="D7" s="88"/>
      <c r="E7" s="88"/>
      <c r="F7" s="88"/>
      <c r="G7" s="88"/>
      <c r="H7" s="88"/>
      <c r="I7" s="88"/>
      <c r="J7" s="88"/>
      <c r="K7" s="88">
        <v>0.7</v>
      </c>
      <c r="L7" s="88">
        <v>0.9</v>
      </c>
      <c r="M7" s="88">
        <v>0.88700000000000001</v>
      </c>
      <c r="N7" s="88">
        <v>0.8</v>
      </c>
    </row>
    <row r="8" spans="1:15" ht="15" customHeight="1">
      <c r="C8" s="87" t="s">
        <v>120</v>
      </c>
      <c r="D8" s="88">
        <v>8.7999999999999995E-2</v>
      </c>
      <c r="E8" s="88">
        <v>8.5999999999999993E-2</v>
      </c>
      <c r="F8" s="88">
        <v>8.5000000000000006E-2</v>
      </c>
      <c r="G8" s="88">
        <v>8.6999999999999994E-2</v>
      </c>
      <c r="H8" s="88">
        <v>8.3000000000000004E-2</v>
      </c>
      <c r="I8" s="88">
        <v>8.7999999999999995E-2</v>
      </c>
      <c r="J8" s="88">
        <v>8.5999999999999993E-2</v>
      </c>
      <c r="K8" s="88">
        <v>5.8999999999999997E-2</v>
      </c>
      <c r="L8" s="88">
        <v>8.6999999999999994E-2</v>
      </c>
      <c r="M8" s="88">
        <v>0.27900000000000003</v>
      </c>
      <c r="N8" s="88">
        <v>0.27800000000000002</v>
      </c>
    </row>
    <row r="9" spans="1:15" ht="15" customHeight="1">
      <c r="C9" s="92" t="s">
        <v>161</v>
      </c>
    </row>
  </sheetData>
  <hyperlinks>
    <hyperlink ref="A1" location="ANFANG" display="ZURÜCK" xr:uid="{F5D8DAE2-DD4F-4059-A8BE-CB3DBD2249E3}"/>
  </hyperlinks>
  <printOptions horizontalCentered="1"/>
  <pageMargins left="0.59055118110236227" right="0.59055118110236227" top="0.59055118110236227" bottom="0.59055118110236227" header="0.11811023622047245" footer="0.11811023622047245"/>
  <pageSetup paperSize="9" scale="95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D4967-29ED-48B7-BA68-3301EB08A664}">
  <sheetPr codeName="Tabelle8">
    <pageSetUpPr autoPageBreaks="0" fitToPage="1"/>
  </sheetPr>
  <dimension ref="A1:N5"/>
  <sheetViews>
    <sheetView showGridLines="0" zoomScaleNormal="100" workbookViewId="0"/>
  </sheetViews>
  <sheetFormatPr baseColWidth="10" defaultRowHeight="15" customHeight="1"/>
  <cols>
    <col min="1" max="1" width="10.7109375" style="18" customWidth="1"/>
    <col min="2" max="2" width="2.7109375" style="18" customWidth="1"/>
    <col min="3" max="3" width="36.7109375" style="18" customWidth="1"/>
    <col min="4" max="14" width="8.7109375" style="18" customWidth="1"/>
    <col min="15" max="16384" width="11.42578125" style="18"/>
  </cols>
  <sheetData>
    <row r="1" spans="1:14" ht="33" customHeight="1">
      <c r="A1" s="277" t="s">
        <v>155</v>
      </c>
      <c r="B1" s="20"/>
      <c r="C1" s="21" t="s">
        <v>102</v>
      </c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15" customHeight="1">
      <c r="C2" s="23" t="s">
        <v>158</v>
      </c>
      <c r="D2" s="24">
        <v>2015</v>
      </c>
      <c r="E2" s="24">
        <v>2016</v>
      </c>
      <c r="F2" s="24">
        <v>2017</v>
      </c>
      <c r="G2" s="24">
        <v>2018</v>
      </c>
      <c r="H2" s="24">
        <v>2019</v>
      </c>
      <c r="I2" s="24">
        <v>2020</v>
      </c>
      <c r="J2" s="24">
        <v>2021</v>
      </c>
      <c r="K2" s="24">
        <v>2022</v>
      </c>
      <c r="L2" s="24">
        <v>2023</v>
      </c>
      <c r="M2" s="24">
        <v>2024</v>
      </c>
      <c r="N2" s="24">
        <v>2025</v>
      </c>
    </row>
    <row r="3" spans="1:14" ht="15" customHeight="1">
      <c r="C3" s="25" t="s">
        <v>125</v>
      </c>
      <c r="D3" s="26">
        <v>41.2</v>
      </c>
      <c r="E3" s="26">
        <v>40.6</v>
      </c>
      <c r="F3" s="26">
        <v>39.700000000000003</v>
      </c>
      <c r="G3" s="26">
        <v>39.5</v>
      </c>
      <c r="H3" s="26">
        <v>39</v>
      </c>
      <c r="I3" s="26">
        <v>38.799999999999997</v>
      </c>
      <c r="J3" s="26">
        <v>39.1</v>
      </c>
      <c r="K3" s="26">
        <v>39.1</v>
      </c>
      <c r="L3" s="26">
        <v>39</v>
      </c>
      <c r="M3" s="26">
        <v>39.1</v>
      </c>
      <c r="N3" s="26">
        <v>38.799999999999997</v>
      </c>
    </row>
    <row r="4" spans="1:14" ht="15" customHeight="1">
      <c r="C4" s="25" t="s">
        <v>112</v>
      </c>
      <c r="D4" s="26">
        <v>58.8</v>
      </c>
      <c r="E4" s="26">
        <v>59.4</v>
      </c>
      <c r="F4" s="26">
        <v>60.3</v>
      </c>
      <c r="G4" s="26">
        <v>60.5</v>
      </c>
      <c r="H4" s="26">
        <v>61</v>
      </c>
      <c r="I4" s="26">
        <v>61.2</v>
      </c>
      <c r="J4" s="26">
        <v>60.9</v>
      </c>
      <c r="K4" s="26">
        <v>60.9</v>
      </c>
      <c r="L4" s="26">
        <v>61</v>
      </c>
      <c r="M4" s="26">
        <v>60.9</v>
      </c>
      <c r="N4" s="26">
        <v>61.2</v>
      </c>
    </row>
    <row r="5" spans="1:14" ht="15" customHeight="1"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</sheetData>
  <hyperlinks>
    <hyperlink ref="A1" location="ANFANG" display="ZURÜCK" xr:uid="{BB8FDD79-6963-4132-BA1E-D0BFE0226CB5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6CA47-DF50-46E8-BAFC-5723595B7878}">
  <sheetPr codeName="Tabelle9">
    <pageSetUpPr autoPageBreaks="0" fitToPage="1"/>
  </sheetPr>
  <dimension ref="A1:F20"/>
  <sheetViews>
    <sheetView showGridLines="0" zoomScaleNormal="100" workbookViewId="0"/>
  </sheetViews>
  <sheetFormatPr baseColWidth="10" defaultRowHeight="15" customHeight="1"/>
  <cols>
    <col min="1" max="1" width="10.7109375" style="93" customWidth="1"/>
    <col min="2" max="2" width="2.7109375" style="93" customWidth="1"/>
    <col min="3" max="3" width="26.7109375" style="93" customWidth="1"/>
    <col min="4" max="6" width="8.7109375" style="93" customWidth="1"/>
    <col min="7" max="16384" width="11.42578125" style="93"/>
  </cols>
  <sheetData>
    <row r="1" spans="1:6" ht="33" customHeight="1">
      <c r="A1" s="277" t="s">
        <v>155</v>
      </c>
      <c r="B1" s="20"/>
      <c r="C1" s="94" t="s">
        <v>103</v>
      </c>
      <c r="D1" s="95"/>
      <c r="E1" s="95"/>
    </row>
    <row r="2" spans="1:6" ht="15" customHeight="1">
      <c r="C2" s="97" t="s">
        <v>0</v>
      </c>
      <c r="D2" s="105">
        <v>2023</v>
      </c>
      <c r="E2" s="105">
        <v>2024</v>
      </c>
      <c r="F2" s="105">
        <v>2025</v>
      </c>
    </row>
    <row r="3" spans="1:6" ht="15" customHeight="1">
      <c r="C3" s="98" t="s">
        <v>128</v>
      </c>
      <c r="D3" s="106">
        <v>1.2</v>
      </c>
      <c r="E3" s="106">
        <v>0.8</v>
      </c>
      <c r="F3" s="106">
        <v>0.7</v>
      </c>
    </row>
    <row r="4" spans="1:6" ht="15" customHeight="1">
      <c r="C4" s="290" t="s">
        <v>139</v>
      </c>
      <c r="D4" s="106">
        <v>5.6</v>
      </c>
      <c r="E4" s="106">
        <v>5.0999999999999996</v>
      </c>
      <c r="F4" s="106">
        <v>4.5</v>
      </c>
    </row>
    <row r="5" spans="1:6" ht="15" customHeight="1">
      <c r="C5" s="100" t="s">
        <v>138</v>
      </c>
      <c r="D5" s="106">
        <v>12.2</v>
      </c>
      <c r="E5" s="106">
        <v>11.2</v>
      </c>
      <c r="F5" s="106">
        <v>10</v>
      </c>
    </row>
    <row r="6" spans="1:6" ht="15" customHeight="1">
      <c r="C6" s="100" t="s">
        <v>137</v>
      </c>
      <c r="D6" s="106">
        <v>15</v>
      </c>
      <c r="E6" s="106">
        <v>16.3</v>
      </c>
      <c r="F6" s="106">
        <v>17.3</v>
      </c>
    </row>
    <row r="7" spans="1:6" ht="15" customHeight="1">
      <c r="C7" s="100" t="s">
        <v>136</v>
      </c>
      <c r="D7" s="106">
        <v>1.1000000000000001</v>
      </c>
      <c r="E7" s="106">
        <v>1.3</v>
      </c>
      <c r="F7" s="106">
        <v>1.7</v>
      </c>
    </row>
    <row r="8" spans="1:6" ht="15" customHeight="1">
      <c r="C8" s="100" t="s">
        <v>127</v>
      </c>
      <c r="D8" s="106">
        <v>1.1000000000000001</v>
      </c>
      <c r="E8" s="106">
        <v>1.4</v>
      </c>
      <c r="F8" s="106">
        <v>1.6</v>
      </c>
    </row>
    <row r="9" spans="1:6" ht="15" customHeight="1">
      <c r="C9" s="98" t="s">
        <v>126</v>
      </c>
      <c r="D9" s="106">
        <v>2.2000000000000002</v>
      </c>
      <c r="E9" s="106">
        <v>2.5</v>
      </c>
      <c r="F9" s="106">
        <v>3</v>
      </c>
    </row>
    <row r="10" spans="1:6" ht="15" customHeight="1">
      <c r="C10" s="101"/>
      <c r="D10" s="102"/>
      <c r="E10" s="102"/>
    </row>
    <row r="18" spans="3:5" ht="15" customHeight="1">
      <c r="D18" s="103"/>
      <c r="E18" s="103"/>
    </row>
    <row r="20" spans="3:5" ht="15" customHeight="1">
      <c r="C20" s="104"/>
    </row>
  </sheetData>
  <hyperlinks>
    <hyperlink ref="A1" location="ANFANG" display="ZURÜCK" xr:uid="{10807EDA-CAB4-4E43-A862-919F1D791892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CCC67-875E-4628-8A2C-CFAC3CBE215B}">
  <sheetPr codeName="Tabelle10">
    <pageSetUpPr autoPageBreaks="0" fitToPage="1"/>
  </sheetPr>
  <dimension ref="A1:V42"/>
  <sheetViews>
    <sheetView showGridLines="0" zoomScaleNormal="100" workbookViewId="0">
      <selection activeCell="C1" sqref="C1"/>
    </sheetView>
  </sheetViews>
  <sheetFormatPr baseColWidth="10" defaultRowHeight="15" customHeight="1"/>
  <cols>
    <col min="1" max="1" width="10.7109375" style="22" customWidth="1"/>
    <col min="2" max="2" width="2.7109375" style="22" customWidth="1"/>
    <col min="3" max="3" width="56.7109375" style="22" customWidth="1"/>
    <col min="4" max="14" width="8.7109375" style="22" customWidth="1"/>
    <col min="15" max="16384" width="11.42578125" style="22"/>
  </cols>
  <sheetData>
    <row r="1" spans="1:22" ht="33" customHeight="1">
      <c r="A1" s="19" t="s">
        <v>155</v>
      </c>
      <c r="B1" s="20"/>
      <c r="C1" s="111" t="s">
        <v>104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8"/>
      <c r="O1" s="18"/>
      <c r="P1" s="18"/>
      <c r="Q1" s="18"/>
      <c r="R1" s="18"/>
      <c r="S1" s="18"/>
      <c r="T1" s="18"/>
      <c r="U1" s="18"/>
    </row>
    <row r="2" spans="1:22" ht="15" customHeight="1">
      <c r="B2" s="18"/>
      <c r="C2" s="113" t="s">
        <v>0</v>
      </c>
      <c r="D2" s="112" t="s">
        <v>132</v>
      </c>
      <c r="E2" s="112">
        <v>2016</v>
      </c>
      <c r="F2" s="112">
        <v>2017</v>
      </c>
      <c r="G2" s="112">
        <v>2018</v>
      </c>
      <c r="H2" s="112">
        <v>2019</v>
      </c>
      <c r="I2" s="112">
        <v>2020</v>
      </c>
      <c r="J2" s="112" t="s">
        <v>119</v>
      </c>
      <c r="K2" s="112">
        <v>2022</v>
      </c>
      <c r="L2" s="112" t="s">
        <v>117</v>
      </c>
      <c r="M2" s="112">
        <v>2024</v>
      </c>
      <c r="N2" s="112" t="s">
        <v>131</v>
      </c>
      <c r="O2" s="18"/>
      <c r="P2" s="18"/>
      <c r="Q2" s="18"/>
      <c r="R2" s="18"/>
      <c r="S2" s="18"/>
      <c r="T2" s="18"/>
      <c r="U2" s="18"/>
      <c r="V2" s="18"/>
    </row>
    <row r="3" spans="1:22" ht="15" customHeight="1">
      <c r="B3" s="18"/>
      <c r="C3" s="91" t="s">
        <v>125</v>
      </c>
      <c r="D3" s="88">
        <v>12.608000000000001</v>
      </c>
      <c r="E3" s="88">
        <v>12.862</v>
      </c>
      <c r="F3" s="88">
        <v>13.1</v>
      </c>
      <c r="G3" s="88">
        <v>13.3</v>
      </c>
      <c r="H3" s="88">
        <v>13.5</v>
      </c>
      <c r="I3" s="88">
        <v>13.7</v>
      </c>
      <c r="J3" s="88">
        <v>13.9</v>
      </c>
      <c r="K3" s="88">
        <v>13.9</v>
      </c>
      <c r="L3" s="88">
        <v>14</v>
      </c>
      <c r="M3" s="88">
        <v>13.7</v>
      </c>
      <c r="N3" s="88">
        <v>13.2</v>
      </c>
      <c r="O3" s="18"/>
      <c r="P3" s="18"/>
      <c r="Q3" s="18"/>
      <c r="R3" s="18"/>
      <c r="S3" s="18"/>
      <c r="T3" s="18"/>
      <c r="U3" s="18"/>
      <c r="V3" s="18"/>
    </row>
    <row r="4" spans="1:22" ht="30" customHeight="1">
      <c r="B4" s="18"/>
      <c r="C4" s="91" t="s">
        <v>130</v>
      </c>
      <c r="D4" s="88">
        <v>3.2</v>
      </c>
      <c r="E4" s="88">
        <v>4.3</v>
      </c>
      <c r="F4" s="88">
        <v>5.8</v>
      </c>
      <c r="G4" s="88">
        <v>6.7210000000000001</v>
      </c>
      <c r="H4" s="88">
        <v>7.3</v>
      </c>
      <c r="I4" s="88">
        <v>7.7</v>
      </c>
      <c r="J4" s="88">
        <v>8</v>
      </c>
      <c r="K4" s="88">
        <v>8.1</v>
      </c>
      <c r="L4" s="88">
        <v>8.3000000000000007</v>
      </c>
      <c r="M4" s="88">
        <v>8.4</v>
      </c>
      <c r="N4" s="88">
        <v>8</v>
      </c>
      <c r="O4" s="18"/>
      <c r="P4" s="18"/>
      <c r="Q4" s="18"/>
      <c r="R4" s="18"/>
      <c r="S4" s="18"/>
      <c r="T4" s="18"/>
      <c r="U4" s="18"/>
      <c r="V4" s="18"/>
    </row>
    <row r="5" spans="1:22" ht="30" customHeight="1">
      <c r="B5" s="18"/>
      <c r="C5" s="91" t="s">
        <v>129</v>
      </c>
      <c r="D5" s="88">
        <v>7.7</v>
      </c>
      <c r="E5" s="88">
        <v>6.8</v>
      </c>
      <c r="F5" s="88">
        <v>5.8</v>
      </c>
      <c r="G5" s="88">
        <v>5</v>
      </c>
      <c r="H5" s="88">
        <v>4.5</v>
      </c>
      <c r="I5" s="88">
        <v>4</v>
      </c>
      <c r="J5" s="88">
        <v>3.5</v>
      </c>
      <c r="K5" s="88">
        <v>2.7</v>
      </c>
      <c r="L5" s="88">
        <v>2.2000000000000002</v>
      </c>
      <c r="M5" s="88">
        <v>1.5</v>
      </c>
      <c r="N5" s="88">
        <v>1.5</v>
      </c>
      <c r="O5" s="18"/>
      <c r="P5" s="18"/>
      <c r="Q5" s="18"/>
      <c r="R5" s="18"/>
      <c r="S5" s="18"/>
      <c r="T5" s="18"/>
      <c r="U5" s="18"/>
      <c r="V5" s="18"/>
    </row>
    <row r="6" spans="1:22" ht="15" customHeight="1">
      <c r="B6" s="18"/>
      <c r="C6" s="87" t="s">
        <v>114</v>
      </c>
      <c r="D6" s="88">
        <f t="shared" ref="D6:N6" si="0">SUM(D3:D5)</f>
        <v>23.507999999999999</v>
      </c>
      <c r="E6" s="88">
        <f t="shared" si="0"/>
        <v>23.962</v>
      </c>
      <c r="F6" s="88">
        <f t="shared" si="0"/>
        <v>24.7</v>
      </c>
      <c r="G6" s="88">
        <f t="shared" si="0"/>
        <v>25.021000000000001</v>
      </c>
      <c r="H6" s="88">
        <f t="shared" si="0"/>
        <v>25.3</v>
      </c>
      <c r="I6" s="88">
        <f t="shared" si="0"/>
        <v>25.4</v>
      </c>
      <c r="J6" s="88">
        <f t="shared" si="0"/>
        <v>25.4</v>
      </c>
      <c r="K6" s="88">
        <f t="shared" si="0"/>
        <v>24.7</v>
      </c>
      <c r="L6" s="88">
        <f t="shared" si="0"/>
        <v>24.5</v>
      </c>
      <c r="M6" s="88">
        <f t="shared" si="0"/>
        <v>23.6</v>
      </c>
      <c r="N6" s="88">
        <f t="shared" si="0"/>
        <v>22.7</v>
      </c>
      <c r="O6" s="18"/>
      <c r="P6" s="18"/>
      <c r="Q6" s="18"/>
      <c r="R6" s="18"/>
      <c r="S6" s="18"/>
      <c r="T6" s="18"/>
      <c r="U6" s="18"/>
      <c r="V6" s="18"/>
    </row>
    <row r="7" spans="1:22" s="110" customFormat="1" ht="15" customHeight="1">
      <c r="B7" s="109"/>
      <c r="C7" s="109" t="s">
        <v>163</v>
      </c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</row>
    <row r="8" spans="1:22" ht="15" customHeight="1">
      <c r="B8" s="18"/>
      <c r="C8" s="18"/>
      <c r="D8" s="18"/>
      <c r="E8" s="89"/>
      <c r="F8" s="89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2" ht="15" customHeight="1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22" ht="15" customHeight="1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2" ht="15" customHeight="1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spans="1:22" ht="15" customHeight="1">
      <c r="B12" s="18"/>
      <c r="C12" s="18"/>
      <c r="D12" s="89"/>
      <c r="E12" s="89"/>
      <c r="F12" s="89"/>
      <c r="G12" s="89"/>
      <c r="H12" s="89"/>
      <c r="I12" s="89"/>
      <c r="J12" s="89"/>
      <c r="K12" s="18"/>
      <c r="L12" s="18"/>
      <c r="M12" s="89"/>
      <c r="N12" s="18"/>
      <c r="O12" s="18"/>
      <c r="P12" s="18"/>
      <c r="Q12" s="18"/>
      <c r="R12" s="18"/>
      <c r="S12" s="18"/>
      <c r="T12" s="18"/>
      <c r="U12" s="18"/>
    </row>
    <row r="13" spans="1:22" ht="15" customHeight="1">
      <c r="B13" s="18"/>
      <c r="C13" s="18"/>
      <c r="D13" s="89"/>
      <c r="E13" s="89"/>
      <c r="F13" s="89"/>
      <c r="G13" s="89"/>
      <c r="H13" s="89"/>
      <c r="I13" s="89"/>
      <c r="J13" s="89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1:22" ht="15" customHeight="1">
      <c r="B14" s="18"/>
      <c r="C14" s="18"/>
      <c r="D14" s="89"/>
      <c r="E14" s="89"/>
      <c r="F14" s="89"/>
      <c r="G14" s="89"/>
      <c r="H14" s="89"/>
      <c r="I14" s="89"/>
      <c r="J14" s="89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2" ht="15" customHeight="1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</row>
    <row r="16" spans="1:22" ht="15" customHeight="1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spans="2:21" ht="15" customHeight="1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2:21" ht="15" customHeight="1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2:21" ht="15" customHeight="1">
      <c r="B19" s="18"/>
      <c r="C19" s="18"/>
      <c r="D19" s="89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2:21" ht="15" customHeight="1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1" spans="2:21" ht="15" customHeight="1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</row>
    <row r="22" spans="2:21" ht="1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2:21" ht="1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2:21" ht="1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</row>
    <row r="25" spans="2:21" ht="15" customHeight="1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2:21" ht="15" customHeight="1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</row>
    <row r="27" spans="2:21" ht="15" customHeight="1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2:21" ht="15" customHeight="1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</row>
    <row r="29" spans="2:21" ht="15" customHeight="1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</row>
    <row r="30" spans="2:21" ht="15" customHeight="1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</row>
    <row r="31" spans="2:21" ht="15" customHeight="1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</row>
    <row r="32" spans="2:21" ht="15" customHeight="1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2:21" ht="15" customHeight="1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2:21" ht="15" customHeight="1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</row>
    <row r="35" spans="2:21" ht="15" customHeight="1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spans="2:21" ht="15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  <row r="37" spans="2:21" ht="15" customHeight="1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</row>
    <row r="38" spans="2:21" ht="1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</row>
    <row r="39" spans="2:21" ht="15" customHeight="1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</row>
    <row r="40" spans="2:21" ht="15" customHeight="1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</row>
    <row r="41" spans="2:21" ht="15" customHeight="1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</row>
    <row r="42" spans="2:21" ht="15" customHeight="1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</row>
  </sheetData>
  <hyperlinks>
    <hyperlink ref="A1" location="ANFANG" display="ZURÜCK" xr:uid="{56F6FBD7-058B-4FCA-93AF-625389B77648}"/>
  </hyperlinks>
  <printOptions horizontalCentered="1"/>
  <pageMargins left="0.59055118110236227" right="0.59055118110236227" top="0.59055118110236227" bottom="0.59055118110236227" header="0.11811023622047245" footer="0.11811023622047245"/>
  <pageSetup paperSize="9" scale="87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E6E4D-9C75-4951-B666-80A1EA92DD67}">
  <sheetPr codeName="Tabelle11">
    <pageSetUpPr autoPageBreaks="0" fitToPage="1"/>
  </sheetPr>
  <dimension ref="A1:Q13"/>
  <sheetViews>
    <sheetView showGridLines="0" zoomScaleNormal="100" workbookViewId="0"/>
  </sheetViews>
  <sheetFormatPr baseColWidth="10" defaultColWidth="12.5703125" defaultRowHeight="15" customHeight="1"/>
  <cols>
    <col min="1" max="1" width="10.7109375" style="115" customWidth="1"/>
    <col min="2" max="2" width="2.7109375" style="115" customWidth="1"/>
    <col min="3" max="3" width="36.7109375" style="115" customWidth="1"/>
    <col min="4" max="14" width="8.7109375" style="115" customWidth="1"/>
    <col min="15" max="16384" width="12.5703125" style="115"/>
  </cols>
  <sheetData>
    <row r="1" spans="1:17" s="114" customFormat="1" ht="33" customHeight="1">
      <c r="A1" s="282" t="s">
        <v>155</v>
      </c>
      <c r="B1" s="283"/>
      <c r="C1" s="288" t="s">
        <v>105</v>
      </c>
    </row>
    <row r="2" spans="1:17" ht="15" customHeight="1">
      <c r="C2" s="116" t="s">
        <v>0</v>
      </c>
      <c r="D2" s="120">
        <v>2015</v>
      </c>
      <c r="E2" s="120">
        <v>2016</v>
      </c>
      <c r="F2" s="120">
        <v>2017</v>
      </c>
      <c r="G2" s="120">
        <v>2018</v>
      </c>
      <c r="H2" s="120">
        <v>2019</v>
      </c>
      <c r="I2" s="120">
        <v>2020</v>
      </c>
      <c r="J2" s="120">
        <v>2021</v>
      </c>
      <c r="K2" s="120">
        <v>2022</v>
      </c>
      <c r="L2" s="120">
        <v>2023</v>
      </c>
      <c r="M2" s="120">
        <v>2024</v>
      </c>
      <c r="N2" s="120">
        <v>2025</v>
      </c>
    </row>
    <row r="3" spans="1:17" ht="15" customHeight="1">
      <c r="C3" s="117" t="s">
        <v>133</v>
      </c>
      <c r="D3" s="118">
        <v>6.6</v>
      </c>
      <c r="E3" s="118">
        <v>7.2</v>
      </c>
      <c r="F3" s="118">
        <v>7.7</v>
      </c>
      <c r="G3" s="118">
        <v>8</v>
      </c>
      <c r="H3" s="118">
        <v>8.3000000000000007</v>
      </c>
      <c r="I3" s="118">
        <v>8.6999999999999993</v>
      </c>
      <c r="J3" s="118">
        <v>8.8000000000000007</v>
      </c>
      <c r="K3" s="118">
        <v>8.6999999999999993</v>
      </c>
      <c r="L3" s="119">
        <v>8.6</v>
      </c>
      <c r="M3" s="119">
        <v>8.5</v>
      </c>
      <c r="N3" s="119">
        <v>8.5</v>
      </c>
    </row>
    <row r="4" spans="1:17" ht="15" customHeight="1"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</row>
    <row r="13" spans="1:17" ht="15" customHeight="1">
      <c r="Q13" s="114"/>
    </row>
  </sheetData>
  <hyperlinks>
    <hyperlink ref="A1" location="ANFANG" display="ZURÜCK" xr:uid="{B16C78E5-D8A5-45E7-B5FF-E7DACF4B208C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114AB-46EB-4518-8BBA-F0A40DBECC8F}">
  <sheetPr codeName="Tabelle12">
    <pageSetUpPr autoPageBreaks="0" fitToPage="1"/>
  </sheetPr>
  <dimension ref="A1:O6"/>
  <sheetViews>
    <sheetView showGridLines="0" zoomScaleNormal="100" workbookViewId="0">
      <selection activeCell="C1" sqref="C1"/>
    </sheetView>
  </sheetViews>
  <sheetFormatPr baseColWidth="10" defaultRowHeight="15" customHeight="1"/>
  <cols>
    <col min="1" max="1" width="10.7109375" style="108" customWidth="1"/>
    <col min="2" max="2" width="2.7109375" style="108" customWidth="1"/>
    <col min="3" max="3" width="10.7109375" style="108" customWidth="1"/>
    <col min="4" max="14" width="8.7109375" style="108" customWidth="1"/>
    <col min="15" max="16384" width="11.42578125" style="108"/>
  </cols>
  <sheetData>
    <row r="1" spans="1:15" ht="33" customHeight="1">
      <c r="A1" s="277" t="s">
        <v>155</v>
      </c>
      <c r="B1" s="20"/>
      <c r="C1" s="94" t="s">
        <v>154</v>
      </c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5" s="121" customFormat="1" ht="15" customHeight="1">
      <c r="C2" s="127"/>
      <c r="D2" s="128">
        <v>2015</v>
      </c>
      <c r="E2" s="128">
        <v>2016</v>
      </c>
      <c r="F2" s="128">
        <v>2017</v>
      </c>
      <c r="G2" s="128">
        <v>2018</v>
      </c>
      <c r="H2" s="128">
        <v>2019</v>
      </c>
      <c r="I2" s="128">
        <v>2020</v>
      </c>
      <c r="J2" s="128">
        <v>2021</v>
      </c>
      <c r="K2" s="128">
        <v>2022</v>
      </c>
      <c r="L2" s="128">
        <v>2023</v>
      </c>
      <c r="M2" s="128">
        <v>2024</v>
      </c>
      <c r="N2" s="128">
        <v>2025</v>
      </c>
    </row>
    <row r="3" spans="1:15" s="18" customFormat="1" ht="15" customHeight="1">
      <c r="C3" s="87" t="s">
        <v>135</v>
      </c>
      <c r="D3" s="88">
        <v>0.3</v>
      </c>
      <c r="E3" s="88">
        <v>0.3</v>
      </c>
      <c r="F3" s="88">
        <v>0.4</v>
      </c>
      <c r="G3" s="88">
        <v>0.6</v>
      </c>
      <c r="H3" s="88">
        <v>0.7</v>
      </c>
      <c r="I3" s="88">
        <v>0.8</v>
      </c>
      <c r="J3" s="125">
        <v>0.9</v>
      </c>
      <c r="K3" s="125">
        <v>1</v>
      </c>
      <c r="L3" s="125">
        <v>1.1000000000000001</v>
      </c>
      <c r="M3" s="125">
        <v>1.2</v>
      </c>
      <c r="N3" s="125">
        <v>1.2</v>
      </c>
    </row>
    <row r="4" spans="1:15" s="18" customFormat="1" ht="15" customHeight="1">
      <c r="C4" s="87" t="s">
        <v>134</v>
      </c>
      <c r="D4" s="125">
        <v>0.1</v>
      </c>
      <c r="E4" s="88">
        <v>0.3</v>
      </c>
      <c r="F4" s="88">
        <v>0.4</v>
      </c>
      <c r="G4" s="88">
        <v>0.5</v>
      </c>
      <c r="H4" s="88">
        <v>0.8</v>
      </c>
      <c r="I4" s="88">
        <v>1.2</v>
      </c>
      <c r="J4" s="88">
        <v>1.7</v>
      </c>
      <c r="K4" s="88">
        <v>2.4</v>
      </c>
      <c r="L4" s="88">
        <v>3.2</v>
      </c>
      <c r="M4" s="88">
        <v>4.0999999999999996</v>
      </c>
      <c r="N4" s="88">
        <v>5.2</v>
      </c>
    </row>
    <row r="5" spans="1:15" s="18" customFormat="1" ht="15" customHeight="1">
      <c r="C5" s="87" t="s">
        <v>114</v>
      </c>
      <c r="D5" s="126">
        <f t="shared" ref="D5:M5" si="0">SUM(D3:D4)</f>
        <v>0.4</v>
      </c>
      <c r="E5" s="126">
        <f t="shared" si="0"/>
        <v>0.6</v>
      </c>
      <c r="F5" s="126">
        <f t="shared" si="0"/>
        <v>0.8</v>
      </c>
      <c r="G5" s="126">
        <f t="shared" si="0"/>
        <v>1.1000000000000001</v>
      </c>
      <c r="H5" s="126">
        <f t="shared" si="0"/>
        <v>1.5</v>
      </c>
      <c r="I5" s="126">
        <f t="shared" si="0"/>
        <v>2</v>
      </c>
      <c r="J5" s="126">
        <f t="shared" si="0"/>
        <v>2.6</v>
      </c>
      <c r="K5" s="126">
        <f t="shared" si="0"/>
        <v>3.4</v>
      </c>
      <c r="L5" s="126">
        <f t="shared" si="0"/>
        <v>4.3000000000000007</v>
      </c>
      <c r="M5" s="126">
        <f t="shared" si="0"/>
        <v>5.3</v>
      </c>
      <c r="N5" s="126">
        <v>6.4</v>
      </c>
      <c r="O5" s="122"/>
    </row>
    <row r="6" spans="1:15" s="18" customFormat="1" ht="15" customHeight="1">
      <c r="C6" s="123"/>
      <c r="E6" s="124"/>
    </row>
  </sheetData>
  <hyperlinks>
    <hyperlink ref="A1" location="ANFANG" display="ZURÜCK" xr:uid="{96D81CB2-8B96-48EA-84C0-77A9C11A85E7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29757-6D31-4CFD-9F8C-992418D57D57}">
  <sheetPr codeName="Tabelle13">
    <pageSetUpPr autoPageBreaks="0" fitToPage="1"/>
  </sheetPr>
  <dimension ref="A1:V49"/>
  <sheetViews>
    <sheetView showGridLines="0" zoomScaleNormal="100" workbookViewId="0"/>
  </sheetViews>
  <sheetFormatPr baseColWidth="10" defaultRowHeight="15" customHeight="1"/>
  <cols>
    <col min="1" max="1" width="10.7109375" style="96" customWidth="1"/>
    <col min="2" max="2" width="2.7109375" style="96" customWidth="1"/>
    <col min="3" max="3" width="26.7109375" style="96" customWidth="1"/>
    <col min="4" max="6" width="8.7109375" style="96" customWidth="1"/>
    <col min="7" max="16384" width="11.42578125" style="96"/>
  </cols>
  <sheetData>
    <row r="1" spans="1:22" ht="33" customHeight="1">
      <c r="A1" s="277" t="s">
        <v>155</v>
      </c>
      <c r="B1" s="20"/>
      <c r="C1" s="84" t="s">
        <v>152</v>
      </c>
      <c r="D1" s="129"/>
      <c r="E1" s="129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</row>
    <row r="2" spans="1:22" ht="15" customHeight="1">
      <c r="B2" s="93"/>
      <c r="C2" s="97" t="s">
        <v>0</v>
      </c>
      <c r="D2" s="105">
        <v>2023</v>
      </c>
      <c r="E2" s="105">
        <v>2024</v>
      </c>
      <c r="F2" s="105">
        <v>2025</v>
      </c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</row>
    <row r="3" spans="1:22" ht="15" customHeight="1">
      <c r="B3" s="93"/>
      <c r="C3" s="98" t="s">
        <v>128</v>
      </c>
      <c r="D3" s="130">
        <v>0.01</v>
      </c>
      <c r="E3" s="130">
        <v>0.01</v>
      </c>
      <c r="F3" s="130">
        <v>0.01</v>
      </c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</row>
    <row r="4" spans="1:22" ht="15" customHeight="1">
      <c r="B4" s="93"/>
      <c r="C4" s="99" t="s">
        <v>139</v>
      </c>
      <c r="D4" s="130">
        <v>0.2</v>
      </c>
      <c r="E4" s="130">
        <v>0.2</v>
      </c>
      <c r="F4" s="130">
        <v>0.1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</row>
    <row r="5" spans="1:22" ht="15" customHeight="1">
      <c r="B5" s="93"/>
      <c r="C5" s="100" t="s">
        <v>138</v>
      </c>
      <c r="D5" s="130">
        <v>0.7</v>
      </c>
      <c r="E5" s="130">
        <v>0.7</v>
      </c>
      <c r="F5" s="130">
        <v>0.7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</row>
    <row r="6" spans="1:22" ht="15" customHeight="1">
      <c r="B6" s="93"/>
      <c r="C6" s="100" t="s">
        <v>137</v>
      </c>
      <c r="D6" s="130">
        <v>1.8</v>
      </c>
      <c r="E6" s="130">
        <v>2.2000000000000002</v>
      </c>
      <c r="F6" s="130">
        <v>2.6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</row>
    <row r="7" spans="1:22" ht="15" customHeight="1">
      <c r="B7" s="93"/>
      <c r="C7" s="100" t="s">
        <v>136</v>
      </c>
      <c r="D7" s="130">
        <v>0.9</v>
      </c>
      <c r="E7" s="130">
        <v>1.1000000000000001</v>
      </c>
      <c r="F7" s="130">
        <v>1.5</v>
      </c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</row>
    <row r="8" spans="1:22" ht="15" customHeight="1">
      <c r="B8" s="93"/>
      <c r="C8" s="100" t="s">
        <v>127</v>
      </c>
      <c r="D8" s="130">
        <v>0.4</v>
      </c>
      <c r="E8" s="130">
        <v>0.6</v>
      </c>
      <c r="F8" s="130">
        <v>0.8</v>
      </c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</row>
    <row r="9" spans="1:22" ht="15" customHeight="1">
      <c r="B9" s="93"/>
      <c r="C9" s="98" t="s">
        <v>126</v>
      </c>
      <c r="D9" s="130">
        <v>0.3</v>
      </c>
      <c r="E9" s="130">
        <v>0.5</v>
      </c>
      <c r="F9" s="130">
        <v>0.7</v>
      </c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</row>
    <row r="10" spans="1:22" ht="15" customHeight="1"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</row>
    <row r="11" spans="1:22" ht="15" customHeight="1"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</row>
    <row r="12" spans="1:22" ht="15" customHeight="1"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</row>
    <row r="13" spans="1:22" ht="15" customHeight="1"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</row>
    <row r="14" spans="1:22" ht="15" customHeight="1"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</row>
    <row r="15" spans="1:22" ht="15" customHeight="1"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</row>
    <row r="16" spans="1:22" ht="15" customHeight="1"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</row>
    <row r="17" spans="2:21" ht="15" customHeight="1">
      <c r="B17" s="93"/>
      <c r="C17" s="93"/>
      <c r="D17" s="103"/>
      <c r="E17" s="10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</row>
    <row r="18" spans="2:21" ht="15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</row>
    <row r="19" spans="2:21" ht="15" customHeight="1">
      <c r="B19" s="93"/>
      <c r="C19" s="104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</row>
    <row r="20" spans="2:21" ht="15" customHeight="1"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</row>
    <row r="21" spans="2:21" ht="15" customHeight="1"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</row>
    <row r="22" spans="2:21" ht="15" customHeight="1"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</row>
    <row r="23" spans="2:21" ht="15" customHeight="1"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</row>
    <row r="24" spans="2:21" ht="15" customHeight="1"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</row>
    <row r="25" spans="2:21" ht="15" customHeight="1"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</row>
    <row r="26" spans="2:21" ht="15" customHeight="1"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</row>
    <row r="27" spans="2:21" ht="15" customHeight="1"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</row>
    <row r="28" spans="2:21" ht="15" customHeight="1"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</row>
    <row r="29" spans="2:21" ht="15" customHeight="1"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</row>
    <row r="30" spans="2:21" ht="15" customHeight="1"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</row>
    <row r="31" spans="2:21" ht="15" customHeight="1"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</row>
    <row r="32" spans="2:21" ht="15" customHeight="1"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</row>
    <row r="33" spans="2:21" ht="15" customHeight="1"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</row>
    <row r="34" spans="2:21" ht="15" customHeight="1"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</row>
    <row r="35" spans="2:21" ht="15" customHeight="1"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</row>
    <row r="36" spans="2:21" ht="15" customHeight="1"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</row>
    <row r="37" spans="2:21" ht="15" customHeight="1"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</row>
    <row r="38" spans="2:21" ht="15" customHeight="1"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</row>
    <row r="39" spans="2:21" ht="15" customHeight="1"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</row>
    <row r="40" spans="2:21" ht="15" customHeight="1"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</row>
    <row r="41" spans="2:21" ht="15" customHeight="1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</row>
    <row r="42" spans="2:21" ht="15" customHeight="1"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</row>
    <row r="43" spans="2:21" ht="15" customHeight="1"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</row>
    <row r="44" spans="2:21" ht="15" customHeight="1"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</row>
    <row r="45" spans="2:21" ht="15" customHeight="1"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</row>
    <row r="46" spans="2:21" ht="15" customHeight="1"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</row>
    <row r="47" spans="2:21" ht="15" customHeight="1"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</row>
    <row r="48" spans="2:21" ht="15" customHeight="1"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</row>
    <row r="49" spans="2:21" ht="15" customHeight="1"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</row>
  </sheetData>
  <hyperlinks>
    <hyperlink ref="A1" location="ANFANG" display="ZURÜCK" xr:uid="{55696DFB-F156-4AA3-A293-C41C3813523B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218E1-5E68-4C5A-A2AF-30433836CE93}">
  <sheetPr codeName="Tabelle14">
    <pageSetUpPr autoPageBreaks="0" fitToPage="1"/>
  </sheetPr>
  <dimension ref="A1:G9"/>
  <sheetViews>
    <sheetView showGridLines="0" zoomScaleNormal="100" workbookViewId="0"/>
  </sheetViews>
  <sheetFormatPr baseColWidth="10" defaultRowHeight="15" customHeight="1"/>
  <cols>
    <col min="1" max="1" width="10.7109375" style="28" customWidth="1"/>
    <col min="2" max="2" width="2.7109375" style="28" customWidth="1"/>
    <col min="3" max="3" width="76.7109375" style="28" customWidth="1"/>
    <col min="4" max="14" width="10.7109375" style="28" customWidth="1"/>
    <col min="15" max="16384" width="11.42578125" style="28"/>
  </cols>
  <sheetData>
    <row r="1" spans="1:7" ht="33" customHeight="1">
      <c r="A1" s="277" t="s">
        <v>155</v>
      </c>
      <c r="B1" s="20"/>
      <c r="C1" s="131" t="s">
        <v>76</v>
      </c>
    </row>
    <row r="2" spans="1:7" ht="15" customHeight="1">
      <c r="C2" s="133" t="s">
        <v>23</v>
      </c>
      <c r="D2" s="134">
        <v>2023</v>
      </c>
      <c r="E2" s="134">
        <v>2024</v>
      </c>
      <c r="F2" s="134">
        <v>2025</v>
      </c>
      <c r="G2" s="132"/>
    </row>
    <row r="3" spans="1:7" ht="15" customHeight="1">
      <c r="C3" s="135" t="s">
        <v>47</v>
      </c>
      <c r="D3" s="136" t="s">
        <v>40</v>
      </c>
      <c r="E3" s="136" t="s">
        <v>41</v>
      </c>
      <c r="F3" s="136" t="s">
        <v>164</v>
      </c>
      <c r="G3" s="132"/>
    </row>
    <row r="4" spans="1:7" ht="15" customHeight="1">
      <c r="C4" s="137" t="s">
        <v>71</v>
      </c>
      <c r="D4" s="136" t="s">
        <v>69</v>
      </c>
      <c r="E4" s="136" t="s">
        <v>62</v>
      </c>
      <c r="F4" s="136" t="s">
        <v>65</v>
      </c>
      <c r="G4" s="132"/>
    </row>
    <row r="5" spans="1:7" ht="15" customHeight="1">
      <c r="C5" s="138" t="s">
        <v>67</v>
      </c>
      <c r="D5" s="136" t="s">
        <v>59</v>
      </c>
      <c r="E5" s="136" t="s">
        <v>63</v>
      </c>
      <c r="F5" s="136" t="s">
        <v>66</v>
      </c>
      <c r="G5" s="132"/>
    </row>
    <row r="6" spans="1:7" ht="15" customHeight="1">
      <c r="C6" s="137" t="s">
        <v>72</v>
      </c>
      <c r="D6" s="136" t="s">
        <v>60</v>
      </c>
      <c r="E6" s="136" t="s">
        <v>70</v>
      </c>
      <c r="F6" s="136" t="s">
        <v>165</v>
      </c>
      <c r="G6" s="132"/>
    </row>
    <row r="7" spans="1:7" ht="15" customHeight="1">
      <c r="C7" s="138" t="s">
        <v>68</v>
      </c>
      <c r="D7" s="136" t="s">
        <v>61</v>
      </c>
      <c r="E7" s="136" t="s">
        <v>64</v>
      </c>
      <c r="F7" s="136" t="s">
        <v>64</v>
      </c>
      <c r="G7" s="132"/>
    </row>
    <row r="8" spans="1:7" ht="15" customHeight="1">
      <c r="C8" s="135" t="s">
        <v>73</v>
      </c>
      <c r="D8" s="139">
        <v>0.24</v>
      </c>
      <c r="E8" s="139">
        <v>0.24</v>
      </c>
      <c r="F8" s="139">
        <v>0.24</v>
      </c>
      <c r="G8" s="132"/>
    </row>
    <row r="9" spans="1:7" ht="15" customHeight="1">
      <c r="C9" s="140"/>
      <c r="D9" s="141"/>
      <c r="E9" s="141"/>
      <c r="F9" s="141"/>
    </row>
  </sheetData>
  <hyperlinks>
    <hyperlink ref="A1" location="ANFANG" display="ZURÜCK" xr:uid="{EE6EBBBA-1590-4C25-AC64-0069226A5739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01E56-D84C-4E41-8EAF-86AF5EF9D855}">
  <sheetPr codeName="Tabelle15">
    <pageSetUpPr autoPageBreaks="0" fitToPage="1"/>
  </sheetPr>
  <dimension ref="A1:I12"/>
  <sheetViews>
    <sheetView showGridLines="0" zoomScaleNormal="100" workbookViewId="0"/>
  </sheetViews>
  <sheetFormatPr baseColWidth="10" defaultRowHeight="15" customHeight="1"/>
  <cols>
    <col min="1" max="1" width="10.7109375" style="28" customWidth="1"/>
    <col min="2" max="2" width="2.7109375" style="28" customWidth="1"/>
    <col min="3" max="3" width="26.7109375" style="28" customWidth="1"/>
    <col min="4" max="9" width="12.7109375" style="28" customWidth="1"/>
    <col min="10" max="16384" width="11.42578125" style="28"/>
  </cols>
  <sheetData>
    <row r="1" spans="1:9" ht="33" customHeight="1">
      <c r="A1" s="277" t="s">
        <v>155</v>
      </c>
      <c r="B1" s="20"/>
      <c r="C1" s="131" t="s">
        <v>48</v>
      </c>
    </row>
    <row r="2" spans="1:9" ht="15" customHeight="1">
      <c r="C2" s="143"/>
      <c r="D2" s="144">
        <v>2020</v>
      </c>
      <c r="E2" s="144">
        <v>2021</v>
      </c>
      <c r="F2" s="144">
        <v>2022</v>
      </c>
      <c r="G2" s="144">
        <v>2023</v>
      </c>
      <c r="H2" s="144">
        <v>2024</v>
      </c>
      <c r="I2" s="144">
        <v>2025</v>
      </c>
    </row>
    <row r="3" spans="1:9" ht="15" customHeight="1">
      <c r="C3" s="145" t="s">
        <v>74</v>
      </c>
      <c r="D3" s="266">
        <v>2000000</v>
      </c>
      <c r="E3" s="266">
        <v>2600000</v>
      </c>
      <c r="F3" s="266">
        <v>3400000</v>
      </c>
      <c r="G3" s="266">
        <v>4300000</v>
      </c>
      <c r="H3" s="266">
        <v>5300000</v>
      </c>
      <c r="I3" s="266">
        <v>6400000</v>
      </c>
    </row>
    <row r="4" spans="1:9" ht="15" customHeight="1">
      <c r="C4" s="281" t="s">
        <v>45</v>
      </c>
      <c r="D4" s="146">
        <v>0.19</v>
      </c>
      <c r="E4" s="146">
        <v>0.2</v>
      </c>
      <c r="F4" s="146">
        <v>0.21</v>
      </c>
      <c r="G4" s="146">
        <v>0.25</v>
      </c>
      <c r="H4" s="146">
        <v>0.28000000000000003</v>
      </c>
      <c r="I4" s="146">
        <v>0.32</v>
      </c>
    </row>
    <row r="5" spans="1:9" ht="15" customHeight="1">
      <c r="C5" s="281" t="s">
        <v>46</v>
      </c>
      <c r="D5" s="146">
        <v>0.81</v>
      </c>
      <c r="E5" s="146">
        <v>0.8</v>
      </c>
      <c r="F5" s="146">
        <v>0.79</v>
      </c>
      <c r="G5" s="146">
        <v>0.75</v>
      </c>
      <c r="H5" s="146">
        <v>0.72</v>
      </c>
      <c r="I5" s="146">
        <v>0.68</v>
      </c>
    </row>
    <row r="6" spans="1:9" ht="15" customHeight="1">
      <c r="C6" s="145" t="s">
        <v>75</v>
      </c>
      <c r="D6" s="266">
        <v>4500000</v>
      </c>
      <c r="E6" s="266">
        <v>5500000</v>
      </c>
      <c r="F6" s="266">
        <v>6400000</v>
      </c>
      <c r="G6" s="266">
        <v>7300000</v>
      </c>
      <c r="H6" s="266">
        <v>8600000</v>
      </c>
      <c r="I6" s="266">
        <v>10400000</v>
      </c>
    </row>
    <row r="7" spans="1:9" ht="15" customHeight="1">
      <c r="C7" s="281" t="s">
        <v>45</v>
      </c>
      <c r="D7" s="146">
        <v>0.22</v>
      </c>
      <c r="E7" s="146">
        <v>0.24</v>
      </c>
      <c r="F7" s="146">
        <v>0.25</v>
      </c>
      <c r="G7" s="146">
        <v>0.24</v>
      </c>
      <c r="H7" s="146">
        <v>0.22</v>
      </c>
      <c r="I7" s="146">
        <v>0.27</v>
      </c>
    </row>
    <row r="8" spans="1:9" ht="15" customHeight="1">
      <c r="C8" s="281" t="s">
        <v>46</v>
      </c>
      <c r="D8" s="146">
        <v>0.78</v>
      </c>
      <c r="E8" s="146">
        <v>0.76</v>
      </c>
      <c r="F8" s="146">
        <v>0.75</v>
      </c>
      <c r="G8" s="146">
        <v>0.76</v>
      </c>
      <c r="H8" s="146">
        <v>0.78</v>
      </c>
      <c r="I8" s="146">
        <v>0.73</v>
      </c>
    </row>
    <row r="9" spans="1:9" ht="15" customHeight="1">
      <c r="C9" s="145" t="s">
        <v>47</v>
      </c>
      <c r="D9" s="266">
        <v>6700000</v>
      </c>
      <c r="E9" s="266">
        <v>8900000</v>
      </c>
      <c r="F9" s="266">
        <v>13100000</v>
      </c>
      <c r="G9" s="266">
        <v>17900000</v>
      </c>
      <c r="H9" s="266">
        <v>21800000</v>
      </c>
      <c r="I9" s="266">
        <v>27100000</v>
      </c>
    </row>
    <row r="10" spans="1:9" ht="15" customHeight="1">
      <c r="C10" s="281" t="s">
        <v>45</v>
      </c>
      <c r="D10" s="146">
        <v>0.27</v>
      </c>
      <c r="E10" s="146">
        <v>0.33</v>
      </c>
      <c r="F10" s="146">
        <v>0.37</v>
      </c>
      <c r="G10" s="146">
        <v>0.41</v>
      </c>
      <c r="H10" s="146">
        <v>0.43</v>
      </c>
      <c r="I10" s="146">
        <v>0.44</v>
      </c>
    </row>
    <row r="11" spans="1:9" ht="15" customHeight="1">
      <c r="C11" s="281" t="s">
        <v>46</v>
      </c>
      <c r="D11" s="146">
        <v>0.73</v>
      </c>
      <c r="E11" s="146">
        <v>0.67</v>
      </c>
      <c r="F11" s="146">
        <v>0.63</v>
      </c>
      <c r="G11" s="146">
        <v>0.59</v>
      </c>
      <c r="H11" s="146">
        <v>0.56999999999999995</v>
      </c>
      <c r="I11" s="146">
        <v>0.56000000000000005</v>
      </c>
    </row>
    <row r="12" spans="1:9" ht="15" customHeight="1">
      <c r="C12" s="142"/>
      <c r="D12" s="142"/>
      <c r="E12" s="142"/>
      <c r="F12" s="142"/>
      <c r="G12" s="142"/>
      <c r="H12" s="142"/>
      <c r="I12" s="142"/>
    </row>
  </sheetData>
  <hyperlinks>
    <hyperlink ref="A1" location="ANFANG" display="ZURÜCK" xr:uid="{DAE36F20-FE7E-4AD6-96C0-96B0B57E5F85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A4279-B57A-41DE-BF33-A506F25CAE9A}">
  <sheetPr codeName="Tabelle16">
    <pageSetUpPr autoPageBreaks="0" fitToPage="1"/>
  </sheetPr>
  <dimension ref="A1:I15"/>
  <sheetViews>
    <sheetView showGridLines="0" zoomScaleNormal="100" workbookViewId="0"/>
  </sheetViews>
  <sheetFormatPr baseColWidth="10" defaultRowHeight="15" customHeight="1"/>
  <cols>
    <col min="1" max="1" width="10.7109375" style="28" customWidth="1"/>
    <col min="2" max="2" width="2.7109375" style="28" customWidth="1"/>
    <col min="3" max="3" width="26.7109375" style="28" customWidth="1"/>
    <col min="4" max="9" width="12.7109375" style="28" customWidth="1"/>
    <col min="10" max="16384" width="11.42578125" style="28"/>
  </cols>
  <sheetData>
    <row r="1" spans="1:9" ht="33" customHeight="1">
      <c r="A1" s="277" t="s">
        <v>155</v>
      </c>
      <c r="B1" s="20"/>
      <c r="C1" s="131" t="s">
        <v>49</v>
      </c>
    </row>
    <row r="2" spans="1:9" ht="15" customHeight="1">
      <c r="C2" s="147"/>
      <c r="D2" s="37">
        <v>2020</v>
      </c>
      <c r="E2" s="37">
        <v>2021</v>
      </c>
      <c r="F2" s="37">
        <v>2022</v>
      </c>
      <c r="G2" s="37">
        <v>2023</v>
      </c>
      <c r="H2" s="37">
        <v>2024</v>
      </c>
      <c r="I2" s="37">
        <v>2025</v>
      </c>
    </row>
    <row r="3" spans="1:9" ht="15" customHeight="1">
      <c r="C3" s="148" t="s">
        <v>74</v>
      </c>
      <c r="D3" s="280">
        <v>2000000</v>
      </c>
      <c r="E3" s="280">
        <v>2600000</v>
      </c>
      <c r="F3" s="280">
        <v>3400000</v>
      </c>
      <c r="G3" s="280">
        <v>4300000</v>
      </c>
      <c r="H3" s="280">
        <v>5300000</v>
      </c>
      <c r="I3" s="280">
        <v>6400000</v>
      </c>
    </row>
    <row r="4" spans="1:9" ht="15" customHeight="1">
      <c r="C4" s="148" t="s">
        <v>50</v>
      </c>
      <c r="D4" s="149">
        <f>879280/D3</f>
        <v>0.43963999999999998</v>
      </c>
      <c r="E4" s="149">
        <f>1133138/E3</f>
        <v>0.43582230769230768</v>
      </c>
      <c r="F4" s="149">
        <f>1529324.5/F3</f>
        <v>0.44980132352941177</v>
      </c>
      <c r="G4" s="149">
        <f>2018124/G3</f>
        <v>0.4693311627906977</v>
      </c>
      <c r="H4" s="149">
        <f>2535469/H3</f>
        <v>0.47839037735849055</v>
      </c>
      <c r="I4" s="149">
        <v>0.51</v>
      </c>
    </row>
    <row r="5" spans="1:9" ht="15" customHeight="1">
      <c r="C5" s="148" t="s">
        <v>51</v>
      </c>
      <c r="D5" s="149">
        <f>1210039/D3</f>
        <v>0.60501950000000004</v>
      </c>
      <c r="E5" s="149">
        <f>1485527/E3</f>
        <v>0.57135653846153844</v>
      </c>
      <c r="F5" s="149">
        <f>1902115.5/F3</f>
        <v>0.55944573529411767</v>
      </c>
      <c r="G5" s="149">
        <f>2447319/G3</f>
        <v>0.5691439534883721</v>
      </c>
      <c r="H5" s="149">
        <f>3019644/H3</f>
        <v>0.56974415094339625</v>
      </c>
      <c r="I5" s="149">
        <v>0.59</v>
      </c>
    </row>
    <row r="6" spans="1:9" ht="15" customHeight="1">
      <c r="C6" s="148" t="s">
        <v>52</v>
      </c>
      <c r="D6" s="149">
        <f>1488878/D3</f>
        <v>0.74443899999999996</v>
      </c>
      <c r="E6" s="149">
        <f>1874471/E3</f>
        <v>0.72095038461538463</v>
      </c>
      <c r="F6" s="149">
        <f>2411684/F3</f>
        <v>0.70931882352941178</v>
      </c>
      <c r="G6" s="149">
        <f>3034955/G3</f>
        <v>0.70580348837209306</v>
      </c>
      <c r="H6" s="149">
        <f>3739445/H3</f>
        <v>0.70555566037735851</v>
      </c>
      <c r="I6" s="149">
        <v>0.71</v>
      </c>
    </row>
    <row r="7" spans="1:9" ht="15" customHeight="1">
      <c r="C7" s="148" t="s">
        <v>75</v>
      </c>
      <c r="D7" s="280">
        <v>4500000</v>
      </c>
      <c r="E7" s="280">
        <v>5500000</v>
      </c>
      <c r="F7" s="280">
        <v>6400000</v>
      </c>
      <c r="G7" s="280">
        <v>7300000</v>
      </c>
      <c r="H7" s="280">
        <v>8600000</v>
      </c>
      <c r="I7" s="280">
        <v>10400000</v>
      </c>
    </row>
    <row r="8" spans="1:9" ht="15" customHeight="1">
      <c r="C8" s="148" t="s">
        <v>50</v>
      </c>
      <c r="D8" s="149">
        <f>2112882/D7</f>
        <v>0.46952933333333335</v>
      </c>
      <c r="E8" s="149">
        <f>2500961.5/E7</f>
        <v>0.45472027272727272</v>
      </c>
      <c r="F8" s="149">
        <f>2757141/F7</f>
        <v>0.43080328125</v>
      </c>
      <c r="G8" s="149">
        <f>3113516.5/G7</f>
        <v>0.42650910958904109</v>
      </c>
      <c r="H8" s="149">
        <f>3435798/H7</f>
        <v>0.39951139534883723</v>
      </c>
      <c r="I8" s="149">
        <v>0.43</v>
      </c>
    </row>
    <row r="9" spans="1:9" ht="15" customHeight="1">
      <c r="C9" s="148" t="s">
        <v>51</v>
      </c>
      <c r="D9" s="149">
        <f>2739112/D7</f>
        <v>0.60869155555555554</v>
      </c>
      <c r="E9" s="149">
        <f>3366002.5/E7</f>
        <v>0.6120004545454546</v>
      </c>
      <c r="F9" s="149">
        <f>3653959/F7</f>
        <v>0.57093109374999995</v>
      </c>
      <c r="G9" s="149">
        <f>4101675.5/G7</f>
        <v>0.56187335616438361</v>
      </c>
      <c r="H9" s="149">
        <f>4522588/H7</f>
        <v>0.52588232558139536</v>
      </c>
      <c r="I9" s="149">
        <v>0.54</v>
      </c>
    </row>
    <row r="10" spans="1:9" ht="15" customHeight="1">
      <c r="C10" s="148" t="s">
        <v>52</v>
      </c>
      <c r="D10" s="149">
        <f>3328882/D7</f>
        <v>0.73975155555555561</v>
      </c>
      <c r="E10" s="149">
        <f>4099244/E7</f>
        <v>0.74531709090909093</v>
      </c>
      <c r="F10" s="149">
        <f>4528934/F7</f>
        <v>0.70764593750000004</v>
      </c>
      <c r="G10" s="149">
        <f>5126621/G7</f>
        <v>0.70227684931506851</v>
      </c>
      <c r="H10" s="149">
        <f>5950209/H7</f>
        <v>0.69188476744186045</v>
      </c>
      <c r="I10" s="149">
        <v>0.7</v>
      </c>
    </row>
    <row r="11" spans="1:9" ht="15" customHeight="1">
      <c r="C11" s="148" t="s">
        <v>47</v>
      </c>
      <c r="D11" s="280">
        <v>6700000</v>
      </c>
      <c r="E11" s="280">
        <v>8900000</v>
      </c>
      <c r="F11" s="280">
        <v>13100000</v>
      </c>
      <c r="G11" s="280">
        <v>17900000</v>
      </c>
      <c r="H11" s="280">
        <v>21800000</v>
      </c>
      <c r="I11" s="280">
        <v>27100000</v>
      </c>
    </row>
    <row r="12" spans="1:9" ht="15" customHeight="1">
      <c r="C12" s="148" t="s">
        <v>50</v>
      </c>
      <c r="D12" s="149">
        <f>3363989/D11</f>
        <v>0.50208791044776124</v>
      </c>
      <c r="E12" s="149">
        <f>4808246/E11</f>
        <v>0.54025235955056183</v>
      </c>
      <c r="F12" s="149">
        <f>7125398/F11</f>
        <v>0.54392351145038165</v>
      </c>
      <c r="G12" s="149">
        <f>10278878/G11</f>
        <v>0.57423899441340787</v>
      </c>
      <c r="H12" s="149">
        <f>12914190/H11</f>
        <v>0.59239403669724766</v>
      </c>
      <c r="I12" s="149">
        <v>0.59</v>
      </c>
    </row>
    <row r="13" spans="1:9" ht="15" customHeight="1">
      <c r="C13" s="148" t="s">
        <v>51</v>
      </c>
      <c r="D13" s="149">
        <f>4252431/D11</f>
        <v>0.63469119402985075</v>
      </c>
      <c r="E13" s="149">
        <f>5794787/E11</f>
        <v>0.65109966292134835</v>
      </c>
      <c r="F13" s="149">
        <f>8300532/F11</f>
        <v>0.63362839694656492</v>
      </c>
      <c r="G13" s="149">
        <f>11610004/G11</f>
        <v>0.64860357541899438</v>
      </c>
      <c r="H13" s="149">
        <f>14301322/H11</f>
        <v>0.65602394495412841</v>
      </c>
      <c r="I13" s="149">
        <v>0.64</v>
      </c>
    </row>
    <row r="14" spans="1:9" ht="15" customHeight="1">
      <c r="C14" s="148" t="s">
        <v>52</v>
      </c>
      <c r="D14" s="149">
        <f>5040938/D11</f>
        <v>0.75237880597014928</v>
      </c>
      <c r="E14" s="149">
        <f>6807897/E11</f>
        <v>0.76493224719101127</v>
      </c>
      <c r="F14" s="149">
        <f>9592521/F11</f>
        <v>0.73225351145038164</v>
      </c>
      <c r="G14" s="149">
        <f>13093063/G11</f>
        <v>0.73145603351955302</v>
      </c>
      <c r="H14" s="149">
        <f>16497828/H11</f>
        <v>0.75678110091743123</v>
      </c>
      <c r="I14" s="149">
        <v>0.75</v>
      </c>
    </row>
    <row r="15" spans="1:9" ht="15" customHeight="1">
      <c r="C15" s="142"/>
      <c r="D15" s="142"/>
      <c r="E15" s="142"/>
      <c r="F15" s="142"/>
      <c r="G15" s="142"/>
      <c r="H15" s="142"/>
      <c r="I15" s="142"/>
    </row>
  </sheetData>
  <hyperlinks>
    <hyperlink ref="A1" location="ANFANG" display="ZURÜCK" xr:uid="{0609A305-0F7A-44E4-8F8A-79F83AE5ED76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42745-696E-41D8-A4C3-3A94670F548F}">
  <sheetPr codeName="Tabelle17">
    <pageSetUpPr autoPageBreaks="0" fitToPage="1"/>
  </sheetPr>
  <dimension ref="A1:V50"/>
  <sheetViews>
    <sheetView showGridLines="0" topLeftCell="A2" zoomScaleNormal="100" workbookViewId="0">
      <selection activeCell="C1" sqref="C1"/>
    </sheetView>
  </sheetViews>
  <sheetFormatPr baseColWidth="10" defaultRowHeight="15" customHeight="1"/>
  <cols>
    <col min="1" max="1" width="10.7109375" style="150" customWidth="1"/>
    <col min="2" max="2" width="2.7109375" style="150" customWidth="1"/>
    <col min="3" max="3" width="42.7109375" style="150" customWidth="1"/>
    <col min="4" max="14" width="8.7109375" style="165" customWidth="1"/>
    <col min="15" max="15" width="16.140625" style="150" customWidth="1"/>
    <col min="16" max="16384" width="11.42578125" style="150"/>
  </cols>
  <sheetData>
    <row r="1" spans="1:22" s="167" customFormat="1" ht="33" customHeight="1">
      <c r="A1" s="277" t="s">
        <v>155</v>
      </c>
      <c r="B1" s="20"/>
      <c r="C1" s="168" t="s">
        <v>106</v>
      </c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8"/>
      <c r="P1" s="18"/>
      <c r="Q1" s="18"/>
      <c r="R1" s="18"/>
      <c r="S1" s="18"/>
      <c r="T1" s="18"/>
      <c r="U1" s="18"/>
      <c r="V1" s="18"/>
    </row>
    <row r="2" spans="1:22" ht="15" customHeight="1">
      <c r="B2" s="108"/>
      <c r="C2" s="151"/>
      <c r="D2" s="160">
        <v>2015</v>
      </c>
      <c r="E2" s="160">
        <v>2016</v>
      </c>
      <c r="F2" s="160">
        <v>2017</v>
      </c>
      <c r="G2" s="160">
        <v>2018</v>
      </c>
      <c r="H2" s="160">
        <v>2019</v>
      </c>
      <c r="I2" s="160">
        <v>2020</v>
      </c>
      <c r="J2" s="160">
        <v>2021</v>
      </c>
      <c r="K2" s="160">
        <v>2022</v>
      </c>
      <c r="L2" s="160">
        <v>2023</v>
      </c>
      <c r="M2" s="160">
        <v>2024</v>
      </c>
      <c r="N2" s="160">
        <v>2025</v>
      </c>
      <c r="O2" s="108"/>
      <c r="P2" s="108"/>
      <c r="Q2" s="108"/>
      <c r="R2" s="108"/>
      <c r="S2" s="108"/>
      <c r="T2" s="108"/>
      <c r="U2" s="108"/>
      <c r="V2" s="108"/>
    </row>
    <row r="3" spans="1:22" ht="60" customHeight="1">
      <c r="B3" s="108"/>
      <c r="C3" s="170" t="s">
        <v>175</v>
      </c>
      <c r="D3" s="169">
        <v>17</v>
      </c>
      <c r="E3" s="169">
        <v>28</v>
      </c>
      <c r="F3" s="169">
        <v>39</v>
      </c>
      <c r="G3" s="169">
        <v>46</v>
      </c>
      <c r="H3" s="169">
        <v>60</v>
      </c>
      <c r="I3" s="169">
        <v>81</v>
      </c>
      <c r="J3" s="169">
        <v>100</v>
      </c>
      <c r="K3" s="169">
        <v>121</v>
      </c>
      <c r="L3" s="169">
        <v>132</v>
      </c>
      <c r="M3" s="169">
        <v>149</v>
      </c>
      <c r="N3" s="169">
        <v>175</v>
      </c>
      <c r="O3" s="108"/>
      <c r="P3" s="108"/>
      <c r="Q3" s="108"/>
      <c r="R3" s="108"/>
      <c r="S3" s="108"/>
      <c r="T3" s="108"/>
      <c r="U3" s="108"/>
      <c r="V3" s="108"/>
    </row>
    <row r="4" spans="1:22" ht="30" customHeight="1">
      <c r="B4" s="108"/>
      <c r="C4" s="171" t="s">
        <v>140</v>
      </c>
      <c r="D4" s="169">
        <v>46</v>
      </c>
      <c r="E4" s="169">
        <v>73</v>
      </c>
      <c r="F4" s="169">
        <v>98</v>
      </c>
      <c r="G4" s="169">
        <v>112</v>
      </c>
      <c r="H4" s="169">
        <v>142</v>
      </c>
      <c r="I4" s="169">
        <v>186</v>
      </c>
      <c r="J4" s="169">
        <v>226</v>
      </c>
      <c r="K4" s="169">
        <v>274</v>
      </c>
      <c r="L4" s="169">
        <v>293</v>
      </c>
      <c r="M4" s="169">
        <v>322</v>
      </c>
      <c r="N4" s="169">
        <v>376</v>
      </c>
      <c r="O4" s="108"/>
      <c r="P4" s="108"/>
      <c r="Q4" s="108"/>
      <c r="R4" s="108"/>
      <c r="S4" s="108"/>
      <c r="T4" s="108"/>
      <c r="U4" s="108"/>
      <c r="V4" s="108"/>
    </row>
    <row r="5" spans="1:22" ht="15" customHeight="1">
      <c r="B5" s="108"/>
      <c r="C5" s="18"/>
      <c r="D5" s="155"/>
      <c r="E5" s="155"/>
      <c r="F5" s="159"/>
      <c r="G5" s="159"/>
      <c r="H5" s="159"/>
      <c r="I5" s="159"/>
      <c r="J5" s="159"/>
      <c r="K5" s="159"/>
      <c r="L5" s="159"/>
      <c r="M5" s="159"/>
      <c r="N5" s="159"/>
      <c r="O5" s="108"/>
      <c r="P5" s="108"/>
      <c r="Q5" s="108"/>
      <c r="R5" s="108"/>
      <c r="S5" s="108"/>
      <c r="T5" s="108"/>
      <c r="U5" s="108"/>
      <c r="V5" s="108"/>
    </row>
    <row r="6" spans="1:22" s="152" customFormat="1" ht="15" customHeight="1">
      <c r="B6" s="153"/>
      <c r="C6" s="154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3"/>
      <c r="P6" s="153"/>
      <c r="Q6" s="153"/>
      <c r="R6" s="153"/>
      <c r="S6" s="153"/>
      <c r="T6" s="153"/>
      <c r="U6" s="153"/>
      <c r="V6" s="153"/>
    </row>
    <row r="7" spans="1:22" ht="15" customHeight="1">
      <c r="B7" s="108"/>
      <c r="C7" s="156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08"/>
      <c r="P7" s="108"/>
      <c r="Q7" s="108"/>
      <c r="R7" s="108"/>
      <c r="S7" s="108"/>
      <c r="T7" s="108"/>
      <c r="U7" s="108"/>
      <c r="V7" s="108"/>
    </row>
    <row r="8" spans="1:22" ht="15" customHeight="1">
      <c r="B8" s="108"/>
      <c r="C8" s="156"/>
      <c r="D8" s="161"/>
      <c r="E8" s="159"/>
      <c r="F8" s="159"/>
      <c r="G8" s="159"/>
      <c r="H8" s="162"/>
      <c r="I8" s="159"/>
      <c r="J8" s="159"/>
      <c r="K8" s="159"/>
      <c r="L8" s="159"/>
      <c r="M8" s="159"/>
      <c r="N8" s="159"/>
      <c r="O8" s="108"/>
      <c r="P8" s="108"/>
      <c r="Q8" s="108"/>
      <c r="R8" s="108"/>
      <c r="S8" s="108"/>
      <c r="T8" s="108"/>
      <c r="U8" s="108"/>
      <c r="V8" s="108"/>
    </row>
    <row r="9" spans="1:22" ht="15" customHeight="1">
      <c r="B9" s="108"/>
      <c r="C9" s="156"/>
      <c r="D9" s="159"/>
      <c r="E9" s="159"/>
      <c r="F9" s="159"/>
      <c r="G9" s="159"/>
      <c r="H9" s="159"/>
      <c r="I9" s="159"/>
      <c r="J9" s="159"/>
      <c r="K9" s="161"/>
      <c r="L9" s="161"/>
      <c r="M9" s="161"/>
      <c r="N9" s="161"/>
      <c r="O9" s="108"/>
      <c r="P9" s="108"/>
      <c r="Q9" s="108"/>
      <c r="R9" s="108"/>
      <c r="S9" s="108"/>
      <c r="T9" s="108"/>
      <c r="U9" s="108"/>
      <c r="V9" s="108"/>
    </row>
    <row r="10" spans="1:22" ht="15" customHeight="1">
      <c r="B10" s="108"/>
      <c r="C10" s="108"/>
      <c r="D10" s="159"/>
      <c r="E10" s="159"/>
      <c r="F10" s="159"/>
      <c r="G10" s="159"/>
      <c r="H10" s="159"/>
      <c r="I10" s="159"/>
      <c r="J10" s="159"/>
      <c r="K10" s="161"/>
      <c r="L10" s="161"/>
      <c r="M10" s="161"/>
      <c r="N10" s="161"/>
      <c r="O10" s="108"/>
      <c r="P10" s="108"/>
      <c r="Q10" s="108"/>
      <c r="R10" s="108"/>
      <c r="S10" s="108"/>
      <c r="T10" s="108"/>
      <c r="U10" s="108"/>
      <c r="V10" s="108"/>
    </row>
    <row r="11" spans="1:22" ht="15" customHeight="1">
      <c r="B11" s="108"/>
      <c r="C11" s="157"/>
      <c r="D11" s="159"/>
      <c r="E11" s="159"/>
      <c r="F11" s="159"/>
      <c r="G11" s="159"/>
      <c r="H11" s="159"/>
      <c r="I11" s="159"/>
      <c r="J11" s="159"/>
      <c r="K11" s="161"/>
      <c r="L11" s="161"/>
      <c r="M11" s="161"/>
      <c r="N11" s="161"/>
      <c r="O11" s="108"/>
      <c r="P11" s="108"/>
      <c r="Q11" s="108"/>
      <c r="R11" s="108"/>
      <c r="S11" s="108"/>
      <c r="T11" s="108"/>
      <c r="U11" s="108"/>
      <c r="V11" s="108"/>
    </row>
    <row r="12" spans="1:22" ht="15" customHeight="1">
      <c r="B12" s="108"/>
      <c r="C12" s="158"/>
      <c r="D12" s="159"/>
      <c r="E12" s="159"/>
      <c r="F12" s="159"/>
      <c r="G12" s="161"/>
      <c r="H12" s="159"/>
      <c r="I12" s="159"/>
      <c r="J12" s="159"/>
      <c r="K12" s="161"/>
      <c r="L12" s="161"/>
      <c r="M12" s="161"/>
      <c r="N12" s="159"/>
      <c r="O12" s="108"/>
      <c r="P12" s="108"/>
      <c r="Q12" s="108"/>
      <c r="R12" s="108"/>
      <c r="S12" s="108"/>
      <c r="T12" s="108"/>
      <c r="U12" s="108"/>
      <c r="V12" s="108"/>
    </row>
    <row r="13" spans="1:22" ht="15" customHeight="1">
      <c r="B13" s="108"/>
      <c r="C13" s="108"/>
      <c r="D13" s="159"/>
      <c r="E13" s="159"/>
      <c r="F13" s="159"/>
      <c r="G13" s="159"/>
      <c r="H13" s="159"/>
      <c r="I13" s="163"/>
      <c r="J13" s="159"/>
      <c r="K13" s="159"/>
      <c r="L13" s="159"/>
      <c r="M13" s="159"/>
      <c r="N13" s="159"/>
      <c r="O13" s="108"/>
      <c r="P13" s="108"/>
      <c r="Q13" s="108"/>
      <c r="R13" s="108"/>
      <c r="S13" s="108"/>
      <c r="T13" s="108"/>
      <c r="U13" s="108"/>
      <c r="V13" s="108"/>
    </row>
    <row r="14" spans="1:22" ht="15" customHeight="1">
      <c r="B14" s="108"/>
      <c r="C14" s="108"/>
      <c r="D14" s="159"/>
      <c r="E14" s="159"/>
      <c r="F14" s="159"/>
      <c r="G14" s="161"/>
      <c r="H14" s="159"/>
      <c r="I14" s="159"/>
      <c r="J14" s="159"/>
      <c r="K14" s="159"/>
      <c r="L14" s="159"/>
      <c r="M14" s="159"/>
      <c r="N14" s="159"/>
      <c r="O14" s="108"/>
      <c r="P14" s="108"/>
      <c r="Q14" s="108"/>
      <c r="R14" s="108"/>
      <c r="S14" s="108"/>
      <c r="T14" s="108"/>
      <c r="U14" s="108"/>
      <c r="V14" s="108"/>
    </row>
    <row r="15" spans="1:22" ht="15" customHeight="1">
      <c r="B15" s="108"/>
      <c r="C15" s="108"/>
      <c r="D15" s="159"/>
      <c r="E15" s="159"/>
      <c r="F15" s="159"/>
      <c r="G15" s="159"/>
      <c r="H15" s="159"/>
      <c r="I15" s="159"/>
      <c r="J15" s="159"/>
      <c r="K15" s="162"/>
      <c r="L15" s="162"/>
      <c r="M15" s="162"/>
      <c r="N15" s="159"/>
      <c r="O15" s="108"/>
      <c r="P15" s="108"/>
      <c r="Q15" s="108"/>
      <c r="R15" s="108"/>
      <c r="S15" s="108"/>
      <c r="T15" s="108"/>
      <c r="U15" s="108"/>
      <c r="V15" s="108"/>
    </row>
    <row r="16" spans="1:22" ht="15" customHeight="1">
      <c r="B16" s="108"/>
      <c r="C16" s="108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08"/>
      <c r="P16" s="108"/>
      <c r="Q16" s="108"/>
      <c r="R16" s="108"/>
      <c r="S16" s="108"/>
      <c r="T16" s="108"/>
      <c r="U16" s="108"/>
      <c r="V16" s="108"/>
    </row>
    <row r="17" spans="2:22" ht="15" customHeight="1">
      <c r="B17" s="108"/>
      <c r="C17" s="108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08"/>
      <c r="P17" s="108"/>
      <c r="Q17" s="108"/>
      <c r="R17" s="108"/>
      <c r="S17" s="108"/>
      <c r="T17" s="108"/>
      <c r="U17" s="108"/>
      <c r="V17" s="108"/>
    </row>
    <row r="18" spans="2:22" ht="15" customHeight="1">
      <c r="B18" s="108"/>
      <c r="C18" s="108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08"/>
      <c r="P18" s="108"/>
      <c r="Q18" s="108"/>
      <c r="R18" s="108"/>
      <c r="S18" s="108"/>
      <c r="T18" s="108"/>
      <c r="U18" s="108"/>
      <c r="V18" s="108"/>
    </row>
    <row r="19" spans="2:22" ht="15" customHeight="1">
      <c r="B19" s="108"/>
      <c r="C19" s="108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08"/>
      <c r="P19" s="108"/>
      <c r="Q19" s="108"/>
      <c r="R19" s="108"/>
      <c r="S19" s="108"/>
      <c r="T19" s="108"/>
      <c r="U19" s="108"/>
      <c r="V19" s="108"/>
    </row>
    <row r="20" spans="2:22" ht="15" customHeight="1">
      <c r="B20" s="108"/>
      <c r="C20" s="108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08"/>
      <c r="P20" s="108"/>
      <c r="Q20" s="108"/>
      <c r="R20" s="108"/>
      <c r="S20" s="108"/>
      <c r="T20" s="108"/>
      <c r="U20" s="108"/>
      <c r="V20" s="108"/>
    </row>
    <row r="21" spans="2:22" ht="15" customHeight="1">
      <c r="B21" s="108"/>
      <c r="C21" s="108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08"/>
      <c r="P21" s="108"/>
      <c r="Q21" s="108"/>
      <c r="R21" s="108"/>
      <c r="S21" s="108"/>
      <c r="T21" s="108"/>
      <c r="U21" s="108"/>
      <c r="V21" s="108"/>
    </row>
    <row r="22" spans="2:22" ht="15" customHeight="1">
      <c r="B22" s="108"/>
      <c r="C22" s="108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08"/>
      <c r="P22" s="108"/>
      <c r="Q22" s="108"/>
      <c r="R22" s="108"/>
      <c r="S22" s="108"/>
      <c r="T22" s="108"/>
      <c r="U22" s="108"/>
      <c r="V22" s="108"/>
    </row>
    <row r="23" spans="2:22" ht="15" customHeight="1">
      <c r="B23" s="108"/>
      <c r="C23" s="108"/>
      <c r="D23" s="159"/>
      <c r="E23" s="159"/>
      <c r="F23" s="159"/>
      <c r="G23" s="159"/>
      <c r="H23" s="159"/>
      <c r="I23" s="159"/>
      <c r="J23" s="159"/>
      <c r="K23" s="159"/>
      <c r="L23" s="164"/>
      <c r="M23" s="159"/>
      <c r="N23" s="159"/>
      <c r="O23" s="108"/>
      <c r="P23" s="108"/>
      <c r="Q23" s="108"/>
      <c r="R23" s="108"/>
      <c r="S23" s="108"/>
      <c r="T23" s="108"/>
      <c r="U23" s="108"/>
      <c r="V23" s="108"/>
    </row>
    <row r="24" spans="2:22" ht="15" customHeight="1">
      <c r="B24" s="108"/>
      <c r="C24" s="108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08"/>
      <c r="P24" s="108"/>
      <c r="Q24" s="108"/>
      <c r="R24" s="108"/>
      <c r="S24" s="108"/>
      <c r="T24" s="108"/>
      <c r="U24" s="108"/>
      <c r="V24" s="108"/>
    </row>
    <row r="25" spans="2:22" ht="15" customHeight="1">
      <c r="B25" s="108"/>
      <c r="C25" s="108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08"/>
      <c r="P25" s="108"/>
      <c r="Q25" s="108"/>
      <c r="R25" s="108"/>
      <c r="S25" s="108"/>
      <c r="T25" s="108"/>
      <c r="U25" s="108"/>
      <c r="V25" s="108"/>
    </row>
    <row r="26" spans="2:22" ht="15" customHeight="1">
      <c r="B26" s="108"/>
      <c r="C26" s="108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08"/>
      <c r="P26" s="108"/>
      <c r="Q26" s="108"/>
      <c r="R26" s="108"/>
      <c r="S26" s="108"/>
      <c r="T26" s="108"/>
      <c r="U26" s="108"/>
      <c r="V26" s="108"/>
    </row>
    <row r="27" spans="2:22" ht="15" customHeight="1">
      <c r="B27" s="108"/>
      <c r="C27" s="108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08"/>
      <c r="P27" s="108"/>
      <c r="Q27" s="108"/>
      <c r="R27" s="108"/>
      <c r="S27" s="108"/>
      <c r="T27" s="108"/>
      <c r="U27" s="108"/>
      <c r="V27" s="108"/>
    </row>
    <row r="28" spans="2:22" ht="15" customHeight="1">
      <c r="B28" s="108"/>
      <c r="C28" s="108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08"/>
      <c r="P28" s="108"/>
      <c r="Q28" s="108"/>
      <c r="R28" s="108"/>
      <c r="S28" s="108"/>
      <c r="T28" s="108"/>
      <c r="U28" s="108"/>
      <c r="V28" s="108"/>
    </row>
    <row r="29" spans="2:22" ht="15" customHeight="1">
      <c r="B29" s="108"/>
      <c r="C29" s="108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08"/>
      <c r="P29" s="108"/>
      <c r="Q29" s="108"/>
      <c r="R29" s="108"/>
      <c r="S29" s="108"/>
      <c r="T29" s="108"/>
      <c r="U29" s="108"/>
      <c r="V29" s="108"/>
    </row>
    <row r="30" spans="2:22" ht="15" customHeight="1">
      <c r="B30" s="108"/>
      <c r="C30" s="108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08"/>
      <c r="P30" s="108"/>
      <c r="Q30" s="108"/>
      <c r="R30" s="108"/>
      <c r="S30" s="108"/>
      <c r="T30" s="108"/>
      <c r="U30" s="108"/>
      <c r="V30" s="108"/>
    </row>
    <row r="31" spans="2:22" ht="15" customHeight="1">
      <c r="B31" s="108"/>
      <c r="C31" s="108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08"/>
      <c r="P31" s="108"/>
      <c r="Q31" s="108"/>
      <c r="R31" s="108"/>
      <c r="S31" s="108"/>
      <c r="T31" s="108"/>
      <c r="U31" s="108"/>
      <c r="V31" s="108"/>
    </row>
    <row r="32" spans="2:22" ht="15" customHeight="1">
      <c r="B32" s="108"/>
      <c r="C32" s="108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108"/>
      <c r="P32" s="108"/>
      <c r="Q32" s="108"/>
      <c r="R32" s="108"/>
      <c r="S32" s="108"/>
      <c r="T32" s="108"/>
      <c r="U32" s="108"/>
      <c r="V32" s="108"/>
    </row>
    <row r="33" spans="2:22" ht="15" customHeight="1">
      <c r="B33" s="108"/>
      <c r="C33" s="108"/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108"/>
      <c r="P33" s="108"/>
      <c r="Q33" s="108"/>
      <c r="R33" s="108"/>
      <c r="S33" s="108"/>
      <c r="T33" s="108"/>
      <c r="U33" s="108"/>
      <c r="V33" s="108"/>
    </row>
    <row r="34" spans="2:22" ht="15" customHeight="1">
      <c r="B34" s="108"/>
      <c r="C34" s="108"/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08"/>
      <c r="P34" s="108"/>
      <c r="Q34" s="108"/>
      <c r="R34" s="108"/>
      <c r="S34" s="108"/>
      <c r="T34" s="108"/>
      <c r="U34" s="108"/>
      <c r="V34" s="108"/>
    </row>
    <row r="35" spans="2:22" ht="15" customHeight="1">
      <c r="B35" s="108"/>
      <c r="C35" s="108"/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08"/>
      <c r="P35" s="108"/>
      <c r="Q35" s="108"/>
      <c r="R35" s="108"/>
      <c r="S35" s="108"/>
      <c r="T35" s="108"/>
      <c r="U35" s="108"/>
      <c r="V35" s="108"/>
    </row>
    <row r="36" spans="2:22" ht="15" customHeight="1">
      <c r="B36" s="108"/>
      <c r="C36" s="108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08"/>
      <c r="P36" s="108"/>
      <c r="Q36" s="108"/>
      <c r="R36" s="108"/>
      <c r="S36" s="108"/>
      <c r="T36" s="108"/>
      <c r="U36" s="108"/>
      <c r="V36" s="108"/>
    </row>
    <row r="37" spans="2:22" ht="15" customHeight="1">
      <c r="B37" s="108"/>
      <c r="C37" s="108"/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08"/>
      <c r="P37" s="108"/>
      <c r="Q37" s="108"/>
      <c r="R37" s="108"/>
      <c r="S37" s="108"/>
      <c r="T37" s="108"/>
      <c r="U37" s="108"/>
      <c r="V37" s="108"/>
    </row>
    <row r="38" spans="2:22" ht="15" customHeight="1">
      <c r="B38" s="108"/>
      <c r="C38" s="108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08"/>
      <c r="P38" s="108"/>
      <c r="Q38" s="108"/>
      <c r="R38" s="108"/>
      <c r="S38" s="108"/>
      <c r="T38" s="108"/>
      <c r="U38" s="108"/>
      <c r="V38" s="108"/>
    </row>
    <row r="39" spans="2:22" ht="15" customHeight="1">
      <c r="B39" s="108"/>
      <c r="C39" s="108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08"/>
      <c r="P39" s="108"/>
      <c r="Q39" s="108"/>
      <c r="R39" s="108"/>
      <c r="S39" s="108"/>
      <c r="T39" s="108"/>
      <c r="U39" s="108"/>
      <c r="V39" s="108"/>
    </row>
    <row r="40" spans="2:22" ht="15" customHeight="1">
      <c r="B40" s="108"/>
      <c r="C40" s="108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08"/>
      <c r="P40" s="108"/>
      <c r="Q40" s="108"/>
      <c r="R40" s="108"/>
      <c r="S40" s="108"/>
      <c r="T40" s="108"/>
      <c r="U40" s="108"/>
      <c r="V40" s="108"/>
    </row>
    <row r="41" spans="2:22" ht="15" customHeight="1">
      <c r="B41" s="108"/>
      <c r="C41" s="108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08"/>
      <c r="P41" s="108"/>
      <c r="Q41" s="108"/>
      <c r="R41" s="108"/>
      <c r="S41" s="108"/>
      <c r="T41" s="108"/>
      <c r="U41" s="108"/>
      <c r="V41" s="108"/>
    </row>
    <row r="42" spans="2:22" ht="15" customHeight="1">
      <c r="B42" s="108"/>
      <c r="C42" s="108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08"/>
      <c r="P42" s="108"/>
      <c r="Q42" s="108"/>
      <c r="R42" s="108"/>
      <c r="S42" s="108"/>
      <c r="T42" s="108"/>
      <c r="U42" s="108"/>
      <c r="V42" s="108"/>
    </row>
    <row r="43" spans="2:22" ht="15" customHeight="1">
      <c r="B43" s="108"/>
      <c r="C43" s="108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08"/>
      <c r="P43" s="108"/>
      <c r="Q43" s="108"/>
      <c r="R43" s="108"/>
      <c r="S43" s="108"/>
      <c r="T43" s="108"/>
      <c r="U43" s="108"/>
      <c r="V43" s="108"/>
    </row>
    <row r="44" spans="2:22" ht="15" customHeight="1">
      <c r="B44" s="108"/>
      <c r="C44" s="108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08"/>
      <c r="P44" s="108"/>
      <c r="Q44" s="108"/>
      <c r="R44" s="108"/>
      <c r="S44" s="108"/>
      <c r="T44" s="108"/>
      <c r="U44" s="108"/>
      <c r="V44" s="108"/>
    </row>
    <row r="45" spans="2:22" ht="15" customHeight="1">
      <c r="B45" s="108"/>
      <c r="C45" s="108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08"/>
      <c r="P45" s="108"/>
      <c r="Q45" s="108"/>
      <c r="R45" s="108"/>
      <c r="S45" s="108"/>
      <c r="T45" s="108"/>
      <c r="U45" s="108"/>
      <c r="V45" s="108"/>
    </row>
    <row r="46" spans="2:22" ht="15" customHeight="1">
      <c r="B46" s="108"/>
      <c r="C46" s="108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08"/>
      <c r="P46" s="108"/>
      <c r="Q46" s="108"/>
      <c r="R46" s="108"/>
      <c r="S46" s="108"/>
      <c r="T46" s="108"/>
      <c r="U46" s="108"/>
      <c r="V46" s="108"/>
    </row>
    <row r="47" spans="2:22" ht="15" customHeight="1">
      <c r="B47" s="108"/>
      <c r="C47" s="108"/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08"/>
      <c r="P47" s="108"/>
      <c r="Q47" s="108"/>
      <c r="R47" s="108"/>
      <c r="S47" s="108"/>
      <c r="T47" s="108"/>
      <c r="U47" s="108"/>
      <c r="V47" s="108"/>
    </row>
    <row r="48" spans="2:22" ht="15" customHeight="1">
      <c r="B48" s="108"/>
      <c r="C48" s="108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08"/>
      <c r="P48" s="108"/>
      <c r="Q48" s="108"/>
      <c r="R48" s="108"/>
      <c r="S48" s="108"/>
      <c r="T48" s="108"/>
      <c r="U48" s="108"/>
      <c r="V48" s="108"/>
    </row>
    <row r="49" spans="2:22" ht="15" customHeight="1">
      <c r="B49" s="108"/>
      <c r="C49" s="108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08"/>
      <c r="P49" s="108"/>
      <c r="Q49" s="108"/>
      <c r="R49" s="108"/>
      <c r="S49" s="108"/>
      <c r="T49" s="108"/>
      <c r="U49" s="108"/>
      <c r="V49" s="108"/>
    </row>
    <row r="50" spans="2:22" ht="15" customHeight="1">
      <c r="B50" s="108"/>
      <c r="C50" s="108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08"/>
      <c r="P50" s="108"/>
      <c r="Q50" s="108"/>
      <c r="R50" s="108"/>
      <c r="S50" s="108"/>
      <c r="T50" s="108"/>
      <c r="U50" s="108"/>
      <c r="V50" s="108"/>
    </row>
  </sheetData>
  <hyperlinks>
    <hyperlink ref="A1" location="ANFANG" display="ZURÜCK" xr:uid="{81DEE764-943B-4B12-9354-F2F58B7679AE}"/>
  </hyperlinks>
  <printOptions horizontalCentered="1"/>
  <pageMargins left="0.59055118110236227" right="0.59055118110236227" top="0.59055118110236227" bottom="0.59055118110236227" header="0.11811023622047245" footer="0.11811023622047245"/>
  <pageSetup paperSize="9" scale="96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2EA7A-2DDA-43E0-A2D3-3D7EFF7502F0}">
  <sheetPr codeName="Tabelle18">
    <pageSetUpPr autoPageBreaks="0" fitToPage="1"/>
  </sheetPr>
  <dimension ref="A1:F8"/>
  <sheetViews>
    <sheetView showGridLines="0" zoomScaleNormal="100" workbookViewId="0"/>
  </sheetViews>
  <sheetFormatPr baseColWidth="10" defaultRowHeight="15" customHeight="1"/>
  <cols>
    <col min="1" max="1" width="10.7109375" style="35" customWidth="1"/>
    <col min="2" max="2" width="2.7109375" style="35" customWidth="1"/>
    <col min="3" max="3" width="20.7109375" style="35" customWidth="1"/>
    <col min="4" max="6" width="10.7109375" style="35" customWidth="1"/>
    <col min="7" max="16384" width="11.42578125" style="35"/>
  </cols>
  <sheetData>
    <row r="1" spans="1:6" ht="33" customHeight="1">
      <c r="A1" s="277" t="s">
        <v>155</v>
      </c>
      <c r="B1" s="20"/>
      <c r="C1" s="131" t="s">
        <v>166</v>
      </c>
    </row>
    <row r="2" spans="1:6" ht="15" customHeight="1">
      <c r="C2" s="174" t="s">
        <v>0</v>
      </c>
      <c r="D2" s="172" t="s">
        <v>143</v>
      </c>
      <c r="E2" s="172" t="s">
        <v>142</v>
      </c>
      <c r="F2" s="172" t="s">
        <v>141</v>
      </c>
    </row>
    <row r="3" spans="1:6" ht="15" customHeight="1">
      <c r="C3" s="175" t="s">
        <v>113</v>
      </c>
      <c r="D3" s="176">
        <v>8.6</v>
      </c>
      <c r="E3" s="176">
        <v>5</v>
      </c>
      <c r="F3" s="176">
        <v>1.5</v>
      </c>
    </row>
    <row r="4" spans="1:6" ht="15" customHeight="1">
      <c r="C4" s="175" t="s">
        <v>112</v>
      </c>
      <c r="D4" s="176">
        <v>16</v>
      </c>
      <c r="E4" s="176">
        <v>4.0999999999999996</v>
      </c>
      <c r="F4" s="176">
        <v>9.4E-2</v>
      </c>
    </row>
    <row r="6" spans="1:6" ht="15" customHeight="1">
      <c r="D6" s="173"/>
      <c r="E6" s="173"/>
      <c r="F6" s="173"/>
    </row>
    <row r="7" spans="1:6" ht="15" customHeight="1">
      <c r="D7" s="173"/>
      <c r="E7" s="173"/>
      <c r="F7" s="173"/>
    </row>
    <row r="8" spans="1:6" ht="15" customHeight="1">
      <c r="D8" s="173"/>
    </row>
  </sheetData>
  <hyperlinks>
    <hyperlink ref="A1" location="ANFANG" display="ZURÜCK" xr:uid="{FB5AB79A-3046-4E5E-A97D-A9558B2F542F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7C044-4252-41F5-BE1D-5B8553B47456}">
  <sheetPr codeName="Tabelle19">
    <pageSetUpPr autoPageBreaks="0" fitToPage="1"/>
  </sheetPr>
  <dimension ref="A1:L13"/>
  <sheetViews>
    <sheetView showGridLines="0" zoomScaleNormal="100" workbookViewId="0">
      <selection activeCell="C1" sqref="C1"/>
    </sheetView>
  </sheetViews>
  <sheetFormatPr baseColWidth="10" defaultRowHeight="15" customHeight="1"/>
  <cols>
    <col min="1" max="1" width="10.7109375" style="177" customWidth="1"/>
    <col min="2" max="2" width="2.7109375" style="177" customWidth="1"/>
    <col min="3" max="3" width="20.7109375" style="177" customWidth="1"/>
    <col min="4" max="11" width="8.7109375" style="177" customWidth="1"/>
    <col min="12" max="16384" width="11.42578125" style="177"/>
  </cols>
  <sheetData>
    <row r="1" spans="1:12" ht="33" customHeight="1">
      <c r="A1" s="277" t="s">
        <v>155</v>
      </c>
      <c r="B1" s="20"/>
      <c r="C1" s="185" t="s">
        <v>167</v>
      </c>
    </row>
    <row r="2" spans="1:12" s="178" customFormat="1" ht="15" customHeight="1">
      <c r="C2" s="194" t="s">
        <v>0</v>
      </c>
      <c r="D2" s="191" t="s">
        <v>144</v>
      </c>
      <c r="E2" s="191" t="s">
        <v>145</v>
      </c>
      <c r="F2" s="191" t="s">
        <v>146</v>
      </c>
      <c r="G2" s="191" t="s">
        <v>119</v>
      </c>
      <c r="H2" s="191" t="s">
        <v>118</v>
      </c>
      <c r="I2" s="191" t="s">
        <v>117</v>
      </c>
      <c r="J2" s="191" t="s">
        <v>116</v>
      </c>
      <c r="K2" s="191" t="s">
        <v>131</v>
      </c>
      <c r="L2" s="186"/>
    </row>
    <row r="3" spans="1:12" s="179" customFormat="1" ht="15" customHeight="1">
      <c r="C3" s="192" t="s">
        <v>112</v>
      </c>
      <c r="D3" s="189">
        <v>19.899999999999999</v>
      </c>
      <c r="E3" s="189">
        <v>20.5</v>
      </c>
      <c r="F3" s="189">
        <v>20.9</v>
      </c>
      <c r="G3" s="189">
        <v>21</v>
      </c>
      <c r="H3" s="189">
        <v>21.3</v>
      </c>
      <c r="I3" s="189">
        <v>21.4</v>
      </c>
      <c r="J3" s="190">
        <v>21.3</v>
      </c>
      <c r="K3" s="190">
        <v>21.2</v>
      </c>
      <c r="L3" s="188"/>
    </row>
    <row r="4" spans="1:12" s="179" customFormat="1" ht="15" customHeight="1">
      <c r="C4" s="193" t="s">
        <v>113</v>
      </c>
      <c r="D4" s="189">
        <v>18.5</v>
      </c>
      <c r="E4" s="189">
        <v>17.8</v>
      </c>
      <c r="F4" s="189">
        <v>17.5</v>
      </c>
      <c r="G4" s="189">
        <v>17.5</v>
      </c>
      <c r="H4" s="189">
        <v>17.3</v>
      </c>
      <c r="I4" s="189">
        <v>17.3</v>
      </c>
      <c r="J4" s="189">
        <v>17.100000000000001</v>
      </c>
      <c r="K4" s="189">
        <v>16.7</v>
      </c>
      <c r="L4" s="187"/>
    </row>
    <row r="5" spans="1:12" s="180" customFormat="1" ht="15" customHeight="1">
      <c r="C5" s="193" t="s">
        <v>114</v>
      </c>
      <c r="D5" s="189">
        <f>SUM(D3:D4)</f>
        <v>38.4</v>
      </c>
      <c r="E5" s="189">
        <f t="shared" ref="E5:K5" si="0">SUM(E3:E4)</f>
        <v>38.299999999999997</v>
      </c>
      <c r="F5" s="189">
        <f t="shared" si="0"/>
        <v>38.4</v>
      </c>
      <c r="G5" s="189">
        <f t="shared" si="0"/>
        <v>38.5</v>
      </c>
      <c r="H5" s="189">
        <f t="shared" si="0"/>
        <v>38.6</v>
      </c>
      <c r="I5" s="189">
        <f t="shared" si="0"/>
        <v>38.700000000000003</v>
      </c>
      <c r="J5" s="189">
        <f t="shared" si="0"/>
        <v>38.400000000000006</v>
      </c>
      <c r="K5" s="189">
        <f t="shared" si="0"/>
        <v>37.9</v>
      </c>
      <c r="L5" s="187"/>
    </row>
    <row r="6" spans="1:12" ht="15" customHeight="1">
      <c r="D6" s="181"/>
      <c r="E6" s="181"/>
      <c r="F6" s="181"/>
      <c r="G6" s="181"/>
      <c r="H6" s="181"/>
      <c r="I6" s="181"/>
      <c r="J6" s="181"/>
    </row>
    <row r="10" spans="1:12" s="182" customFormat="1" ht="15" customHeight="1"/>
    <row r="11" spans="1:12" s="182" customFormat="1" ht="15" customHeight="1">
      <c r="D11" s="183"/>
      <c r="E11" s="183"/>
      <c r="F11" s="183"/>
      <c r="G11" s="183"/>
      <c r="H11" s="183"/>
      <c r="I11" s="183"/>
      <c r="J11" s="183"/>
    </row>
    <row r="12" spans="1:12" s="182" customFormat="1" ht="15" customHeight="1">
      <c r="D12" s="183"/>
      <c r="E12" s="183"/>
      <c r="F12" s="183"/>
      <c r="G12" s="183"/>
      <c r="H12" s="183"/>
      <c r="I12" s="183"/>
      <c r="J12" s="183"/>
    </row>
    <row r="13" spans="1:12" s="182" customFormat="1" ht="15" customHeight="1">
      <c r="D13" s="184"/>
      <c r="E13" s="184"/>
      <c r="F13" s="184"/>
      <c r="G13" s="184"/>
      <c r="H13" s="184"/>
      <c r="I13" s="184"/>
      <c r="J13" s="184"/>
    </row>
  </sheetData>
  <hyperlinks>
    <hyperlink ref="A1" location="ANFANG" display="ZURÜCK" xr:uid="{4C0A6BF5-AEE6-4FDE-9E20-D865134C599A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C9809-C481-48C9-8FEC-7D3D4DCC106E}">
  <sheetPr codeName="Tabelle20">
    <pageSetUpPr autoPageBreaks="0" fitToPage="1"/>
  </sheetPr>
  <dimension ref="A1:H6"/>
  <sheetViews>
    <sheetView showGridLines="0" zoomScaleNormal="100" workbookViewId="0">
      <selection activeCell="C1" sqref="C1"/>
    </sheetView>
  </sheetViews>
  <sheetFormatPr baseColWidth="10" defaultRowHeight="15" customHeight="1"/>
  <cols>
    <col min="1" max="1" width="10.7109375" style="195" customWidth="1"/>
    <col min="2" max="2" width="2.7109375" style="195" customWidth="1"/>
    <col min="3" max="3" width="60.7109375" style="200" customWidth="1"/>
    <col min="4" max="8" width="8.7109375" style="199" customWidth="1"/>
    <col min="9" max="10" width="11.42578125" style="195"/>
    <col min="11" max="11" width="16.140625" style="195" customWidth="1"/>
    <col min="12" max="16384" width="11.42578125" style="195"/>
  </cols>
  <sheetData>
    <row r="1" spans="1:8" ht="33" customHeight="1">
      <c r="A1" s="277" t="s">
        <v>155</v>
      </c>
      <c r="B1" s="20"/>
      <c r="C1" s="204" t="s">
        <v>108</v>
      </c>
    </row>
    <row r="2" spans="1:8" ht="15" customHeight="1">
      <c r="C2" s="201" t="s">
        <v>147</v>
      </c>
      <c r="D2" s="198">
        <v>2021</v>
      </c>
      <c r="E2" s="198">
        <v>2022</v>
      </c>
      <c r="F2" s="198">
        <v>2023</v>
      </c>
      <c r="G2" s="198">
        <v>2024</v>
      </c>
      <c r="H2" s="198">
        <v>2025</v>
      </c>
    </row>
    <row r="3" spans="1:8" s="196" customFormat="1" ht="15" customHeight="1">
      <c r="C3" s="202" t="s">
        <v>113</v>
      </c>
      <c r="D3" s="203">
        <v>47</v>
      </c>
      <c r="E3" s="203">
        <v>39</v>
      </c>
      <c r="F3" s="203">
        <v>33</v>
      </c>
      <c r="G3" s="203">
        <v>29</v>
      </c>
      <c r="H3" s="203">
        <v>25</v>
      </c>
    </row>
    <row r="4" spans="1:8" s="196" customFormat="1" ht="15" customHeight="1">
      <c r="C4" s="202" t="s">
        <v>168</v>
      </c>
      <c r="D4" s="203">
        <v>46</v>
      </c>
      <c r="E4" s="203">
        <v>41</v>
      </c>
      <c r="F4" s="203">
        <v>31</v>
      </c>
      <c r="G4" s="203">
        <v>28</v>
      </c>
      <c r="H4" s="203">
        <v>22</v>
      </c>
    </row>
    <row r="5" spans="1:8" s="196" customFormat="1" ht="15" customHeight="1">
      <c r="C5" s="202" t="s">
        <v>114</v>
      </c>
      <c r="D5" s="203">
        <f>D3+D4</f>
        <v>93</v>
      </c>
      <c r="E5" s="203">
        <f>E3+E4</f>
        <v>80</v>
      </c>
      <c r="F5" s="203">
        <f>F3+F4</f>
        <v>64</v>
      </c>
      <c r="G5" s="203">
        <f>G3+G4</f>
        <v>57</v>
      </c>
      <c r="H5" s="203">
        <f>H3+H4</f>
        <v>47</v>
      </c>
    </row>
    <row r="6" spans="1:8" s="197" customFormat="1" ht="15" customHeight="1">
      <c r="C6" s="123"/>
      <c r="D6" s="199"/>
      <c r="E6" s="199"/>
      <c r="F6" s="199"/>
      <c r="G6" s="199"/>
      <c r="H6" s="199"/>
    </row>
  </sheetData>
  <hyperlinks>
    <hyperlink ref="A1" location="ANFANG" display="ZURÜCK" xr:uid="{C7222C45-FA46-4714-9593-5545026362D6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3B21A-5B5B-4896-98AB-CFE51484E5C1}">
  <sheetPr codeName="Tabelle22">
    <pageSetUpPr autoPageBreaks="0" fitToPage="1"/>
  </sheetPr>
  <dimension ref="A1:J17"/>
  <sheetViews>
    <sheetView showGridLines="0" zoomScaleNormal="100" workbookViewId="0">
      <selection activeCell="C1" sqref="C1"/>
    </sheetView>
  </sheetViews>
  <sheetFormatPr baseColWidth="10" defaultRowHeight="15" customHeight="1"/>
  <cols>
    <col min="1" max="1" width="10.7109375" style="28" customWidth="1"/>
    <col min="2" max="2" width="2.7109375" style="28" customWidth="1"/>
    <col min="3" max="3" width="14.7109375" style="28" customWidth="1"/>
    <col min="4" max="4" width="26.7109375" style="28" customWidth="1"/>
    <col min="5" max="10" width="8.7109375" style="28" customWidth="1"/>
    <col min="11" max="16384" width="11.42578125" style="28"/>
  </cols>
  <sheetData>
    <row r="1" spans="1:10" ht="33" customHeight="1">
      <c r="A1" s="277" t="s">
        <v>155</v>
      </c>
      <c r="B1" s="20"/>
      <c r="C1" s="131" t="s">
        <v>35</v>
      </c>
    </row>
    <row r="2" spans="1:10" ht="15" customHeight="1">
      <c r="C2" s="64"/>
      <c r="D2" s="44"/>
      <c r="E2" s="43"/>
      <c r="F2" s="43"/>
      <c r="G2" s="44"/>
      <c r="H2" s="44"/>
    </row>
    <row r="3" spans="1:10" ht="15" customHeight="1">
      <c r="C3" s="223"/>
      <c r="D3" s="224"/>
      <c r="E3" s="297">
        <v>2023</v>
      </c>
      <c r="F3" s="297"/>
      <c r="G3" s="297">
        <v>2024</v>
      </c>
      <c r="H3" s="297"/>
      <c r="I3" s="297">
        <v>2025</v>
      </c>
      <c r="J3" s="297"/>
    </row>
    <row r="4" spans="1:10" ht="15" customHeight="1">
      <c r="C4" s="225"/>
      <c r="D4" s="225"/>
      <c r="E4" s="226" t="s">
        <v>0</v>
      </c>
      <c r="F4" s="226" t="s">
        <v>1</v>
      </c>
      <c r="G4" s="226" t="s">
        <v>0</v>
      </c>
      <c r="H4" s="226" t="s">
        <v>1</v>
      </c>
      <c r="I4" s="226" t="s">
        <v>0</v>
      </c>
      <c r="J4" s="226" t="s">
        <v>1</v>
      </c>
    </row>
    <row r="5" spans="1:10" ht="15" customHeight="1">
      <c r="C5" s="227" t="s">
        <v>37</v>
      </c>
      <c r="D5" s="227"/>
      <c r="E5" s="226">
        <v>105.5</v>
      </c>
      <c r="F5" s="226"/>
      <c r="G5" s="226">
        <v>109.2</v>
      </c>
      <c r="H5" s="226"/>
      <c r="I5" s="226">
        <v>106.4</v>
      </c>
      <c r="J5" s="226"/>
    </row>
    <row r="6" spans="1:10" ht="15" customHeight="1">
      <c r="C6" s="227" t="s">
        <v>169</v>
      </c>
      <c r="D6" s="227"/>
      <c r="E6" s="226" t="s">
        <v>16</v>
      </c>
      <c r="F6" s="226">
        <v>126</v>
      </c>
      <c r="G6" s="226" t="s">
        <v>16</v>
      </c>
      <c r="H6" s="205">
        <v>131</v>
      </c>
      <c r="I6" s="226" t="s">
        <v>16</v>
      </c>
      <c r="J6" s="205">
        <v>127</v>
      </c>
    </row>
    <row r="7" spans="1:10" ht="15" customHeight="1">
      <c r="C7" s="298" t="s">
        <v>17</v>
      </c>
      <c r="D7" s="227" t="s">
        <v>18</v>
      </c>
      <c r="E7" s="228">
        <v>81</v>
      </c>
      <c r="F7" s="229">
        <f>(E7/$E$5)*100</f>
        <v>76.777251184834128</v>
      </c>
      <c r="G7" s="228">
        <v>86.6</v>
      </c>
      <c r="H7" s="229">
        <f>G7/($G$7+$G$8)*100</f>
        <v>79.304029304029314</v>
      </c>
      <c r="I7" s="228">
        <v>95.5</v>
      </c>
      <c r="J7" s="229">
        <v>90</v>
      </c>
    </row>
    <row r="8" spans="1:10" ht="15" customHeight="1">
      <c r="C8" s="298"/>
      <c r="D8" s="227" t="s">
        <v>43</v>
      </c>
      <c r="E8" s="226">
        <v>24.5</v>
      </c>
      <c r="F8" s="229">
        <f t="shared" ref="F8:F10" si="0">(E8/$E$5)*100</f>
        <v>23.222748815165879</v>
      </c>
      <c r="G8" s="226">
        <v>22.6</v>
      </c>
      <c r="H8" s="229">
        <f>G8/($G$7+$G$8)*100</f>
        <v>20.695970695970701</v>
      </c>
      <c r="I8" s="226">
        <v>10.9</v>
      </c>
      <c r="J8" s="229">
        <v>10</v>
      </c>
    </row>
    <row r="9" spans="1:10" ht="15" customHeight="1">
      <c r="C9" s="298" t="s">
        <v>19</v>
      </c>
      <c r="D9" s="227" t="s">
        <v>20</v>
      </c>
      <c r="E9" s="228">
        <v>75</v>
      </c>
      <c r="F9" s="229">
        <f t="shared" si="0"/>
        <v>71.090047393364927</v>
      </c>
      <c r="G9" s="228">
        <v>79.7</v>
      </c>
      <c r="H9" s="229">
        <f>G9/($G$7+$G$8)*100</f>
        <v>72.985347985348</v>
      </c>
      <c r="I9" s="228">
        <v>78.099999999999994</v>
      </c>
      <c r="J9" s="229">
        <v>73.402255639097731</v>
      </c>
    </row>
    <row r="10" spans="1:10" ht="15" customHeight="1">
      <c r="C10" s="298"/>
      <c r="D10" s="227" t="s">
        <v>21</v>
      </c>
      <c r="E10" s="226">
        <v>30.5</v>
      </c>
      <c r="F10" s="229">
        <f t="shared" si="0"/>
        <v>28.90995260663507</v>
      </c>
      <c r="G10" s="228">
        <v>29.5</v>
      </c>
      <c r="H10" s="229">
        <f>G10/($G$7+$G$8)*100</f>
        <v>27.014652014652018</v>
      </c>
      <c r="I10" s="228">
        <v>28.3</v>
      </c>
      <c r="J10" s="229">
        <v>26.597744360902254</v>
      </c>
    </row>
    <row r="11" spans="1:10" ht="15" customHeight="1">
      <c r="C11" s="227" t="s">
        <v>38</v>
      </c>
      <c r="D11" s="227"/>
      <c r="E11" s="226" t="s">
        <v>170</v>
      </c>
      <c r="F11" s="226" t="s">
        <v>16</v>
      </c>
      <c r="G11" s="226">
        <v>73.7</v>
      </c>
      <c r="H11" s="226" t="s">
        <v>16</v>
      </c>
      <c r="I11" s="226">
        <v>86.1</v>
      </c>
      <c r="J11" s="226" t="s">
        <v>16</v>
      </c>
    </row>
    <row r="12" spans="1:10" ht="15" customHeight="1">
      <c r="C12" s="227" t="s">
        <v>36</v>
      </c>
      <c r="D12" s="227"/>
      <c r="E12" s="226">
        <v>88.2</v>
      </c>
      <c r="F12" s="226" t="s">
        <v>16</v>
      </c>
      <c r="G12" s="226">
        <v>89.7</v>
      </c>
      <c r="H12" s="226" t="s">
        <v>16</v>
      </c>
      <c r="I12" s="226">
        <v>90.1</v>
      </c>
      <c r="J12" s="226" t="s">
        <v>16</v>
      </c>
    </row>
    <row r="13" spans="1:10" ht="15" customHeight="1">
      <c r="C13" s="230" t="s">
        <v>42</v>
      </c>
      <c r="D13" s="227"/>
      <c r="E13" s="226">
        <v>19.7</v>
      </c>
      <c r="F13" s="226" t="s">
        <v>16</v>
      </c>
      <c r="G13" s="228">
        <v>37.4</v>
      </c>
      <c r="H13" s="226" t="s">
        <v>16</v>
      </c>
      <c r="I13" s="226">
        <v>57.9</v>
      </c>
      <c r="J13" s="226" t="s">
        <v>16</v>
      </c>
    </row>
    <row r="14" spans="1:10" ht="15" customHeight="1">
      <c r="C14" s="227" t="s">
        <v>22</v>
      </c>
      <c r="D14" s="227"/>
      <c r="E14" s="226">
        <v>68.8</v>
      </c>
      <c r="F14" s="226" t="s">
        <v>16</v>
      </c>
      <c r="G14" s="228">
        <v>75</v>
      </c>
      <c r="H14" s="226" t="s">
        <v>16</v>
      </c>
      <c r="I14" s="226">
        <v>79.099999999999994</v>
      </c>
      <c r="J14" s="226" t="s">
        <v>16</v>
      </c>
    </row>
    <row r="15" spans="1:10" ht="15" customHeight="1">
      <c r="C15" s="231" t="s">
        <v>56</v>
      </c>
      <c r="D15" s="231"/>
      <c r="E15" s="232"/>
      <c r="F15" s="232"/>
      <c r="G15" s="232"/>
      <c r="H15" s="232"/>
      <c r="I15" s="233"/>
      <c r="J15" s="233"/>
    </row>
    <row r="16" spans="1:10" ht="15" customHeight="1">
      <c r="C16" s="234" t="s">
        <v>44</v>
      </c>
      <c r="D16" s="234"/>
      <c r="E16" s="235"/>
      <c r="F16" s="235"/>
      <c r="G16" s="235"/>
      <c r="H16" s="235"/>
      <c r="I16" s="233"/>
      <c r="J16" s="233"/>
    </row>
    <row r="17" spans="3:8" ht="15" customHeight="1">
      <c r="C17" s="142"/>
      <c r="D17" s="142"/>
      <c r="E17" s="206"/>
      <c r="F17" s="206"/>
      <c r="G17" s="206"/>
      <c r="H17" s="206"/>
    </row>
  </sheetData>
  <mergeCells count="5">
    <mergeCell ref="I3:J3"/>
    <mergeCell ref="C7:C8"/>
    <mergeCell ref="C9:C10"/>
    <mergeCell ref="E3:F3"/>
    <mergeCell ref="G3:H3"/>
  </mergeCells>
  <hyperlinks>
    <hyperlink ref="A1" location="ANFANG" display="ZURÜCK" xr:uid="{AF3FEA67-0B61-490E-93EF-A1CD5D7A1455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A700B-B4BC-4547-AD7E-A494471FFDBF}">
  <sheetPr codeName="Tabelle21">
    <pageSetUpPr autoPageBreaks="0" fitToPage="1"/>
  </sheetPr>
  <dimension ref="A1:S27"/>
  <sheetViews>
    <sheetView showGridLines="0" zoomScaleNormal="100" workbookViewId="0">
      <selection activeCell="C1" sqref="C1"/>
    </sheetView>
  </sheetViews>
  <sheetFormatPr baseColWidth="10" defaultRowHeight="15" customHeight="1"/>
  <cols>
    <col min="1" max="1" width="10.7109375" style="207" customWidth="1"/>
    <col min="2" max="2" width="2.7109375" style="207" customWidth="1"/>
    <col min="3" max="3" width="36.7109375" style="208" customWidth="1"/>
    <col min="4" max="15" width="8.7109375" style="211" customWidth="1"/>
    <col min="16" max="16384" width="11.42578125" style="207"/>
  </cols>
  <sheetData>
    <row r="1" spans="1:15" ht="33" customHeight="1">
      <c r="A1" s="277" t="s">
        <v>155</v>
      </c>
      <c r="B1" s="20"/>
      <c r="C1" s="215" t="s">
        <v>109</v>
      </c>
    </row>
    <row r="2" spans="1:15" ht="15" customHeight="1">
      <c r="C2" s="218"/>
      <c r="D2" s="219">
        <v>2014</v>
      </c>
      <c r="E2" s="219">
        <v>2015</v>
      </c>
      <c r="F2" s="219">
        <v>2016</v>
      </c>
      <c r="G2" s="219">
        <v>2017</v>
      </c>
      <c r="H2" s="219">
        <v>2018</v>
      </c>
      <c r="I2" s="219">
        <v>2019</v>
      </c>
      <c r="J2" s="219">
        <v>2020</v>
      </c>
      <c r="K2" s="219">
        <v>2021</v>
      </c>
      <c r="L2" s="219">
        <v>2022</v>
      </c>
      <c r="M2" s="212">
        <v>2023</v>
      </c>
      <c r="N2" s="219">
        <v>2024</v>
      </c>
      <c r="O2" s="219">
        <v>2025</v>
      </c>
    </row>
    <row r="3" spans="1:15" ht="30" customHeight="1">
      <c r="C3" s="221" t="s">
        <v>148</v>
      </c>
      <c r="D3" s="220">
        <v>395</v>
      </c>
      <c r="E3" s="220">
        <v>575</v>
      </c>
      <c r="F3" s="220">
        <v>913</v>
      </c>
      <c r="G3" s="220">
        <v>1388</v>
      </c>
      <c r="H3" s="220">
        <v>1993</v>
      </c>
      <c r="I3" s="220">
        <v>2757</v>
      </c>
      <c r="J3" s="220">
        <v>3972</v>
      </c>
      <c r="K3" s="220">
        <v>5457</v>
      </c>
      <c r="L3" s="216">
        <v>6714</v>
      </c>
      <c r="M3" s="216">
        <v>9118</v>
      </c>
      <c r="N3" s="220">
        <v>9592</v>
      </c>
      <c r="O3" s="220">
        <v>10860</v>
      </c>
    </row>
    <row r="4" spans="1:15" ht="30" customHeight="1">
      <c r="C4" s="221" t="s">
        <v>173</v>
      </c>
      <c r="D4" s="222">
        <v>0.31967486149855973</v>
      </c>
      <c r="E4" s="222">
        <v>0.45767758939943309</v>
      </c>
      <c r="F4" s="222">
        <v>0.70400068506900393</v>
      </c>
      <c r="G4" s="222">
        <v>1.0557794736030197</v>
      </c>
      <c r="H4" s="222">
        <v>1.5288958656659712</v>
      </c>
      <c r="I4" s="222">
        <v>2.140460173503326</v>
      </c>
      <c r="J4" s="222">
        <v>3.0850340422322149</v>
      </c>
      <c r="K4" s="222">
        <v>4.3</v>
      </c>
      <c r="L4" s="217">
        <v>5.3</v>
      </c>
      <c r="M4" s="217">
        <v>7.2</v>
      </c>
      <c r="N4" s="222">
        <v>7.4477216599284928</v>
      </c>
      <c r="O4" s="222">
        <v>8.4</v>
      </c>
    </row>
    <row r="5" spans="1:15" ht="15" customHeight="1">
      <c r="C5" s="208" t="s">
        <v>171</v>
      </c>
    </row>
    <row r="20" spans="12:19" ht="15" customHeight="1">
      <c r="L20" s="213"/>
      <c r="M20" s="213"/>
      <c r="N20" s="213"/>
      <c r="O20" s="213"/>
      <c r="P20" s="209"/>
    </row>
    <row r="21" spans="12:19" ht="15" customHeight="1">
      <c r="L21" s="214"/>
      <c r="M21" s="214"/>
      <c r="N21" s="214"/>
      <c r="O21" s="214"/>
      <c r="P21" s="210"/>
      <c r="Q21" s="210"/>
      <c r="R21" s="210"/>
      <c r="S21" s="210"/>
    </row>
    <row r="23" spans="12:19" ht="15" customHeight="1">
      <c r="M23" s="214"/>
    </row>
    <row r="24" spans="12:19" ht="15" customHeight="1">
      <c r="M24" s="214"/>
    </row>
    <row r="25" spans="12:19" ht="15" customHeight="1">
      <c r="M25" s="214"/>
    </row>
    <row r="27" spans="12:19" ht="15" customHeight="1">
      <c r="M27" s="214"/>
    </row>
  </sheetData>
  <hyperlinks>
    <hyperlink ref="A1" location="ANFANG" display="ZURÜCK" xr:uid="{1E39076D-3F78-49B1-B48F-21EF238BF3B8}"/>
  </hyperlinks>
  <printOptions horizontalCentered="1"/>
  <pageMargins left="0.59055118110236227" right="0.59055118110236227" top="0.59055118110236227" bottom="0.59055118110236227" header="0.11811023622047245" footer="0.11811023622047245"/>
  <pageSetup paperSize="9" scale="94" fitToHeight="0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1CBE8-AD20-49CB-B437-90CA7A4B5B69}">
  <sheetPr codeName="Tabelle25">
    <pageSetUpPr autoPageBreaks="0" fitToPage="1"/>
  </sheetPr>
  <dimension ref="A1:Q3"/>
  <sheetViews>
    <sheetView showGridLines="0" zoomScaleNormal="100" workbookViewId="0">
      <selection activeCell="C1" sqref="C1"/>
    </sheetView>
  </sheetViews>
  <sheetFormatPr baseColWidth="10" defaultRowHeight="15" customHeight="1"/>
  <cols>
    <col min="1" max="1" width="10.7109375" style="236" customWidth="1"/>
    <col min="2" max="2" width="2.7109375" style="236" customWidth="1"/>
    <col min="3" max="3" width="16.7109375" style="236" customWidth="1"/>
    <col min="4" max="16" width="8.7109375" style="240" customWidth="1"/>
    <col min="17" max="17" width="8.7109375" style="236" customWidth="1"/>
    <col min="18" max="16384" width="11.42578125" style="236"/>
  </cols>
  <sheetData>
    <row r="1" spans="1:17" ht="33" customHeight="1">
      <c r="A1" s="277" t="s">
        <v>155</v>
      </c>
      <c r="B1" s="20"/>
      <c r="C1" s="237" t="s">
        <v>110</v>
      </c>
    </row>
    <row r="2" spans="1:17" ht="15" customHeight="1">
      <c r="C2" s="238" t="s">
        <v>147</v>
      </c>
      <c r="D2" s="239">
        <v>2012</v>
      </c>
      <c r="E2" s="239">
        <v>2013</v>
      </c>
      <c r="F2" s="239">
        <v>2014</v>
      </c>
      <c r="G2" s="239">
        <v>2015</v>
      </c>
      <c r="H2" s="239">
        <v>2016</v>
      </c>
      <c r="I2" s="239">
        <v>2017</v>
      </c>
      <c r="J2" s="239">
        <v>2018</v>
      </c>
      <c r="K2" s="239">
        <v>2019</v>
      </c>
      <c r="L2" s="239">
        <v>2020</v>
      </c>
      <c r="M2" s="239">
        <v>2021</v>
      </c>
      <c r="N2" s="239">
        <v>2022</v>
      </c>
      <c r="O2" s="239">
        <v>2023</v>
      </c>
      <c r="P2" s="239">
        <v>2024</v>
      </c>
      <c r="Q2" s="239">
        <v>2025</v>
      </c>
    </row>
    <row r="3" spans="1:17" ht="15" customHeight="1">
      <c r="C3" s="241" t="s">
        <v>149</v>
      </c>
      <c r="D3" s="242">
        <v>59.8</v>
      </c>
      <c r="E3" s="242">
        <v>37.9</v>
      </c>
      <c r="F3" s="242">
        <v>22.3</v>
      </c>
      <c r="G3" s="242">
        <v>16.600000000000001</v>
      </c>
      <c r="H3" s="242">
        <v>12.7</v>
      </c>
      <c r="I3" s="242">
        <v>10.3</v>
      </c>
      <c r="J3" s="242">
        <v>8.9</v>
      </c>
      <c r="K3" s="242">
        <v>7.9</v>
      </c>
      <c r="L3" s="242">
        <v>7</v>
      </c>
      <c r="M3" s="242">
        <v>7.8</v>
      </c>
      <c r="N3" s="242">
        <v>5.8</v>
      </c>
      <c r="O3" s="242">
        <v>5.3</v>
      </c>
      <c r="P3" s="242">
        <v>5.2</v>
      </c>
      <c r="Q3" s="242">
        <v>2.9</v>
      </c>
    </row>
  </sheetData>
  <hyperlinks>
    <hyperlink ref="A1" location="ANFANG" display="ZURÜCK" xr:uid="{91479D24-3D5B-471E-8870-0E8A01B44BB9}"/>
  </hyperlinks>
  <printOptions horizontalCentered="1"/>
  <pageMargins left="0.59055118110236227" right="0.59055118110236227" top="0.59055118110236227" bottom="0.59055118110236227" header="0.11811023622047245" footer="0.11811023622047245"/>
  <pageSetup paperSize="9" scale="96" fitToHeight="0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4B97B-0F35-4F7F-8C8C-5838286ED2CB}">
  <sheetPr codeName="Tabelle23">
    <pageSetUpPr autoPageBreaks="0" fitToPage="1"/>
  </sheetPr>
  <dimension ref="A1:F16"/>
  <sheetViews>
    <sheetView showGridLines="0" zoomScaleNormal="100" workbookViewId="0">
      <selection activeCell="C1" sqref="C1"/>
    </sheetView>
  </sheetViews>
  <sheetFormatPr baseColWidth="10" defaultRowHeight="15" customHeight="1"/>
  <cols>
    <col min="1" max="1" width="10.7109375" style="28" customWidth="1"/>
    <col min="2" max="2" width="2.7109375" style="28" customWidth="1"/>
    <col min="3" max="3" width="42.7109375" style="28" customWidth="1"/>
    <col min="4" max="6" width="12.7109375" style="28" customWidth="1"/>
    <col min="7" max="16384" width="11.42578125" style="28"/>
  </cols>
  <sheetData>
    <row r="1" spans="1:6" ht="33" customHeight="1">
      <c r="A1" s="277" t="s">
        <v>155</v>
      </c>
      <c r="B1" s="20"/>
      <c r="C1" s="131" t="s">
        <v>3</v>
      </c>
    </row>
    <row r="2" spans="1:6" ht="15" customHeight="1">
      <c r="C2" s="244"/>
      <c r="D2" s="243"/>
      <c r="E2" s="243"/>
      <c r="F2" s="243"/>
    </row>
    <row r="3" spans="1:6" ht="15" customHeight="1">
      <c r="C3" s="255" t="s">
        <v>4</v>
      </c>
      <c r="D3" s="254">
        <v>2023</v>
      </c>
      <c r="E3" s="254">
        <v>2024</v>
      </c>
      <c r="F3" s="254">
        <v>2025</v>
      </c>
    </row>
    <row r="4" spans="1:6" ht="15" customHeight="1">
      <c r="C4" s="249" t="s">
        <v>5</v>
      </c>
      <c r="D4" s="247">
        <v>153.49</v>
      </c>
      <c r="E4" s="250">
        <v>147.80000000000001</v>
      </c>
      <c r="F4" s="250">
        <v>131.57000000000002</v>
      </c>
    </row>
    <row r="5" spans="1:6" ht="15" customHeight="1">
      <c r="C5" s="251" t="s">
        <v>6</v>
      </c>
      <c r="D5" s="247">
        <v>30.7</v>
      </c>
      <c r="E5" s="247">
        <v>28.89</v>
      </c>
      <c r="F5" s="247">
        <v>28.52</v>
      </c>
    </row>
    <row r="6" spans="1:6" ht="15" customHeight="1">
      <c r="C6" s="251" t="s">
        <v>7</v>
      </c>
      <c r="D6" s="247">
        <v>65.37</v>
      </c>
      <c r="E6" s="247">
        <v>62.56</v>
      </c>
      <c r="F6" s="247">
        <v>52.71</v>
      </c>
    </row>
    <row r="7" spans="1:6" ht="15" customHeight="1">
      <c r="C7" s="252" t="s">
        <v>8</v>
      </c>
      <c r="D7" s="247">
        <v>53.73</v>
      </c>
      <c r="E7" s="250">
        <v>53.41</v>
      </c>
      <c r="F7" s="250">
        <v>48.04</v>
      </c>
    </row>
    <row r="8" spans="1:6" ht="15" customHeight="1">
      <c r="C8" s="251" t="s">
        <v>9</v>
      </c>
      <c r="D8" s="247">
        <v>1.74</v>
      </c>
      <c r="E8" s="247">
        <v>1.55</v>
      </c>
      <c r="F8" s="247">
        <v>1.28</v>
      </c>
    </row>
    <row r="9" spans="1:6" ht="15" customHeight="1">
      <c r="C9" s="251" t="s">
        <v>10</v>
      </c>
      <c r="D9" s="247">
        <v>1.95</v>
      </c>
      <c r="E9" s="247">
        <v>1.39</v>
      </c>
      <c r="F9" s="247">
        <v>1.02</v>
      </c>
    </row>
    <row r="10" spans="1:6" ht="15" customHeight="1">
      <c r="C10" s="253" t="s">
        <v>11</v>
      </c>
      <c r="D10" s="248">
        <v>133.67999999999998</v>
      </c>
      <c r="E10" s="247">
        <v>129.85999999999999</v>
      </c>
      <c r="F10" s="247">
        <v>115.2</v>
      </c>
    </row>
    <row r="11" spans="1:6" ht="15" customHeight="1">
      <c r="C11" s="251" t="s">
        <v>12</v>
      </c>
      <c r="D11" s="248">
        <v>11.23</v>
      </c>
      <c r="E11" s="247">
        <v>9.92</v>
      </c>
      <c r="F11" s="247">
        <v>8.6199999999999992</v>
      </c>
    </row>
    <row r="12" spans="1:6" ht="15" customHeight="1">
      <c r="C12" s="251" t="s">
        <v>13</v>
      </c>
      <c r="D12" s="248">
        <v>63.52</v>
      </c>
      <c r="E12" s="247">
        <v>60.08</v>
      </c>
      <c r="F12" s="247">
        <v>49.68</v>
      </c>
    </row>
    <row r="13" spans="1:6" ht="15" customHeight="1">
      <c r="C13" s="251" t="s">
        <v>14</v>
      </c>
      <c r="D13" s="248">
        <v>56.08</v>
      </c>
      <c r="E13" s="247">
        <v>56.35</v>
      </c>
      <c r="F13" s="247">
        <v>55.23</v>
      </c>
    </row>
    <row r="14" spans="1:6" ht="15" customHeight="1">
      <c r="C14" s="251" t="s">
        <v>15</v>
      </c>
      <c r="D14" s="248">
        <v>2.14</v>
      </c>
      <c r="E14" s="247">
        <v>1.66</v>
      </c>
      <c r="F14" s="247">
        <v>1.05</v>
      </c>
    </row>
    <row r="15" spans="1:6" ht="15" customHeight="1">
      <c r="C15" s="251" t="s">
        <v>10</v>
      </c>
      <c r="D15" s="248">
        <v>0.71</v>
      </c>
      <c r="E15" s="247">
        <v>1.85</v>
      </c>
      <c r="F15" s="247">
        <v>0.62</v>
      </c>
    </row>
    <row r="16" spans="1:6" ht="15" customHeight="1">
      <c r="C16" s="245"/>
      <c r="D16" s="246"/>
      <c r="E16" s="246"/>
      <c r="F16" s="246"/>
    </row>
  </sheetData>
  <hyperlinks>
    <hyperlink ref="A1" location="ANFANG" display="ZURÜCK" xr:uid="{19CB5804-3A78-48DE-8DAA-B9E90492511C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0EC02-7A09-4478-8C53-28A377C72908}">
  <sheetPr codeName="Tabelle26">
    <pageSetUpPr autoPageBreaks="0" fitToPage="1"/>
  </sheetPr>
  <dimension ref="A1:K5"/>
  <sheetViews>
    <sheetView showGridLines="0" zoomScaleNormal="100" workbookViewId="0">
      <selection activeCell="C1" sqref="C1"/>
    </sheetView>
  </sheetViews>
  <sheetFormatPr baseColWidth="10" defaultRowHeight="15" customHeight="1"/>
  <cols>
    <col min="1" max="1" width="10.7109375" style="28" customWidth="1"/>
    <col min="2" max="2" width="2.7109375" style="28" customWidth="1"/>
    <col min="3" max="3" width="16.7109375" style="28" customWidth="1"/>
    <col min="4" max="11" width="8.7109375" style="28" customWidth="1"/>
    <col min="12" max="16384" width="11.42578125" style="28"/>
  </cols>
  <sheetData>
    <row r="1" spans="1:11" ht="33" customHeight="1">
      <c r="A1" s="277" t="s">
        <v>155</v>
      </c>
      <c r="B1" s="20"/>
      <c r="C1" s="131" t="s">
        <v>111</v>
      </c>
    </row>
    <row r="2" spans="1:11" s="35" customFormat="1" ht="15" customHeight="1">
      <c r="C2" s="257" t="s">
        <v>4</v>
      </c>
      <c r="D2" s="258">
        <v>2018</v>
      </c>
      <c r="E2" s="258">
        <v>2019</v>
      </c>
      <c r="F2" s="258">
        <v>2020</v>
      </c>
      <c r="G2" s="258">
        <v>2021</v>
      </c>
      <c r="H2" s="258">
        <v>2022</v>
      </c>
      <c r="I2" s="258">
        <v>2023</v>
      </c>
      <c r="J2" s="258">
        <v>2024</v>
      </c>
      <c r="K2" s="258">
        <v>2025</v>
      </c>
    </row>
    <row r="3" spans="1:11" s="35" customFormat="1" ht="15" customHeight="1">
      <c r="C3" s="259" t="s">
        <v>151</v>
      </c>
      <c r="D3" s="260">
        <v>106</v>
      </c>
      <c r="E3" s="260">
        <v>94</v>
      </c>
      <c r="F3" s="260">
        <v>104</v>
      </c>
      <c r="G3" s="260">
        <v>93</v>
      </c>
      <c r="H3" s="260">
        <v>80</v>
      </c>
      <c r="I3" s="260">
        <v>64</v>
      </c>
      <c r="J3" s="260">
        <v>57</v>
      </c>
      <c r="K3" s="261">
        <v>47</v>
      </c>
    </row>
    <row r="4" spans="1:11" s="35" customFormat="1" ht="15" customHeight="1">
      <c r="C4" s="259" t="s">
        <v>150</v>
      </c>
      <c r="D4" s="260">
        <v>118.5</v>
      </c>
      <c r="E4" s="260">
        <v>127</v>
      </c>
      <c r="F4" s="260">
        <v>155</v>
      </c>
      <c r="G4" s="260">
        <v>163</v>
      </c>
      <c r="H4" s="260">
        <v>159</v>
      </c>
      <c r="I4" s="260">
        <v>154</v>
      </c>
      <c r="J4" s="260">
        <v>148</v>
      </c>
      <c r="K4" s="261">
        <v>132</v>
      </c>
    </row>
    <row r="5" spans="1:11" ht="15" customHeight="1">
      <c r="D5" s="256"/>
      <c r="F5" s="256"/>
      <c r="G5" s="256"/>
      <c r="H5" s="256"/>
    </row>
  </sheetData>
  <hyperlinks>
    <hyperlink ref="A1" location="ANFANG" display="ZURÜCK" xr:uid="{96BFDDB9-F829-459A-B688-14190BD66C76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046B2-B193-4AE1-8924-CFF164DE6F51}">
  <sheetPr codeName="Tabelle27">
    <pageSetUpPr autoPageBreaks="0" fitToPage="1"/>
  </sheetPr>
  <dimension ref="A1:G7"/>
  <sheetViews>
    <sheetView showGridLines="0" zoomScaleNormal="100" workbookViewId="0">
      <selection activeCell="C1" sqref="C1"/>
    </sheetView>
  </sheetViews>
  <sheetFormatPr baseColWidth="10" defaultRowHeight="15" customHeight="1"/>
  <cols>
    <col min="1" max="1" width="10.7109375" style="28" customWidth="1"/>
    <col min="2" max="2" width="2.7109375" style="28" customWidth="1"/>
    <col min="3" max="3" width="40.7109375" style="28" customWidth="1"/>
    <col min="4" max="6" width="8.7109375" style="28" customWidth="1"/>
    <col min="7" max="8" width="10.7109375" style="28" customWidth="1"/>
    <col min="9" max="16384" width="11.42578125" style="28"/>
  </cols>
  <sheetData>
    <row r="1" spans="1:7" ht="33" customHeight="1">
      <c r="A1" s="277" t="s">
        <v>155</v>
      </c>
      <c r="B1" s="20"/>
      <c r="C1" s="131" t="s">
        <v>2</v>
      </c>
    </row>
    <row r="2" spans="1:7" ht="15" customHeight="1">
      <c r="C2" s="42"/>
      <c r="D2" s="44"/>
      <c r="E2" s="44"/>
      <c r="F2" s="44"/>
    </row>
    <row r="3" spans="1:7" ht="15" customHeight="1">
      <c r="C3" s="268" t="s">
        <v>0</v>
      </c>
      <c r="D3" s="144">
        <v>2023</v>
      </c>
      <c r="E3" s="144">
        <v>2024</v>
      </c>
      <c r="F3" s="262">
        <v>2025</v>
      </c>
      <c r="G3" s="132"/>
    </row>
    <row r="4" spans="1:7" ht="15" customHeight="1">
      <c r="C4" s="263" t="s">
        <v>55</v>
      </c>
      <c r="D4" s="264">
        <v>347.4</v>
      </c>
      <c r="E4" s="265">
        <v>429</v>
      </c>
      <c r="F4" s="264">
        <v>457.7</v>
      </c>
      <c r="G4" s="132"/>
    </row>
    <row r="5" spans="1:7" ht="15" customHeight="1">
      <c r="C5" s="263" t="s">
        <v>53</v>
      </c>
      <c r="D5" s="266">
        <v>3422</v>
      </c>
      <c r="E5" s="266">
        <v>3246</v>
      </c>
      <c r="F5" s="266">
        <v>2594</v>
      </c>
      <c r="G5" s="132"/>
    </row>
    <row r="6" spans="1:7" ht="15" customHeight="1">
      <c r="C6" s="263" t="s">
        <v>54</v>
      </c>
      <c r="D6" s="267">
        <v>212</v>
      </c>
      <c r="E6" s="145">
        <v>150</v>
      </c>
      <c r="F6" s="267">
        <v>96</v>
      </c>
      <c r="G6" s="132"/>
    </row>
    <row r="7" spans="1:7" ht="15" customHeight="1">
      <c r="C7" s="142"/>
      <c r="D7" s="142"/>
      <c r="E7" s="142"/>
      <c r="F7" s="142"/>
    </row>
  </sheetData>
  <hyperlinks>
    <hyperlink ref="A1" location="ANFANG" display="ZURÜCK" xr:uid="{628C208F-43B1-4312-BBCA-9BB3F1A52474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06F7C-3C12-45F2-9223-9404A83F2F32}">
  <sheetPr codeName="Tabelle24">
    <pageSetUpPr autoPageBreaks="0" fitToPage="1"/>
  </sheetPr>
  <dimension ref="A1:J8"/>
  <sheetViews>
    <sheetView showGridLines="0" zoomScaleNormal="100" workbookViewId="0">
      <selection activeCell="C1" sqref="C1"/>
    </sheetView>
  </sheetViews>
  <sheetFormatPr baseColWidth="10" defaultRowHeight="15" customHeight="1"/>
  <cols>
    <col min="1" max="1" width="10.7109375" style="1" customWidth="1"/>
    <col min="2" max="2" width="2.7109375" style="1" customWidth="1"/>
    <col min="3" max="3" width="14.7109375" style="1" customWidth="1"/>
    <col min="4" max="9" width="8.7109375" style="1" customWidth="1"/>
    <col min="10" max="10" width="10.7109375" style="1" customWidth="1"/>
    <col min="11" max="16384" width="11.42578125" style="1"/>
  </cols>
  <sheetData>
    <row r="1" spans="1:10" ht="33" customHeight="1">
      <c r="A1" s="277" t="s">
        <v>155</v>
      </c>
      <c r="B1" s="20"/>
      <c r="C1" s="271" t="s">
        <v>27</v>
      </c>
    </row>
    <row r="2" spans="1:10" ht="15" customHeight="1">
      <c r="C2" s="274"/>
      <c r="D2" s="299">
        <v>2023</v>
      </c>
      <c r="E2" s="299"/>
      <c r="F2" s="299">
        <v>2024</v>
      </c>
      <c r="G2" s="299"/>
      <c r="H2" s="299">
        <v>2025</v>
      </c>
      <c r="I2" s="299"/>
      <c r="J2" s="269"/>
    </row>
    <row r="3" spans="1:10" ht="15" customHeight="1">
      <c r="C3" s="275"/>
      <c r="D3" s="276"/>
      <c r="E3" s="276" t="s">
        <v>1</v>
      </c>
      <c r="F3" s="276"/>
      <c r="G3" s="276" t="s">
        <v>1</v>
      </c>
      <c r="H3" s="276"/>
      <c r="I3" s="276" t="s">
        <v>1</v>
      </c>
      <c r="J3" s="269"/>
    </row>
    <row r="4" spans="1:10" ht="15" customHeight="1">
      <c r="C4" s="272" t="s">
        <v>114</v>
      </c>
      <c r="D4" s="273">
        <v>214677</v>
      </c>
      <c r="E4" s="273">
        <v>100</v>
      </c>
      <c r="F4" s="273">
        <v>222474</v>
      </c>
      <c r="G4" s="273">
        <v>100</v>
      </c>
      <c r="H4" s="273">
        <v>238820</v>
      </c>
      <c r="I4" s="273">
        <v>100</v>
      </c>
      <c r="J4" s="269"/>
    </row>
    <row r="5" spans="1:10" ht="15" customHeight="1">
      <c r="C5" s="272" t="s">
        <v>28</v>
      </c>
      <c r="D5" s="273">
        <v>49571</v>
      </c>
      <c r="E5" s="273">
        <v>23.090969223531165</v>
      </c>
      <c r="F5" s="273">
        <v>56558</v>
      </c>
      <c r="G5" s="273">
        <v>25.422296538022419</v>
      </c>
      <c r="H5" s="273">
        <v>67272</v>
      </c>
      <c r="I5" s="273">
        <v>28.168495100912821</v>
      </c>
      <c r="J5" s="269"/>
    </row>
    <row r="6" spans="1:10" ht="15" customHeight="1">
      <c r="C6" s="272" t="s">
        <v>29</v>
      </c>
      <c r="D6" s="273">
        <v>87905</v>
      </c>
      <c r="E6" s="273">
        <v>40.947563083143514</v>
      </c>
      <c r="F6" s="273">
        <v>88373</v>
      </c>
      <c r="G6" s="273">
        <v>39.722844017727915</v>
      </c>
      <c r="H6" s="273">
        <v>92036</v>
      </c>
      <c r="I6" s="273">
        <v>38.537810903609412</v>
      </c>
      <c r="J6" s="269"/>
    </row>
    <row r="7" spans="1:10" ht="15" customHeight="1">
      <c r="C7" s="272" t="s">
        <v>30</v>
      </c>
      <c r="D7" s="273">
        <v>77201</v>
      </c>
      <c r="E7" s="273">
        <v>35.961467693325325</v>
      </c>
      <c r="F7" s="273">
        <v>77543</v>
      </c>
      <c r="G7" s="273">
        <v>34.854859444249662</v>
      </c>
      <c r="H7" s="273">
        <v>79512</v>
      </c>
      <c r="I7" s="273">
        <v>33.29369399547776</v>
      </c>
      <c r="J7" s="269"/>
    </row>
    <row r="8" spans="1:10" ht="15" customHeight="1">
      <c r="C8" s="270"/>
      <c r="D8" s="270"/>
      <c r="E8" s="270"/>
      <c r="F8" s="270"/>
      <c r="G8" s="270"/>
    </row>
  </sheetData>
  <mergeCells count="3">
    <mergeCell ref="D2:E2"/>
    <mergeCell ref="F2:G2"/>
    <mergeCell ref="H2:I2"/>
  </mergeCells>
  <hyperlinks>
    <hyperlink ref="A1" location="ANFANG" display="ZURÜCK" xr:uid="{F1FD7307-34CC-4CAD-81AD-76E148E76F0C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0134-C960-4ED1-9A40-04E2FEE324A7}">
  <sheetPr codeName="Tabelle29">
    <pageSetUpPr autoPageBreaks="0" fitToPage="1"/>
  </sheetPr>
  <dimension ref="A1:V49"/>
  <sheetViews>
    <sheetView showGridLines="0" zoomScaleNormal="100" workbookViewId="0"/>
  </sheetViews>
  <sheetFormatPr baseColWidth="10" defaultRowHeight="15"/>
  <cols>
    <col min="1" max="1" width="10.7109375" style="279" customWidth="1"/>
    <col min="2" max="2" width="2.7109375" style="279" customWidth="1"/>
    <col min="3" max="12" width="11.42578125" style="279"/>
    <col min="13" max="16" width="11.42578125" style="286"/>
    <col min="17" max="16384" width="11.42578125" style="279"/>
  </cols>
  <sheetData>
    <row r="1" spans="1:22" ht="15" customHeight="1">
      <c r="A1" s="278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85"/>
      <c r="N1" s="285"/>
      <c r="O1" s="285"/>
      <c r="P1" s="285"/>
      <c r="Q1" s="2"/>
      <c r="R1" s="2"/>
      <c r="S1" s="2"/>
      <c r="T1" s="2"/>
      <c r="U1" s="2"/>
      <c r="V1" s="2"/>
    </row>
    <row r="2" spans="1:22">
      <c r="B2" s="3"/>
      <c r="C2" s="284" t="s">
        <v>77</v>
      </c>
      <c r="D2" s="4"/>
      <c r="E2" s="4"/>
      <c r="F2" s="4"/>
      <c r="G2" s="4"/>
      <c r="H2" s="4"/>
      <c r="I2" s="4"/>
      <c r="J2" s="4"/>
      <c r="K2" s="4"/>
      <c r="L2" s="4"/>
      <c r="M2" s="285"/>
      <c r="N2" s="285"/>
      <c r="O2" s="285"/>
      <c r="P2" s="285"/>
      <c r="Q2" s="2"/>
      <c r="R2" s="2"/>
      <c r="S2" s="2"/>
      <c r="T2" s="2"/>
      <c r="U2" s="2"/>
      <c r="V2" s="2"/>
    </row>
    <row r="3" spans="1:22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85"/>
      <c r="N3" s="285"/>
      <c r="O3" s="285"/>
      <c r="P3" s="285"/>
      <c r="Q3" s="2"/>
      <c r="R3" s="2"/>
      <c r="S3" s="2"/>
      <c r="T3" s="2"/>
      <c r="U3" s="2"/>
      <c r="V3" s="2"/>
    </row>
    <row r="4" spans="1:22">
      <c r="B4" s="4"/>
      <c r="C4" s="5" t="s">
        <v>78</v>
      </c>
      <c r="D4" s="4"/>
      <c r="E4" s="4"/>
      <c r="F4" s="4"/>
      <c r="G4" s="4"/>
      <c r="H4" s="4"/>
      <c r="I4" s="4"/>
      <c r="J4" s="4"/>
      <c r="K4" s="4"/>
      <c r="L4" s="4"/>
      <c r="M4" s="285"/>
      <c r="N4" s="285"/>
      <c r="O4" s="285"/>
      <c r="P4" s="285"/>
      <c r="Q4" s="2"/>
      <c r="R4" s="2"/>
      <c r="S4" s="2"/>
      <c r="T4" s="2"/>
      <c r="U4" s="2"/>
      <c r="V4" s="2"/>
    </row>
    <row r="5" spans="1:22"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285"/>
      <c r="N5" s="285"/>
      <c r="O5" s="285"/>
      <c r="P5" s="285"/>
      <c r="Q5" s="2"/>
      <c r="R5" s="2"/>
      <c r="S5" s="2"/>
      <c r="T5" s="2"/>
      <c r="U5" s="2"/>
      <c r="V5" s="2"/>
    </row>
    <row r="6" spans="1:22">
      <c r="B6" s="4"/>
      <c r="C6" s="6" t="s">
        <v>79</v>
      </c>
      <c r="D6" s="4"/>
      <c r="E6" s="4"/>
      <c r="F6" s="4"/>
      <c r="G6" s="4"/>
      <c r="H6" s="4"/>
      <c r="I6" s="4"/>
      <c r="J6" s="4"/>
      <c r="K6" s="4"/>
      <c r="L6" s="4"/>
      <c r="M6" s="285"/>
      <c r="N6" s="285"/>
      <c r="O6" s="285"/>
      <c r="P6" s="285"/>
      <c r="Q6" s="2"/>
      <c r="R6" s="2"/>
      <c r="S6" s="2"/>
      <c r="T6" s="2"/>
      <c r="U6" s="2"/>
      <c r="V6" s="2"/>
    </row>
    <row r="7" spans="1:22">
      <c r="B7" s="4"/>
      <c r="C7" s="6" t="s">
        <v>80</v>
      </c>
      <c r="D7" s="4"/>
      <c r="E7" s="4"/>
      <c r="F7" s="4"/>
      <c r="G7" s="4"/>
      <c r="H7" s="4"/>
      <c r="I7" s="4"/>
      <c r="J7" s="4"/>
      <c r="K7" s="4"/>
      <c r="L7" s="4"/>
      <c r="M7" s="285"/>
      <c r="N7" s="285"/>
      <c r="O7" s="285"/>
      <c r="P7" s="285"/>
      <c r="Q7" s="2"/>
      <c r="R7" s="2"/>
      <c r="S7" s="2"/>
      <c r="T7" s="2"/>
      <c r="U7" s="2"/>
      <c r="V7" s="2"/>
    </row>
    <row r="8" spans="1:22">
      <c r="B8" s="4"/>
      <c r="C8" s="4" t="s">
        <v>156</v>
      </c>
      <c r="D8" s="4"/>
      <c r="E8" s="4"/>
      <c r="F8" s="4"/>
      <c r="G8" s="4"/>
      <c r="H8" s="4"/>
      <c r="I8" s="4"/>
      <c r="J8" s="4"/>
      <c r="K8" s="4"/>
      <c r="L8" s="4"/>
      <c r="M8" s="285"/>
      <c r="N8" s="285"/>
      <c r="O8" s="285"/>
      <c r="P8" s="285"/>
      <c r="Q8" s="2"/>
      <c r="R8" s="2"/>
      <c r="S8" s="2"/>
      <c r="T8" s="2"/>
      <c r="U8" s="2"/>
      <c r="V8" s="2"/>
    </row>
    <row r="9" spans="1:22">
      <c r="B9" s="4"/>
      <c r="C9" s="291" t="s">
        <v>81</v>
      </c>
      <c r="D9" s="7"/>
      <c r="E9" s="8"/>
      <c r="F9" s="4"/>
      <c r="G9" s="4"/>
      <c r="H9" s="4"/>
      <c r="I9" s="4"/>
      <c r="J9" s="4"/>
      <c r="K9" s="4"/>
      <c r="L9" s="4"/>
      <c r="M9" s="285"/>
      <c r="N9" s="285"/>
      <c r="O9" s="285"/>
      <c r="P9" s="285"/>
      <c r="Q9" s="2"/>
      <c r="R9" s="2"/>
      <c r="S9" s="2"/>
      <c r="T9" s="2"/>
      <c r="U9" s="2"/>
      <c r="V9" s="2"/>
    </row>
    <row r="10" spans="1:2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285"/>
      <c r="N10" s="285"/>
      <c r="O10" s="285"/>
      <c r="P10" s="285"/>
      <c r="Q10" s="2"/>
      <c r="R10" s="2"/>
      <c r="S10" s="2"/>
      <c r="T10" s="2"/>
      <c r="U10" s="2"/>
      <c r="V10" s="2"/>
    </row>
    <row r="11" spans="1:22">
      <c r="B11" s="4"/>
      <c r="C11" s="5" t="s">
        <v>82</v>
      </c>
      <c r="D11" s="4"/>
      <c r="E11" s="4"/>
      <c r="F11" s="4"/>
      <c r="G11" s="4"/>
      <c r="H11" s="4"/>
      <c r="I11" s="4"/>
      <c r="J11" s="4"/>
      <c r="K11" s="4"/>
      <c r="L11" s="4"/>
      <c r="M11" s="285"/>
      <c r="N11" s="285"/>
      <c r="O11" s="285"/>
      <c r="P11" s="285"/>
      <c r="Q11" s="2"/>
      <c r="R11" s="2"/>
      <c r="S11" s="2"/>
      <c r="T11" s="2"/>
      <c r="U11" s="2"/>
      <c r="V11" s="2"/>
    </row>
    <row r="12" spans="1:22">
      <c r="B12" s="4"/>
      <c r="C12" s="5"/>
      <c r="D12" s="4"/>
      <c r="E12" s="4"/>
      <c r="F12" s="4"/>
      <c r="G12" s="4"/>
      <c r="H12" s="4"/>
      <c r="I12" s="4"/>
      <c r="J12" s="4"/>
      <c r="K12" s="4"/>
      <c r="L12" s="4"/>
      <c r="M12" s="285"/>
      <c r="N12" s="285"/>
      <c r="O12" s="285"/>
      <c r="P12" s="285"/>
      <c r="Q12" s="2"/>
      <c r="R12" s="2"/>
      <c r="S12" s="2"/>
      <c r="T12" s="2"/>
      <c r="U12" s="2"/>
      <c r="V12" s="2"/>
    </row>
    <row r="13" spans="1:22">
      <c r="B13" s="4"/>
      <c r="C13" s="4" t="s">
        <v>83</v>
      </c>
      <c r="D13" s="4"/>
      <c r="E13" s="4"/>
      <c r="F13" s="4"/>
      <c r="G13" s="4"/>
      <c r="H13" s="4"/>
      <c r="I13" s="4"/>
      <c r="J13" s="4"/>
      <c r="K13" s="4"/>
      <c r="L13" s="4"/>
      <c r="M13" s="285"/>
      <c r="N13" s="285"/>
      <c r="O13" s="285"/>
      <c r="P13" s="285"/>
      <c r="Q13" s="2"/>
      <c r="R13" s="2"/>
      <c r="S13" s="2"/>
      <c r="T13" s="2"/>
      <c r="U13" s="2"/>
      <c r="V13" s="2"/>
    </row>
    <row r="14" spans="1:22">
      <c r="B14" s="4"/>
      <c r="C14" s="4" t="s">
        <v>84</v>
      </c>
      <c r="D14" s="4"/>
      <c r="E14" s="4"/>
      <c r="F14" s="4"/>
      <c r="G14" s="4"/>
      <c r="H14" s="4"/>
      <c r="I14" s="4"/>
      <c r="J14" s="4"/>
      <c r="K14" s="4"/>
      <c r="L14" s="4"/>
      <c r="M14" s="285"/>
      <c r="N14" s="285"/>
      <c r="O14" s="285"/>
      <c r="P14" s="285"/>
      <c r="Q14" s="2"/>
      <c r="R14" s="2"/>
      <c r="S14" s="2"/>
      <c r="T14" s="2"/>
      <c r="U14" s="2"/>
      <c r="V14" s="2"/>
    </row>
    <row r="15" spans="1:22">
      <c r="B15" s="4"/>
      <c r="C15" s="15" t="s">
        <v>85</v>
      </c>
      <c r="D15" s="9"/>
      <c r="E15" s="9"/>
      <c r="F15" s="9"/>
      <c r="G15" s="9"/>
      <c r="H15" s="9"/>
      <c r="I15" s="9"/>
      <c r="J15" s="4"/>
      <c r="K15" s="4"/>
      <c r="L15" s="4"/>
      <c r="M15" s="285"/>
      <c r="N15" s="285"/>
      <c r="O15" s="285"/>
      <c r="P15" s="285"/>
      <c r="Q15" s="2"/>
      <c r="R15" s="2"/>
      <c r="S15" s="2"/>
      <c r="T15" s="2"/>
      <c r="U15" s="2"/>
      <c r="V15" s="2"/>
    </row>
    <row r="16" spans="1:22">
      <c r="B16" s="4"/>
      <c r="C16" s="10"/>
      <c r="D16" s="4"/>
      <c r="E16" s="4"/>
      <c r="F16" s="4"/>
      <c r="G16" s="4"/>
      <c r="H16" s="4"/>
      <c r="I16" s="4"/>
      <c r="J16" s="4"/>
      <c r="K16" s="4"/>
      <c r="L16" s="4"/>
      <c r="M16" s="285"/>
      <c r="N16" s="285"/>
      <c r="O16" s="285"/>
      <c r="P16" s="285"/>
      <c r="Q16" s="2"/>
      <c r="R16" s="2"/>
      <c r="S16" s="2"/>
      <c r="T16" s="2"/>
      <c r="U16" s="2"/>
      <c r="V16" s="2"/>
    </row>
    <row r="17" spans="2:2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285"/>
      <c r="N17" s="285"/>
      <c r="O17" s="285"/>
      <c r="P17" s="285"/>
      <c r="Q17" s="2"/>
      <c r="R17" s="2"/>
      <c r="S17" s="2"/>
      <c r="T17" s="2"/>
      <c r="U17" s="2"/>
      <c r="V17" s="2"/>
    </row>
    <row r="18" spans="2:2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285"/>
      <c r="N18" s="285"/>
      <c r="O18" s="285"/>
      <c r="P18" s="285"/>
      <c r="Q18" s="2"/>
      <c r="R18" s="2"/>
      <c r="S18" s="2"/>
      <c r="T18" s="2"/>
      <c r="U18" s="2"/>
      <c r="V18" s="2"/>
    </row>
    <row r="19" spans="2:22">
      <c r="B19" s="4"/>
      <c r="C19" s="6" t="s">
        <v>86</v>
      </c>
      <c r="D19" s="4"/>
      <c r="E19" s="4"/>
      <c r="F19" s="4"/>
      <c r="G19" s="4"/>
      <c r="H19" s="4"/>
      <c r="I19" s="4"/>
      <c r="J19" s="4"/>
      <c r="K19" s="4"/>
      <c r="L19" s="4"/>
      <c r="M19" s="285"/>
      <c r="N19" s="285"/>
      <c r="O19" s="285"/>
      <c r="P19" s="285"/>
      <c r="Q19" s="2"/>
      <c r="R19" s="2"/>
      <c r="S19" s="2"/>
      <c r="T19" s="2"/>
      <c r="U19" s="2"/>
      <c r="V19" s="2"/>
    </row>
    <row r="20" spans="2:22">
      <c r="B20" s="4"/>
      <c r="C20" s="6"/>
      <c r="D20" s="4"/>
      <c r="E20" s="4"/>
      <c r="F20" s="4"/>
      <c r="G20" s="4"/>
      <c r="H20" s="4"/>
      <c r="I20" s="4"/>
      <c r="J20" s="4"/>
      <c r="K20" s="4"/>
      <c r="L20" s="4"/>
      <c r="M20" s="285"/>
      <c r="N20" s="285"/>
      <c r="O20" s="285"/>
      <c r="P20" s="285"/>
      <c r="Q20" s="2"/>
      <c r="R20" s="2"/>
      <c r="S20" s="2"/>
      <c r="T20" s="2"/>
      <c r="U20" s="2"/>
      <c r="V20" s="2"/>
    </row>
    <row r="21" spans="2:22">
      <c r="B21" s="4"/>
      <c r="C21" s="11" t="s">
        <v>87</v>
      </c>
      <c r="D21" s="4"/>
      <c r="E21" s="4"/>
      <c r="F21" s="4"/>
      <c r="G21" s="4"/>
      <c r="H21" s="4"/>
      <c r="I21" s="4"/>
      <c r="J21" s="4"/>
      <c r="K21" s="4"/>
      <c r="L21" s="4"/>
      <c r="M21" s="285"/>
      <c r="N21" s="285"/>
      <c r="O21" s="285"/>
      <c r="P21" s="285"/>
      <c r="Q21" s="2"/>
      <c r="R21" s="2"/>
      <c r="S21" s="2"/>
      <c r="T21" s="2"/>
      <c r="U21" s="2"/>
      <c r="V21" s="2"/>
    </row>
    <row r="22" spans="2:22">
      <c r="B22" s="4"/>
      <c r="C22" s="12" t="s">
        <v>88</v>
      </c>
      <c r="D22" s="4"/>
      <c r="E22" s="4"/>
      <c r="F22" s="4"/>
      <c r="G22" s="4"/>
      <c r="H22" s="4"/>
      <c r="I22" s="4"/>
      <c r="J22" s="4"/>
      <c r="K22" s="4"/>
      <c r="L22" s="4"/>
      <c r="M22" s="285"/>
      <c r="N22" s="285"/>
      <c r="O22" s="285"/>
      <c r="P22" s="285"/>
      <c r="Q22" s="2"/>
      <c r="R22" s="2"/>
      <c r="S22" s="2"/>
      <c r="T22" s="2"/>
      <c r="U22" s="2"/>
      <c r="V22" s="2"/>
    </row>
    <row r="23" spans="2:22">
      <c r="B23" s="4"/>
      <c r="C23" s="12"/>
      <c r="D23" s="4"/>
      <c r="E23" s="4"/>
      <c r="F23" s="4"/>
      <c r="G23" s="4"/>
      <c r="H23" s="4"/>
      <c r="I23" s="4"/>
      <c r="J23" s="4"/>
      <c r="K23" s="4"/>
      <c r="L23" s="4"/>
      <c r="M23" s="285"/>
      <c r="N23" s="285"/>
      <c r="O23" s="285"/>
      <c r="P23" s="285"/>
      <c r="Q23" s="2"/>
      <c r="R23" s="2"/>
      <c r="S23" s="2"/>
      <c r="T23" s="2"/>
      <c r="U23" s="2"/>
      <c r="V23" s="2"/>
    </row>
    <row r="24" spans="2:22">
      <c r="B24" s="4"/>
      <c r="C24" s="11" t="s">
        <v>89</v>
      </c>
      <c r="D24" s="4"/>
      <c r="E24" s="4"/>
      <c r="F24" s="4"/>
      <c r="G24" s="4"/>
      <c r="H24" s="4"/>
      <c r="I24" s="4"/>
      <c r="J24" s="4"/>
      <c r="K24" s="4"/>
      <c r="L24" s="4"/>
      <c r="M24" s="285"/>
      <c r="N24" s="285"/>
      <c r="O24" s="285"/>
      <c r="P24" s="285"/>
      <c r="Q24" s="2"/>
      <c r="R24" s="2"/>
      <c r="S24" s="2"/>
      <c r="T24" s="2"/>
      <c r="U24" s="2"/>
      <c r="V24" s="2"/>
    </row>
    <row r="25" spans="2:22">
      <c r="B25" s="4"/>
      <c r="C25" s="6"/>
      <c r="D25" s="4"/>
      <c r="E25" s="4"/>
      <c r="F25" s="4"/>
      <c r="G25" s="4"/>
      <c r="H25" s="4"/>
      <c r="I25" s="4"/>
      <c r="J25" s="4"/>
      <c r="K25" s="4"/>
      <c r="L25" s="4"/>
      <c r="M25" s="285"/>
      <c r="N25" s="285"/>
      <c r="O25" s="285"/>
      <c r="P25" s="285"/>
      <c r="Q25" s="2"/>
      <c r="R25" s="2"/>
      <c r="S25" s="2"/>
      <c r="T25" s="2"/>
      <c r="U25" s="2"/>
      <c r="V25" s="2"/>
    </row>
    <row r="26" spans="2:22">
      <c r="B26" s="4"/>
      <c r="C26" s="4" t="s">
        <v>90</v>
      </c>
      <c r="D26" s="4"/>
      <c r="E26" s="4"/>
      <c r="F26" s="4"/>
      <c r="G26" s="4"/>
      <c r="H26" s="4"/>
      <c r="I26" s="4"/>
      <c r="J26" s="4"/>
      <c r="K26" s="4"/>
      <c r="L26" s="4"/>
      <c r="M26" s="285"/>
      <c r="N26" s="285"/>
      <c r="O26" s="285"/>
      <c r="P26" s="285"/>
      <c r="Q26" s="2"/>
      <c r="R26" s="2"/>
      <c r="S26" s="2"/>
      <c r="T26" s="2"/>
      <c r="U26" s="2"/>
      <c r="V26" s="2"/>
    </row>
    <row r="27" spans="2:22">
      <c r="B27" s="4"/>
      <c r="C27" s="13" t="s">
        <v>91</v>
      </c>
      <c r="D27" s="13"/>
      <c r="E27" s="13"/>
      <c r="F27" s="13"/>
      <c r="G27" s="4"/>
      <c r="H27" s="4"/>
      <c r="I27" s="4"/>
      <c r="J27" s="4"/>
      <c r="K27" s="4"/>
      <c r="L27" s="4"/>
      <c r="M27" s="285"/>
      <c r="N27" s="285"/>
      <c r="O27" s="285"/>
      <c r="P27" s="285"/>
      <c r="Q27" s="2"/>
      <c r="R27" s="2"/>
      <c r="S27" s="2"/>
      <c r="T27" s="2"/>
      <c r="U27" s="2"/>
      <c r="V27" s="2"/>
    </row>
    <row r="28" spans="2:22">
      <c r="B28" s="4"/>
      <c r="C28" s="14"/>
      <c r="D28" s="4"/>
      <c r="E28" s="4"/>
      <c r="F28" s="4"/>
      <c r="G28" s="4"/>
      <c r="H28" s="4"/>
      <c r="I28" s="4"/>
      <c r="J28" s="4"/>
      <c r="K28" s="4"/>
      <c r="L28" s="4"/>
      <c r="M28" s="285"/>
      <c r="N28" s="285"/>
      <c r="O28" s="285"/>
      <c r="P28" s="285"/>
      <c r="Q28" s="2"/>
      <c r="R28" s="2"/>
      <c r="S28" s="2"/>
      <c r="T28" s="2"/>
      <c r="U28" s="2"/>
      <c r="V28" s="2"/>
    </row>
    <row r="29" spans="2:22">
      <c r="B29" s="4"/>
      <c r="C29" s="5" t="s">
        <v>92</v>
      </c>
      <c r="D29" s="4"/>
      <c r="E29" s="4"/>
      <c r="F29" s="4"/>
      <c r="G29" s="4"/>
      <c r="H29" s="4"/>
      <c r="I29" s="4"/>
      <c r="J29" s="4"/>
      <c r="K29" s="4"/>
      <c r="L29" s="4"/>
      <c r="M29" s="285"/>
      <c r="N29" s="285"/>
      <c r="O29" s="285"/>
      <c r="P29" s="285"/>
      <c r="Q29" s="2"/>
      <c r="R29" s="2"/>
      <c r="S29" s="2"/>
      <c r="T29" s="2"/>
      <c r="U29" s="2"/>
      <c r="V29" s="2"/>
    </row>
    <row r="30" spans="2:22">
      <c r="B30" s="4"/>
      <c r="C30" s="6" t="s">
        <v>93</v>
      </c>
      <c r="D30" s="4"/>
      <c r="E30" s="4"/>
      <c r="F30" s="4"/>
      <c r="G30" s="4"/>
      <c r="H30" s="4"/>
      <c r="I30" s="4"/>
      <c r="J30" s="4"/>
      <c r="K30" s="4"/>
      <c r="L30" s="4"/>
      <c r="M30" s="285"/>
      <c r="N30" s="285"/>
      <c r="O30" s="285"/>
      <c r="P30" s="285"/>
      <c r="Q30" s="2"/>
      <c r="R30" s="2"/>
      <c r="S30" s="2"/>
      <c r="T30" s="2"/>
      <c r="U30" s="2"/>
      <c r="V30" s="2"/>
    </row>
    <row r="31" spans="2:22">
      <c r="B31" s="4"/>
      <c r="C31" s="6" t="s">
        <v>94</v>
      </c>
      <c r="D31" s="4"/>
      <c r="E31" s="4"/>
      <c r="F31" s="4"/>
      <c r="G31" s="4"/>
      <c r="H31" s="4"/>
      <c r="I31" s="4"/>
      <c r="J31" s="4"/>
      <c r="K31" s="4"/>
      <c r="L31" s="4"/>
      <c r="M31" s="285"/>
      <c r="N31" s="285"/>
      <c r="O31" s="285"/>
      <c r="P31" s="285"/>
      <c r="Q31" s="2"/>
      <c r="R31" s="2"/>
      <c r="S31" s="2"/>
      <c r="T31" s="2"/>
      <c r="U31" s="2"/>
      <c r="V31" s="2"/>
    </row>
    <row r="32" spans="2:22">
      <c r="B32" s="4"/>
      <c r="C32" s="4" t="s">
        <v>95</v>
      </c>
      <c r="D32" s="4"/>
      <c r="E32" s="4"/>
      <c r="F32" s="4"/>
      <c r="G32" s="4"/>
      <c r="H32" s="4"/>
      <c r="I32" s="4"/>
      <c r="J32" s="4"/>
      <c r="K32" s="4"/>
      <c r="L32" s="4"/>
      <c r="M32" s="285"/>
      <c r="N32" s="285"/>
      <c r="O32" s="285"/>
      <c r="P32" s="285"/>
      <c r="Q32" s="2"/>
      <c r="R32" s="2"/>
      <c r="S32" s="2"/>
      <c r="T32" s="2"/>
      <c r="U32" s="2"/>
      <c r="V32" s="2"/>
    </row>
    <row r="33" spans="2:2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285"/>
      <c r="N33" s="285"/>
      <c r="O33" s="285"/>
      <c r="P33" s="285"/>
      <c r="Q33" s="2"/>
      <c r="R33" s="2"/>
      <c r="S33" s="2"/>
      <c r="T33" s="2"/>
      <c r="U33" s="2"/>
      <c r="V33" s="2"/>
    </row>
    <row r="34" spans="2:22" s="286" customFormat="1">
      <c r="B34" s="285"/>
      <c r="C34" s="285"/>
      <c r="D34" s="285"/>
      <c r="E34" s="285"/>
      <c r="F34" s="285"/>
      <c r="G34" s="285"/>
      <c r="H34" s="285"/>
      <c r="I34" s="285"/>
      <c r="J34" s="285"/>
      <c r="K34" s="285"/>
      <c r="L34" s="285"/>
      <c r="M34" s="285"/>
      <c r="N34" s="285"/>
      <c r="O34" s="285"/>
      <c r="P34" s="285"/>
      <c r="Q34" s="285"/>
      <c r="R34" s="285"/>
      <c r="S34" s="285"/>
      <c r="T34" s="285"/>
      <c r="U34" s="285"/>
      <c r="V34" s="285"/>
    </row>
    <row r="35" spans="2:22" s="286" customFormat="1">
      <c r="B35" s="285"/>
      <c r="C35" s="285"/>
      <c r="D35" s="285"/>
      <c r="E35" s="285"/>
      <c r="F35" s="285"/>
      <c r="G35" s="285"/>
      <c r="H35" s="285"/>
      <c r="I35" s="285"/>
      <c r="J35" s="285"/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</row>
    <row r="36" spans="2:22" s="286" customFormat="1">
      <c r="B36" s="285"/>
      <c r="C36" s="285"/>
      <c r="D36" s="285"/>
      <c r="E36" s="285"/>
      <c r="F36" s="285"/>
      <c r="G36" s="285"/>
      <c r="H36" s="285"/>
      <c r="I36" s="285"/>
      <c r="J36" s="285"/>
      <c r="K36" s="285"/>
      <c r="L36" s="285"/>
      <c r="M36" s="285"/>
      <c r="N36" s="285"/>
      <c r="O36" s="285"/>
      <c r="P36" s="285"/>
      <c r="Q36" s="285"/>
      <c r="R36" s="285"/>
      <c r="S36" s="285"/>
      <c r="T36" s="285"/>
      <c r="U36" s="285"/>
      <c r="V36" s="285"/>
    </row>
    <row r="37" spans="2:22" s="286" customFormat="1">
      <c r="B37" s="285"/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  <c r="U37" s="285"/>
      <c r="V37" s="285"/>
    </row>
    <row r="38" spans="2:22" s="286" customFormat="1">
      <c r="B38" s="285"/>
      <c r="C38" s="285"/>
      <c r="D38" s="285"/>
      <c r="E38" s="285"/>
      <c r="F38" s="285"/>
      <c r="G38" s="285"/>
      <c r="H38" s="285"/>
      <c r="I38" s="285"/>
      <c r="J38" s="285"/>
      <c r="K38" s="285"/>
      <c r="L38" s="285"/>
      <c r="M38" s="285"/>
      <c r="N38" s="285"/>
      <c r="O38" s="285"/>
      <c r="P38" s="285"/>
      <c r="Q38" s="285"/>
      <c r="R38" s="285"/>
      <c r="S38" s="285"/>
      <c r="T38" s="285"/>
      <c r="U38" s="285"/>
      <c r="V38" s="285"/>
    </row>
    <row r="39" spans="2:22" s="286" customFormat="1"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</row>
    <row r="40" spans="2:22" s="286" customFormat="1">
      <c r="B40" s="287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</row>
    <row r="41" spans="2:2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85"/>
      <c r="N41" s="285"/>
      <c r="O41" s="285"/>
      <c r="P41" s="285"/>
      <c r="Q41" s="2"/>
      <c r="R41" s="2"/>
      <c r="S41" s="2"/>
      <c r="T41" s="2"/>
      <c r="U41" s="2"/>
      <c r="V41" s="2"/>
    </row>
    <row r="42" spans="2:2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85"/>
      <c r="N42" s="285"/>
      <c r="O42" s="285"/>
      <c r="P42" s="285"/>
      <c r="Q42" s="2"/>
      <c r="R42" s="2"/>
      <c r="S42" s="2"/>
      <c r="T42" s="2"/>
      <c r="U42" s="2"/>
      <c r="V42" s="2"/>
    </row>
    <row r="43" spans="2:2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85"/>
      <c r="N43" s="285"/>
      <c r="O43" s="285"/>
      <c r="P43" s="285"/>
      <c r="Q43" s="2"/>
      <c r="R43" s="2"/>
      <c r="S43" s="2"/>
      <c r="T43" s="2"/>
      <c r="U43" s="2"/>
      <c r="V43" s="2"/>
    </row>
    <row r="44" spans="2:2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85"/>
      <c r="N44" s="285"/>
      <c r="O44" s="285"/>
      <c r="P44" s="285"/>
      <c r="Q44" s="2"/>
      <c r="R44" s="2"/>
      <c r="S44" s="2"/>
      <c r="T44" s="2"/>
      <c r="U44" s="2"/>
      <c r="V44" s="2"/>
    </row>
    <row r="45" spans="2:2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85"/>
      <c r="N45" s="285"/>
      <c r="O45" s="285"/>
      <c r="P45" s="285"/>
      <c r="Q45" s="2"/>
      <c r="R45" s="2"/>
      <c r="S45" s="2"/>
      <c r="T45" s="2"/>
      <c r="U45" s="2"/>
      <c r="V45" s="2"/>
    </row>
    <row r="46" spans="2:22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85"/>
      <c r="N46" s="285"/>
      <c r="O46" s="285"/>
      <c r="P46" s="285"/>
      <c r="Q46" s="2"/>
      <c r="R46" s="2"/>
      <c r="S46" s="2"/>
      <c r="T46" s="2"/>
      <c r="U46" s="2"/>
      <c r="V46" s="2"/>
    </row>
    <row r="47" spans="2:22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85"/>
      <c r="N47" s="285"/>
      <c r="O47" s="285"/>
      <c r="P47" s="285"/>
      <c r="Q47" s="2"/>
      <c r="R47" s="2"/>
      <c r="S47" s="2"/>
      <c r="T47" s="2"/>
      <c r="U47" s="2"/>
      <c r="V47" s="2"/>
    </row>
    <row r="48" spans="2:22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85"/>
      <c r="N48" s="285"/>
      <c r="O48" s="285"/>
      <c r="P48" s="285"/>
      <c r="Q48" s="2"/>
      <c r="R48" s="2"/>
      <c r="S48" s="2"/>
      <c r="T48" s="2"/>
      <c r="U48" s="2"/>
      <c r="V48" s="2"/>
    </row>
    <row r="49" spans="2:2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85"/>
      <c r="N49" s="285"/>
      <c r="O49" s="285"/>
      <c r="P49" s="285"/>
      <c r="Q49" s="2"/>
      <c r="R49" s="2"/>
      <c r="S49" s="2"/>
      <c r="T49" s="2"/>
      <c r="U49" s="2"/>
      <c r="V49" s="2"/>
    </row>
  </sheetData>
  <hyperlinks>
    <hyperlink ref="C27" r:id="rId1" display="https://creativecommons.org/" xr:uid="{8B1DB45E-ACFD-42FE-902C-BD65D065F281}"/>
    <hyperlink ref="C15" r:id="rId2" display="http://creativecommons.org/licenses/by/4.0/" xr:uid="{75FC0E7B-E9ED-40F9-AE41-6379DA3619B1}"/>
    <hyperlink ref="C15:I15" r:id="rId3" display="Creative Commons Namensnennung 4.0 International Lizenz angeboten. " xr:uid="{6A13D338-5B16-4E25-AAEE-2CB6080CA06A}"/>
    <hyperlink ref="C9" r:id="rId4" xr:uid="{D88AD16A-0C62-4EEF-B8B5-CC550BCEC792}"/>
    <hyperlink ref="A1" location="ANFANG" display="ZURÜCK" xr:uid="{0984261E-476B-4096-BF01-F1A4C737EB55}"/>
  </hyperlinks>
  <printOptions horizontalCentered="1"/>
  <pageMargins left="0.59055118110236227" right="0.59055118110236227" top="0.59055118110236227" bottom="0.59055118110236227" header="0.11811023622047245" footer="0.11811023622047245"/>
  <pageSetup paperSize="9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Inhaltsverzeichnis</vt:lpstr>
      <vt:lpstr>Außenumsatz TK-Markt</vt:lpstr>
      <vt:lpstr>Außenumsatz Segmente</vt:lpstr>
      <vt:lpstr>Außenumsatz Mobilfunk</vt:lpstr>
      <vt:lpstr>Investitionen TK-Markt</vt:lpstr>
      <vt:lpstr>Mitarbeitende</vt:lpstr>
      <vt:lpstr>Aktive BB-Anschlüsse Festnetz</vt:lpstr>
      <vt:lpstr>Anteile a.d. BB-Anschlüssen</vt:lpstr>
      <vt:lpstr>Verteilung Bandbreiten BB-Ansch</vt:lpstr>
      <vt:lpstr>akt. DSL_Anschlüsse</vt:lpstr>
      <vt:lpstr>akt. HFC Anschlüsse</vt:lpstr>
      <vt:lpstr>akt. FttH- und FttB-Anschlüsse</vt:lpstr>
      <vt:lpstr>Verteilung Bandbreiten Glasf.</vt:lpstr>
      <vt:lpstr>Glasfaser-Anschlüsse</vt:lpstr>
      <vt:lpstr>Glasfaserrausbau DT Wettbew.</vt:lpstr>
      <vt:lpstr>Glasfaserausbau Top 3-10</vt:lpstr>
      <vt:lpstr>Datenvolumen Festnetz</vt:lpstr>
      <vt:lpstr>Bündelprodukte</vt:lpstr>
      <vt:lpstr>Sprachkommunikationszugänge</vt:lpstr>
      <vt:lpstr>Gespr.min. Festnetz</vt:lpstr>
      <vt:lpstr>SIM-Profile</vt:lpstr>
      <vt:lpstr>Datenvolumen Mobil</vt:lpstr>
      <vt:lpstr>SMS</vt:lpstr>
      <vt:lpstr>Mobilfunksprachver.</vt:lpstr>
      <vt:lpstr>Gespr.min. Fest-Mobil</vt:lpstr>
      <vt:lpstr>Inter. Roaming</vt:lpstr>
      <vt:lpstr>Funk-Basisstationen</vt:lpstr>
      <vt:lpstr>Disclaimer</vt:lpstr>
      <vt:lpstr>ANFANG</vt:lpstr>
      <vt:lpstr>'akt. DSL_Anschlüsse'!Druckbereich</vt:lpstr>
      <vt:lpstr>'akt. FttH- und FttB-Anschlüsse'!Druckbereich</vt:lpstr>
      <vt:lpstr>'akt. HFC Anschlüsse'!Druckbereich</vt:lpstr>
      <vt:lpstr>'Aktive BB-Anschlüsse Festnetz'!Druckbereich</vt:lpstr>
      <vt:lpstr>'Anteile a.d. BB-Anschlüssen'!Druckbereich</vt:lpstr>
      <vt:lpstr>'Außenumsatz Mobilfunk'!Druckbereich</vt:lpstr>
      <vt:lpstr>'Außenumsatz Segmente'!Druckbereich</vt:lpstr>
      <vt:lpstr>'Außenumsatz TK-Markt'!Druckbereich</vt:lpstr>
      <vt:lpstr>Bündelprodukte!Druckbereich</vt:lpstr>
      <vt:lpstr>'Datenvolumen Festnetz'!Druckbereich</vt:lpstr>
      <vt:lpstr>'Datenvolumen Mobil'!Druckbereich</vt:lpstr>
      <vt:lpstr>Disclaimer!Druckbereich</vt:lpstr>
      <vt:lpstr>'Funk-Basisstationen'!Druckbereich</vt:lpstr>
      <vt:lpstr>'Gespr.min. Fest-Mobil'!Druckbereich</vt:lpstr>
      <vt:lpstr>'Gespr.min. Festnetz'!Druckbereich</vt:lpstr>
      <vt:lpstr>'Glasfaser-Anschlüsse'!Druckbereich</vt:lpstr>
      <vt:lpstr>'Glasfaserausbau Top 3-10'!Druckbereich</vt:lpstr>
      <vt:lpstr>'Glasfaserrausbau DT Wettbew.'!Druckbereich</vt:lpstr>
      <vt:lpstr>Inhaltsverzeichnis!Druckbereich</vt:lpstr>
      <vt:lpstr>'Inter. Roaming'!Druckbereich</vt:lpstr>
      <vt:lpstr>'Investitionen TK-Markt'!Druckbereich</vt:lpstr>
      <vt:lpstr>Mitarbeitende!Druckbereich</vt:lpstr>
      <vt:lpstr>Mobilfunksprachver.!Druckbereich</vt:lpstr>
      <vt:lpstr>'SIM-Profile'!Druckbereich</vt:lpstr>
      <vt:lpstr>SMS!Druckbereich</vt:lpstr>
      <vt:lpstr>Sprachkommunikationszugänge!Druckbereich</vt:lpstr>
      <vt:lpstr>'Verteilung Bandbreiten Glasf.'!Druckbereich</vt:lpstr>
    </vt:vector>
  </TitlesOfParts>
  <Company>Bundesnetzagentur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Heiko Braun</dc:creator>
  <cp:lastModifiedBy>112-3</cp:lastModifiedBy>
  <cp:lastPrinted>2026-05-19T13:34:06Z</cp:lastPrinted>
  <dcterms:created xsi:type="dcterms:W3CDTF">2023-08-14T11:56:18Z</dcterms:created>
  <dcterms:modified xsi:type="dcterms:W3CDTF">2026-06-15T12:31:17Z</dcterms:modified>
</cp:coreProperties>
</file>