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showInkAnnotation="0" codeName="DieseArbeitsmappe" defaultThemeVersion="124226"/>
  <mc:AlternateContent xmlns:mc="http://schemas.openxmlformats.org/markup-compatibility/2006">
    <mc:Choice Requires="x15">
      <x15ac:absPath xmlns:x15ac="http://schemas.microsoft.com/office/spreadsheetml/2010/11/ac" url="Z:\Strom\BK8-RPIII (2019-2023)\_Allgemeines_Vorlagen_Muster\Tools\Regulierungskonto\2025\"/>
    </mc:Choice>
  </mc:AlternateContent>
  <xr:revisionPtr revIDLastSave="0" documentId="13_ncr:1_{DD446650-D4E1-4620-BBFF-9950E7D6DEE8}" xr6:coauthVersionLast="47" xr6:coauthVersionMax="47" xr10:uidLastSave="{00000000-0000-0000-0000-000000000000}"/>
  <bookViews>
    <workbookView xWindow="-120" yWindow="-120" windowWidth="29040" windowHeight="15120" tabRatio="865" firstSheet="1" activeTab="3" xr2:uid="{00000000-000D-0000-FFFF-FFFF00000000}"/>
  </bookViews>
  <sheets>
    <sheet name="Listen" sheetId="31" state="hidden" r:id="rId1"/>
    <sheet name="Ausfüllhilfe" sheetId="1" r:id="rId2"/>
    <sheet name="Changelog" sheetId="49" r:id="rId3"/>
    <sheet name="A. Allgemeine Informationen" sheetId="2" r:id="rId4"/>
    <sheet name="A1. Umsatzerlöse" sheetId="3" r:id="rId5"/>
    <sheet name="A2. Bilanz" sheetId="4" r:id="rId6"/>
    <sheet name="A3. GuV" sheetId="5" r:id="rId7"/>
    <sheet name="A4. Anlagenspiegel" sheetId="26" r:id="rId8"/>
    <sheet name="A5. Energiefluss" sheetId="32" r:id="rId9"/>
    <sheet name="E1. Erzielb. Erlöse" sheetId="47" r:id="rId10"/>
    <sheet name="E4.a. MSB (inkl. Messung)" sheetId="18" r:id="rId11"/>
    <sheet name="E4.b. Beteiligung iMSys" sheetId="48" r:id="rId12"/>
    <sheet name="E5. Investmaßnahmen" sheetId="11" r:id="rId13"/>
    <sheet name="E7. BKZ_NAB_IZ" sheetId="13" r:id="rId14"/>
    <sheet name="E8. KKAuf" sheetId="38" r:id="rId15"/>
    <sheet name="E8.a. Fragen, IMAs" sheetId="45" r:id="rId16"/>
    <sheet name="E8.b. SAV" sheetId="39" r:id="rId17"/>
    <sheet name="E8.c. SAV_Netto" sheetId="40" r:id="rId18"/>
    <sheet name="E8.d. Mengen" sheetId="41" r:id="rId19"/>
    <sheet name="E8.e. WAV" sheetId="42" r:id="rId20"/>
    <sheet name="E8.f. BKZ_NAB_IZ" sheetId="44" r:id="rId21"/>
    <sheet name="E9. Verfahrensreg. Kosten" sheetId="14" r:id="rId22"/>
    <sheet name="E9.a. Regelleistung" sheetId="27" r:id="rId23"/>
    <sheet name="E9.b. Netzverluste" sheetId="28" r:id="rId24"/>
    <sheet name="E9.c. FSV_NsA PtH" sheetId="30" r:id="rId25"/>
    <sheet name="E9.d. FSV_NsA 13k" sheetId="46" r:id="rId26"/>
    <sheet name="E9.e._Schwarzstart" sheetId="34" r:id="rId27"/>
    <sheet name="E9.f. FSV_KEI" sheetId="37" r:id="rId28"/>
    <sheet name="E10. Sonstiges" sheetId="9" r:id="rId29"/>
    <sheet name="F. Zusammenfassung" sheetId="15" r:id="rId30"/>
    <sheet name="G. Auflösung RegKto" sheetId="16" r:id="rId31"/>
    <sheet name="H. Erläuterungen" sheetId="17" r:id="rId32"/>
  </sheets>
  <externalReferences>
    <externalReference r:id="rId33"/>
  </externalReferences>
  <definedNames>
    <definedName name="___mdstype___" hidden="1">12</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GoalSeekTargetValue" hidden="1">0</definedName>
    <definedName name="_AtRisk_SimSetting_LiveUpdate" hidden="1">TRUE</definedName>
    <definedName name="_AtRisk_SimSetting_LiveUpdatePeriod" hidden="1">-1</definedName>
    <definedName name="_AtRisk_SimSetting_MacroMode" hidden="1">0</definedName>
    <definedName name="_AtRisk_SimSetting_MacroRecalculationBehavior" hidden="1">0</definedName>
    <definedName name="_AtRisk_SimSetting_MultipleCPUManualCount" hidden="1">4</definedName>
    <definedName name="_AtRisk_SimSetting_MultipleCPUMode" hidden="1">0</definedName>
    <definedName name="_AtRisk_SimSetting_RandomNumberGenerator" hidden="1">7</definedName>
    <definedName name="_AtRisk_SimSetting_ReportOptionCustomItemsCount"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0</definedName>
    <definedName name="_AtRisk_SimSetting_ReportOptionReportsFileType" hidden="1">1</definedName>
    <definedName name="_AtRisk_SimSetting_ReportOptionReportStyle" hidden="1">1</definedName>
    <definedName name="_AtRisk_SimSetting_ReportOptionSelectiveQR" hidden="1">FALSE</definedName>
    <definedName name="_AtRisk_SimSetting_ReportsList" hidden="1">0</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xlnm._FilterDatabase" localSheetId="2" hidden="1">'[1]Betr. Vermögen'!#REF!</definedName>
    <definedName name="_xlnm._FilterDatabase" localSheetId="11" hidden="1">'[1]Betr. Vermögen'!#REF!</definedName>
    <definedName name="_xlnm._FilterDatabase" localSheetId="14" hidden="1">'[1]Betr. Vermögen'!#REF!</definedName>
    <definedName name="_xlnm._FilterDatabase" localSheetId="15" hidden="1">'E8.a. Fragen, IMAs'!$B$59:$M$147</definedName>
    <definedName name="_xlnm._FilterDatabase" localSheetId="16" hidden="1">'E8.b. SAV'!$B$5:$U$405</definedName>
    <definedName name="_xlnm._FilterDatabase" localSheetId="17" hidden="1">'E8.c. SAV_Netto'!$B$7:$N$1630</definedName>
    <definedName name="_xlnm._FilterDatabase" localSheetId="20" hidden="1">'E8.f. BKZ_NAB_IZ'!$B$5:$S$55</definedName>
    <definedName name="_xlnm._FilterDatabase" hidden="1">'[1]Betr. Vermögen'!#REF!</definedName>
    <definedName name="_Key1" localSheetId="2" hidden="1">#REF!</definedName>
    <definedName name="_Key1" localSheetId="9" hidden="1">#REF!</definedName>
    <definedName name="_Key1" localSheetId="11" hidden="1">#REF!</definedName>
    <definedName name="_Key1" localSheetId="14" hidden="1">#REF!</definedName>
    <definedName name="_Key1" localSheetId="15" hidden="1">#REF!</definedName>
    <definedName name="_Key1" localSheetId="18" hidden="1">#REF!</definedName>
    <definedName name="_Key1" hidden="1">#REF!</definedName>
    <definedName name="_Key2" localSheetId="2" hidden="1">#REF!</definedName>
    <definedName name="_Key2" localSheetId="9" hidden="1">#REF!</definedName>
    <definedName name="_Key2" localSheetId="11" hidden="1">#REF!</definedName>
    <definedName name="_Key2" localSheetId="14" hidden="1">#REF!</definedName>
    <definedName name="_Key2" localSheetId="15" hidden="1">#REF!</definedName>
    <definedName name="_Key2" localSheetId="18" hidden="1">#REF!</definedName>
    <definedName name="_Key2" hidden="1">#REF!</definedName>
    <definedName name="_Order1" hidden="1">255</definedName>
    <definedName name="_Order2" hidden="1">255</definedName>
    <definedName name="_Sort" localSheetId="2" hidden="1">#REF!</definedName>
    <definedName name="_Sort" localSheetId="9" hidden="1">#REF!</definedName>
    <definedName name="_Sort" localSheetId="11" hidden="1">#REF!</definedName>
    <definedName name="_Sort" localSheetId="14" hidden="1">#REF!</definedName>
    <definedName name="_Sort" localSheetId="15" hidden="1">#REF!</definedName>
    <definedName name="_Sort" localSheetId="18" hidden="1">#REF!</definedName>
    <definedName name="_Sort" hidden="1">#REF!</definedName>
    <definedName name="_Temp" localSheetId="2" hidden="1">'[1]Betr. Vermögen'!#REF!</definedName>
    <definedName name="_Temp" localSheetId="11" hidden="1">'[1]Betr. Vermögen'!#REF!</definedName>
    <definedName name="_Temp" localSheetId="14" hidden="1">'[1]Betr. Vermögen'!#REF!</definedName>
    <definedName name="_Temp" localSheetId="15" hidden="1">'[1]Betr. Vermögen'!#REF!</definedName>
    <definedName name="_Temp" hidden="1">'[1]Betr. Vermögen'!#REF!</definedName>
    <definedName name="a" localSheetId="14" hidden="1">'[1]Betr. Vermögen'!#REF!</definedName>
    <definedName name="a" hidden="1">'[1]Betr. Vermögen'!#REF!</definedName>
    <definedName name="Anlagengruppen">Listen!$B$3:$B$40</definedName>
    <definedName name="anscount" hidden="1">1</definedName>
    <definedName name="asdf" localSheetId="2" hidden="1">#REF!</definedName>
    <definedName name="asdf" localSheetId="11" hidden="1">#REF!</definedName>
    <definedName name="asdf" localSheetId="14" hidden="1">#REF!</definedName>
    <definedName name="asdf" localSheetId="15" hidden="1">#REF!</definedName>
    <definedName name="asdf" hidden="1">#REF!</definedName>
    <definedName name="_xlnm.Print_Area" localSheetId="3">'A. Allgemeine Informationen'!$A$1:$E$16</definedName>
    <definedName name="_xlnm.Print_Area" localSheetId="4">'A1. Umsatzerlöse'!$A$1:$D$14</definedName>
    <definedName name="_xlnm.Print_Area" localSheetId="5">'A2. Bilanz'!$A$1:$J$30</definedName>
    <definedName name="_xlnm.Print_Area" localSheetId="6">'A3. GuV'!$A$1:$J$30</definedName>
    <definedName name="_xlnm.Print_Area" localSheetId="7">'A4. Anlagenspiegel'!$A$1:$C$63</definedName>
    <definedName name="_xlnm.Print_Area" localSheetId="8">'A5. Energiefluss'!$A$1:$B$2</definedName>
    <definedName name="_xlnm.Print_Area" localSheetId="1">Ausfüllhilfe!$B$1:$B$235</definedName>
    <definedName name="_xlnm.Print_Area" localSheetId="28">'E10. Sonstiges'!$A$1:$H$7</definedName>
    <definedName name="_xlnm.Print_Area" localSheetId="10">'E4.a. MSB (inkl. Messung)'!$A$1:$G$15</definedName>
    <definedName name="_xlnm.Print_Area" localSheetId="12">'E5. Investmaßnahmen'!$A$1:$E$260</definedName>
    <definedName name="_xlnm.Print_Area" localSheetId="13">'E7. BKZ_NAB_IZ'!$A$1:$J$30</definedName>
    <definedName name="_xlnm.Print_Area" localSheetId="21">'E9. Verfahrensreg. Kosten'!$A$1:$G$45</definedName>
    <definedName name="_xlnm.Print_Area" localSheetId="22">'E9.a. Regelleistung'!$A$1:$N$414</definedName>
    <definedName name="_xlnm.Print_Area" localSheetId="23">'E9.b. Netzverluste'!$A$1:$H$40</definedName>
    <definedName name="_xlnm.Print_Area" localSheetId="24">'E9.c. FSV_NsA PtH'!$A$1:$K$64</definedName>
    <definedName name="_xlnm.Print_Area" localSheetId="25">'E9.d. FSV_NsA 13k'!$A$1:$H$7</definedName>
    <definedName name="_xlnm.Print_Area" localSheetId="26">'E9.e._Schwarzstart'!$A$1:$E$2</definedName>
    <definedName name="_xlnm.Print_Area" localSheetId="29">'F. Zusammenfassung'!$A$1:$G$37</definedName>
    <definedName name="_xlnm.Print_Area" localSheetId="30">'G. Auflösung RegKto'!$A$1:$I$12</definedName>
    <definedName name="_xlnm.Print_Area" localSheetId="31">'H. Erläuterungen'!$A$1:$E$201</definedName>
    <definedName name="_xlnm.Print_Titles" localSheetId="14">'E8. KKAuf'!$10:$10</definedName>
    <definedName name="_xlnm.Print_Titles" localSheetId="16">'E8.b. SAV'!$3:$5</definedName>
    <definedName name="_xlnm.Print_Titles" localSheetId="19">'E8.e. WAV'!$3:$5</definedName>
    <definedName name="_xlnm.Print_Titles" localSheetId="20">'E8.f. BKZ_NAB_IZ'!$3:$5</definedName>
    <definedName name="ff" localSheetId="2"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ff" localSheetId="9"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ff" localSheetId="11"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ff" localSheetId="15"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ff" localSheetId="16"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ff" localSheetId="17"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ff" localSheetId="18"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ff" localSheetId="19"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ff" localSheetId="20"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ff"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gfhf" localSheetId="14" hidden="1">'[1]Betr. Vermögen'!#REF!</definedName>
    <definedName name="gfhf" hidden="1">'[1]Betr. Vermögen'!#REF!</definedName>
    <definedName name="Kategorie_2">Listen!$F$2:$F$5</definedName>
    <definedName name="lkh" localSheetId="2"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lkh" localSheetId="9"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lkh" localSheetId="11"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lkh" localSheetId="15"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lkh" localSheetId="16"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lkh" localSheetId="17"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lkh" localSheetId="18"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lkh" localSheetId="19"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lkh" localSheetId="20"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lkh"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löhjlhj" localSheetId="2" hidden="1">{#N/A,#N/A,TRUE,"Hauptabschlußübersicht";#N/A,#N/A,TRUE,"Bilanz -Einzel-";#N/A,#N/A,TRUE,"Bilanz";#N/A,#N/A,TRUE,"GUV -Einzel-";#N/A,#N/A,TRUE,"GUV"}</definedName>
    <definedName name="löhjlhj" localSheetId="9" hidden="1">{#N/A,#N/A,TRUE,"Hauptabschlußübersicht";#N/A,#N/A,TRUE,"Bilanz -Einzel-";#N/A,#N/A,TRUE,"Bilanz";#N/A,#N/A,TRUE,"GUV -Einzel-";#N/A,#N/A,TRUE,"GUV"}</definedName>
    <definedName name="löhjlhj" localSheetId="11" hidden="1">{#N/A,#N/A,TRUE,"Hauptabschlußübersicht";#N/A,#N/A,TRUE,"Bilanz -Einzel-";#N/A,#N/A,TRUE,"Bilanz";#N/A,#N/A,TRUE,"GUV -Einzel-";#N/A,#N/A,TRUE,"GUV"}</definedName>
    <definedName name="löhjlhj" localSheetId="15" hidden="1">{#N/A,#N/A,TRUE,"Hauptabschlußübersicht";#N/A,#N/A,TRUE,"Bilanz -Einzel-";#N/A,#N/A,TRUE,"Bilanz";#N/A,#N/A,TRUE,"GUV -Einzel-";#N/A,#N/A,TRUE,"GUV"}</definedName>
    <definedName name="löhjlhj" localSheetId="16" hidden="1">{#N/A,#N/A,TRUE,"Hauptabschlußübersicht";#N/A,#N/A,TRUE,"Bilanz -Einzel-";#N/A,#N/A,TRUE,"Bilanz";#N/A,#N/A,TRUE,"GUV -Einzel-";#N/A,#N/A,TRUE,"GUV"}</definedName>
    <definedName name="löhjlhj" localSheetId="17" hidden="1">{#N/A,#N/A,TRUE,"Hauptabschlußübersicht";#N/A,#N/A,TRUE,"Bilanz -Einzel-";#N/A,#N/A,TRUE,"Bilanz";#N/A,#N/A,TRUE,"GUV -Einzel-";#N/A,#N/A,TRUE,"GUV"}</definedName>
    <definedName name="löhjlhj" localSheetId="18" hidden="1">{#N/A,#N/A,TRUE,"Hauptabschlußübersicht";#N/A,#N/A,TRUE,"Bilanz -Einzel-";#N/A,#N/A,TRUE,"Bilanz";#N/A,#N/A,TRUE,"GUV -Einzel-";#N/A,#N/A,TRUE,"GUV"}</definedName>
    <definedName name="löhjlhj" localSheetId="19" hidden="1">{#N/A,#N/A,TRUE,"Hauptabschlußübersicht";#N/A,#N/A,TRUE,"Bilanz -Einzel-";#N/A,#N/A,TRUE,"Bilanz";#N/A,#N/A,TRUE,"GUV -Einzel-";#N/A,#N/A,TRUE,"GUV"}</definedName>
    <definedName name="löhjlhj" localSheetId="20" hidden="1">{#N/A,#N/A,TRUE,"Hauptabschlußübersicht";#N/A,#N/A,TRUE,"Bilanz -Einzel-";#N/A,#N/A,TRUE,"Bilanz";#N/A,#N/A,TRUE,"GUV -Einzel-";#N/A,#N/A,TRUE,"GUV"}</definedName>
    <definedName name="löhjlhj" hidden="1">{#N/A,#N/A,TRUE,"Hauptabschlußübersicht";#N/A,#N/A,TRUE,"Bilanz -Einzel-";#N/A,#N/A,TRUE,"Bilanz";#N/A,#N/A,TRUE,"GUV -Einzel-";#N/A,#N/A,TRUE,"GUV"}</definedName>
    <definedName name="MaxMunk" hidden="1">#REF!</definedName>
    <definedName name="mist" localSheetId="2"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mist" localSheetId="9"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mist" localSheetId="11"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mist" localSheetId="15"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mist" localSheetId="16"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mist" localSheetId="17"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mist" localSheetId="18"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mist" localSheetId="19"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mist" localSheetId="20"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mist"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MS.CreatedAt" hidden="1">"30.06.1998 11:53:43"</definedName>
    <definedName name="MS.CreatedBy" hidden="1">"JMA"</definedName>
    <definedName name="MS.ModifiedAt" hidden="1">"20.04.1999 10:43:12"</definedName>
    <definedName name="MS.ModifiedBy" hidden="1">"RL"</definedName>
    <definedName name="MS.Version" hidden="1">"1.0.2"</definedName>
    <definedName name="neu.Bilanzen." localSheetId="2" hidden="1">{"Bilanzen",#N/A,FALSE,"HAÜ lt. Bf."}</definedName>
    <definedName name="neu.Bilanzen." localSheetId="9" hidden="1">{"Bilanzen",#N/A,FALSE,"HAÜ lt. Bf."}</definedName>
    <definedName name="neu.Bilanzen." localSheetId="11" hidden="1">{"Bilanzen",#N/A,FALSE,"HAÜ lt. Bf."}</definedName>
    <definedName name="neu.Bilanzen." localSheetId="15" hidden="1">{"Bilanzen",#N/A,FALSE,"HAÜ lt. Bf."}</definedName>
    <definedName name="neu.Bilanzen." localSheetId="16" hidden="1">{"Bilanzen",#N/A,FALSE,"HAÜ lt. Bf."}</definedName>
    <definedName name="neu.Bilanzen." localSheetId="17" hidden="1">{"Bilanzen",#N/A,FALSE,"HAÜ lt. Bf."}</definedName>
    <definedName name="neu.Bilanzen." localSheetId="18" hidden="1">{"Bilanzen",#N/A,FALSE,"HAÜ lt. Bf."}</definedName>
    <definedName name="neu.Bilanzen." localSheetId="19" hidden="1">{"Bilanzen",#N/A,FALSE,"HAÜ lt. Bf."}</definedName>
    <definedName name="neu.Bilanzen." localSheetId="20" hidden="1">{"Bilanzen",#N/A,FALSE,"HAÜ lt. Bf."}</definedName>
    <definedName name="neu.Bilanzen." hidden="1">{"Bilanzen",#N/A,FALSE,"HAÜ lt. Bf."}</definedName>
    <definedName name="Projektart" localSheetId="2">Listen!$T$2:$T$5</definedName>
    <definedName name="Projektart" localSheetId="11">Listen!$T$2:$T$5</definedName>
    <definedName name="Projektart">Listen!$R$2:$R$5</definedName>
    <definedName name="Ralf" localSheetId="2" hidden="1">{#N/A,#N/A,FALSE,"EK_Einnahmengliederung I.Qu.";#N/A,#N/A,FALSE,"EK_Einnahmengliederung I.Prog";#N/A,#N/A,FALSE,"Steuerselbstberechng Ist I.Qu";#N/A,#N/A,FALSE,"Steuerselbstber. I.Prognose";#N/A,#N/A,FALSE,"Zusammenf.Steuerl. Modifikation";#N/A,#N/A,FALSE,"RIFSI I.Quartal";#N/A,#N/A,FALSE,"RIFSI I.Prognose";#N/A,#N/A,FALSE,"Berechng KSt-Minderung I.Qu.";#N/A,#N/A,FALSE,"Berechng KSt-Minderung I.Prog.";#N/A,#N/A,FALSE,"RWE AG";#N/A,#N/A,FALSE,"RWE Energie AG";#N/A,#N/A,FALSE,"Rheinbraun AG";#N/A,#N/A,FALSE,"RWE-DEA AG";#N/A,#N/A,FALSE,"RWE Umwelt AG ";#N/A,#N/A,FALSE,"Rhenas GmbH";#N/A,#N/A,FALSE,"RWE Telliance";#N/A,#N/A,FALSE,"Nukem GmbH";#N/A,#N/A,FALSE,"VM";#N/A,#N/A,FALSE,"MIT &amp; OC";#N/A,#N/A,FALSE,"Ber.Steuerford._verb.";#N/A,#N/A,FALSE,"EK-Gliederung IST";#N/A,#N/A,FALSE,"EK-Gliederung Prognose"}</definedName>
    <definedName name="Ralf" localSheetId="9" hidden="1">{#N/A,#N/A,FALSE,"EK_Einnahmengliederung I.Qu.";#N/A,#N/A,FALSE,"EK_Einnahmengliederung I.Prog";#N/A,#N/A,FALSE,"Steuerselbstberechng Ist I.Qu";#N/A,#N/A,FALSE,"Steuerselbstber. I.Prognose";#N/A,#N/A,FALSE,"Zusammenf.Steuerl. Modifikation";#N/A,#N/A,FALSE,"RIFSI I.Quartal";#N/A,#N/A,FALSE,"RIFSI I.Prognose";#N/A,#N/A,FALSE,"Berechng KSt-Minderung I.Qu.";#N/A,#N/A,FALSE,"Berechng KSt-Minderung I.Prog.";#N/A,#N/A,FALSE,"RWE AG";#N/A,#N/A,FALSE,"RWE Energie AG";#N/A,#N/A,FALSE,"Rheinbraun AG";#N/A,#N/A,FALSE,"RWE-DEA AG";#N/A,#N/A,FALSE,"RWE Umwelt AG ";#N/A,#N/A,FALSE,"Rhenas GmbH";#N/A,#N/A,FALSE,"RWE Telliance";#N/A,#N/A,FALSE,"Nukem GmbH";#N/A,#N/A,FALSE,"VM";#N/A,#N/A,FALSE,"MIT &amp; OC";#N/A,#N/A,FALSE,"Ber.Steuerford._verb.";#N/A,#N/A,FALSE,"EK-Gliederung IST";#N/A,#N/A,FALSE,"EK-Gliederung Prognose"}</definedName>
    <definedName name="Ralf" localSheetId="11" hidden="1">{#N/A,#N/A,FALSE,"EK_Einnahmengliederung I.Qu.";#N/A,#N/A,FALSE,"EK_Einnahmengliederung I.Prog";#N/A,#N/A,FALSE,"Steuerselbstberechng Ist I.Qu";#N/A,#N/A,FALSE,"Steuerselbstber. I.Prognose";#N/A,#N/A,FALSE,"Zusammenf.Steuerl. Modifikation";#N/A,#N/A,FALSE,"RIFSI I.Quartal";#N/A,#N/A,FALSE,"RIFSI I.Prognose";#N/A,#N/A,FALSE,"Berechng KSt-Minderung I.Qu.";#N/A,#N/A,FALSE,"Berechng KSt-Minderung I.Prog.";#N/A,#N/A,FALSE,"RWE AG";#N/A,#N/A,FALSE,"RWE Energie AG";#N/A,#N/A,FALSE,"Rheinbraun AG";#N/A,#N/A,FALSE,"RWE-DEA AG";#N/A,#N/A,FALSE,"RWE Umwelt AG ";#N/A,#N/A,FALSE,"Rhenas GmbH";#N/A,#N/A,FALSE,"RWE Telliance";#N/A,#N/A,FALSE,"Nukem GmbH";#N/A,#N/A,FALSE,"VM";#N/A,#N/A,FALSE,"MIT &amp; OC";#N/A,#N/A,FALSE,"Ber.Steuerford._verb.";#N/A,#N/A,FALSE,"EK-Gliederung IST";#N/A,#N/A,FALSE,"EK-Gliederung Prognose"}</definedName>
    <definedName name="Ralf" localSheetId="15" hidden="1">{#N/A,#N/A,FALSE,"EK_Einnahmengliederung I.Qu.";#N/A,#N/A,FALSE,"EK_Einnahmengliederung I.Prog";#N/A,#N/A,FALSE,"Steuerselbstberechng Ist I.Qu";#N/A,#N/A,FALSE,"Steuerselbstber. I.Prognose";#N/A,#N/A,FALSE,"Zusammenf.Steuerl. Modifikation";#N/A,#N/A,FALSE,"RIFSI I.Quartal";#N/A,#N/A,FALSE,"RIFSI I.Prognose";#N/A,#N/A,FALSE,"Berechng KSt-Minderung I.Qu.";#N/A,#N/A,FALSE,"Berechng KSt-Minderung I.Prog.";#N/A,#N/A,FALSE,"RWE AG";#N/A,#N/A,FALSE,"RWE Energie AG";#N/A,#N/A,FALSE,"Rheinbraun AG";#N/A,#N/A,FALSE,"RWE-DEA AG";#N/A,#N/A,FALSE,"RWE Umwelt AG ";#N/A,#N/A,FALSE,"Rhenas GmbH";#N/A,#N/A,FALSE,"RWE Telliance";#N/A,#N/A,FALSE,"Nukem GmbH";#N/A,#N/A,FALSE,"VM";#N/A,#N/A,FALSE,"MIT &amp; OC";#N/A,#N/A,FALSE,"Ber.Steuerford._verb.";#N/A,#N/A,FALSE,"EK-Gliederung IST";#N/A,#N/A,FALSE,"EK-Gliederung Prognose"}</definedName>
    <definedName name="Ralf" localSheetId="16" hidden="1">{#N/A,#N/A,FALSE,"EK_Einnahmengliederung I.Qu.";#N/A,#N/A,FALSE,"EK_Einnahmengliederung I.Prog";#N/A,#N/A,FALSE,"Steuerselbstberechng Ist I.Qu";#N/A,#N/A,FALSE,"Steuerselbstber. I.Prognose";#N/A,#N/A,FALSE,"Zusammenf.Steuerl. Modifikation";#N/A,#N/A,FALSE,"RIFSI I.Quartal";#N/A,#N/A,FALSE,"RIFSI I.Prognose";#N/A,#N/A,FALSE,"Berechng KSt-Minderung I.Qu.";#N/A,#N/A,FALSE,"Berechng KSt-Minderung I.Prog.";#N/A,#N/A,FALSE,"RWE AG";#N/A,#N/A,FALSE,"RWE Energie AG";#N/A,#N/A,FALSE,"Rheinbraun AG";#N/A,#N/A,FALSE,"RWE-DEA AG";#N/A,#N/A,FALSE,"RWE Umwelt AG ";#N/A,#N/A,FALSE,"Rhenas GmbH";#N/A,#N/A,FALSE,"RWE Telliance";#N/A,#N/A,FALSE,"Nukem GmbH";#N/A,#N/A,FALSE,"VM";#N/A,#N/A,FALSE,"MIT &amp; OC";#N/A,#N/A,FALSE,"Ber.Steuerford._verb.";#N/A,#N/A,FALSE,"EK-Gliederung IST";#N/A,#N/A,FALSE,"EK-Gliederung Prognose"}</definedName>
    <definedName name="Ralf" localSheetId="17" hidden="1">{#N/A,#N/A,FALSE,"EK_Einnahmengliederung I.Qu.";#N/A,#N/A,FALSE,"EK_Einnahmengliederung I.Prog";#N/A,#N/A,FALSE,"Steuerselbstberechng Ist I.Qu";#N/A,#N/A,FALSE,"Steuerselbstber. I.Prognose";#N/A,#N/A,FALSE,"Zusammenf.Steuerl. Modifikation";#N/A,#N/A,FALSE,"RIFSI I.Quartal";#N/A,#N/A,FALSE,"RIFSI I.Prognose";#N/A,#N/A,FALSE,"Berechng KSt-Minderung I.Qu.";#N/A,#N/A,FALSE,"Berechng KSt-Minderung I.Prog.";#N/A,#N/A,FALSE,"RWE AG";#N/A,#N/A,FALSE,"RWE Energie AG";#N/A,#N/A,FALSE,"Rheinbraun AG";#N/A,#N/A,FALSE,"RWE-DEA AG";#N/A,#N/A,FALSE,"RWE Umwelt AG ";#N/A,#N/A,FALSE,"Rhenas GmbH";#N/A,#N/A,FALSE,"RWE Telliance";#N/A,#N/A,FALSE,"Nukem GmbH";#N/A,#N/A,FALSE,"VM";#N/A,#N/A,FALSE,"MIT &amp; OC";#N/A,#N/A,FALSE,"Ber.Steuerford._verb.";#N/A,#N/A,FALSE,"EK-Gliederung IST";#N/A,#N/A,FALSE,"EK-Gliederung Prognose"}</definedName>
    <definedName name="Ralf" localSheetId="18" hidden="1">{#N/A,#N/A,FALSE,"EK_Einnahmengliederung I.Qu.";#N/A,#N/A,FALSE,"EK_Einnahmengliederung I.Prog";#N/A,#N/A,FALSE,"Steuerselbstberechng Ist I.Qu";#N/A,#N/A,FALSE,"Steuerselbstber. I.Prognose";#N/A,#N/A,FALSE,"Zusammenf.Steuerl. Modifikation";#N/A,#N/A,FALSE,"RIFSI I.Quartal";#N/A,#N/A,FALSE,"RIFSI I.Prognose";#N/A,#N/A,FALSE,"Berechng KSt-Minderung I.Qu.";#N/A,#N/A,FALSE,"Berechng KSt-Minderung I.Prog.";#N/A,#N/A,FALSE,"RWE AG";#N/A,#N/A,FALSE,"RWE Energie AG";#N/A,#N/A,FALSE,"Rheinbraun AG";#N/A,#N/A,FALSE,"RWE-DEA AG";#N/A,#N/A,FALSE,"RWE Umwelt AG ";#N/A,#N/A,FALSE,"Rhenas GmbH";#N/A,#N/A,FALSE,"RWE Telliance";#N/A,#N/A,FALSE,"Nukem GmbH";#N/A,#N/A,FALSE,"VM";#N/A,#N/A,FALSE,"MIT &amp; OC";#N/A,#N/A,FALSE,"Ber.Steuerford._verb.";#N/A,#N/A,FALSE,"EK-Gliederung IST";#N/A,#N/A,FALSE,"EK-Gliederung Prognose"}</definedName>
    <definedName name="Ralf" localSheetId="19" hidden="1">{#N/A,#N/A,FALSE,"EK_Einnahmengliederung I.Qu.";#N/A,#N/A,FALSE,"EK_Einnahmengliederung I.Prog";#N/A,#N/A,FALSE,"Steuerselbstberechng Ist I.Qu";#N/A,#N/A,FALSE,"Steuerselbstber. I.Prognose";#N/A,#N/A,FALSE,"Zusammenf.Steuerl. Modifikation";#N/A,#N/A,FALSE,"RIFSI I.Quartal";#N/A,#N/A,FALSE,"RIFSI I.Prognose";#N/A,#N/A,FALSE,"Berechng KSt-Minderung I.Qu.";#N/A,#N/A,FALSE,"Berechng KSt-Minderung I.Prog.";#N/A,#N/A,FALSE,"RWE AG";#N/A,#N/A,FALSE,"RWE Energie AG";#N/A,#N/A,FALSE,"Rheinbraun AG";#N/A,#N/A,FALSE,"RWE-DEA AG";#N/A,#N/A,FALSE,"RWE Umwelt AG ";#N/A,#N/A,FALSE,"Rhenas GmbH";#N/A,#N/A,FALSE,"RWE Telliance";#N/A,#N/A,FALSE,"Nukem GmbH";#N/A,#N/A,FALSE,"VM";#N/A,#N/A,FALSE,"MIT &amp; OC";#N/A,#N/A,FALSE,"Ber.Steuerford._verb.";#N/A,#N/A,FALSE,"EK-Gliederung IST";#N/A,#N/A,FALSE,"EK-Gliederung Prognose"}</definedName>
    <definedName name="Ralf" localSheetId="20" hidden="1">{#N/A,#N/A,FALSE,"EK_Einnahmengliederung I.Qu.";#N/A,#N/A,FALSE,"EK_Einnahmengliederung I.Prog";#N/A,#N/A,FALSE,"Steuerselbstberechng Ist I.Qu";#N/A,#N/A,FALSE,"Steuerselbstber. I.Prognose";#N/A,#N/A,FALSE,"Zusammenf.Steuerl. Modifikation";#N/A,#N/A,FALSE,"RIFSI I.Quartal";#N/A,#N/A,FALSE,"RIFSI I.Prognose";#N/A,#N/A,FALSE,"Berechng KSt-Minderung I.Qu.";#N/A,#N/A,FALSE,"Berechng KSt-Minderung I.Prog.";#N/A,#N/A,FALSE,"RWE AG";#N/A,#N/A,FALSE,"RWE Energie AG";#N/A,#N/A,FALSE,"Rheinbraun AG";#N/A,#N/A,FALSE,"RWE-DEA AG";#N/A,#N/A,FALSE,"RWE Umwelt AG ";#N/A,#N/A,FALSE,"Rhenas GmbH";#N/A,#N/A,FALSE,"RWE Telliance";#N/A,#N/A,FALSE,"Nukem GmbH";#N/A,#N/A,FALSE,"VM";#N/A,#N/A,FALSE,"MIT &amp; OC";#N/A,#N/A,FALSE,"Ber.Steuerford._verb.";#N/A,#N/A,FALSE,"EK-Gliederung IST";#N/A,#N/A,FALSE,"EK-Gliederung Prognose"}</definedName>
    <definedName name="Ralf" hidden="1">{#N/A,#N/A,FALSE,"EK_Einnahmengliederung I.Qu.";#N/A,#N/A,FALSE,"EK_Einnahmengliederung I.Prog";#N/A,#N/A,FALSE,"Steuerselbstberechng Ist I.Qu";#N/A,#N/A,FALSE,"Steuerselbstber. I.Prognose";#N/A,#N/A,FALSE,"Zusammenf.Steuerl. Modifikation";#N/A,#N/A,FALSE,"RIFSI I.Quartal";#N/A,#N/A,FALSE,"RIFSI I.Prognose";#N/A,#N/A,FALSE,"Berechng KSt-Minderung I.Qu.";#N/A,#N/A,FALSE,"Berechng KSt-Minderung I.Prog.";#N/A,#N/A,FALSE,"RWE AG";#N/A,#N/A,FALSE,"RWE Energie AG";#N/A,#N/A,FALSE,"Rheinbraun AG";#N/A,#N/A,FALSE,"RWE-DEA AG";#N/A,#N/A,FALSE,"RWE Umwelt AG ";#N/A,#N/A,FALSE,"Rhenas GmbH";#N/A,#N/A,FALSE,"RWE Telliance";#N/A,#N/A,FALSE,"Nukem GmbH";#N/A,#N/A,FALSE,"VM";#N/A,#N/A,FALSE,"MIT &amp; OC";#N/A,#N/A,FALSE,"Ber.Steuerford._verb.";#N/A,#N/A,FALSE,"EK-Gliederung IST";#N/A,#N/A,FALSE,"EK-Gliederung Prognose"}</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7</definedName>
    <definedName name="RiskMinimizeOnStart" hidden="1">FALSE</definedName>
    <definedName name="RiskMonitorConvergence" hidden="1">FALSE</definedName>
    <definedName name="RiskMultipleCPUSupportEnabled" hidden="1">TRUE</definedName>
    <definedName name="RiskNumIterations" hidden="1">100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SAPBEXhrIndnt" hidden="1">1</definedName>
    <definedName name="SAPBEXrevision" hidden="1">1</definedName>
    <definedName name="SAPBEXsysID" hidden="1">"RP7"</definedName>
    <definedName name="SAPBEXwbID" hidden="1">"3NPBM6HGL1PELRT7US4BEYMYF"</definedName>
    <definedName name="SAPsysID" hidden="1">"708C5W7SBKP804JT78WJ0JNKI"</definedName>
    <definedName name="SAPwbID" hidden="1">"ARS"</definedName>
    <definedName name="test1" localSheetId="2"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test1" localSheetId="9"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test1" localSheetId="11"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test1" localSheetId="15"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test1" localSheetId="16"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test1" localSheetId="17"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test1" localSheetId="18"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test1" localSheetId="19"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test1" localSheetId="20"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test1"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uiui" localSheetId="2" hidden="1">{#N/A,#N/A,TRUE,"Hauptabschlußübersicht";#N/A,#N/A,TRUE,"Bilanz -Einzel-";#N/A,#N/A,TRUE,"Bilanz";#N/A,#N/A,TRUE,"GUV -Einzel-";#N/A,#N/A,TRUE,"GUV"}</definedName>
    <definedName name="uiui" localSheetId="9" hidden="1">{#N/A,#N/A,TRUE,"Hauptabschlußübersicht";#N/A,#N/A,TRUE,"Bilanz -Einzel-";#N/A,#N/A,TRUE,"Bilanz";#N/A,#N/A,TRUE,"GUV -Einzel-";#N/A,#N/A,TRUE,"GUV"}</definedName>
    <definedName name="uiui" localSheetId="11" hidden="1">{#N/A,#N/A,TRUE,"Hauptabschlußübersicht";#N/A,#N/A,TRUE,"Bilanz -Einzel-";#N/A,#N/A,TRUE,"Bilanz";#N/A,#N/A,TRUE,"GUV -Einzel-";#N/A,#N/A,TRUE,"GUV"}</definedName>
    <definedName name="uiui" localSheetId="15" hidden="1">{#N/A,#N/A,TRUE,"Hauptabschlußübersicht";#N/A,#N/A,TRUE,"Bilanz -Einzel-";#N/A,#N/A,TRUE,"Bilanz";#N/A,#N/A,TRUE,"GUV -Einzel-";#N/A,#N/A,TRUE,"GUV"}</definedName>
    <definedName name="uiui" localSheetId="16" hidden="1">{#N/A,#N/A,TRUE,"Hauptabschlußübersicht";#N/A,#N/A,TRUE,"Bilanz -Einzel-";#N/A,#N/A,TRUE,"Bilanz";#N/A,#N/A,TRUE,"GUV -Einzel-";#N/A,#N/A,TRUE,"GUV"}</definedName>
    <definedName name="uiui" localSheetId="17" hidden="1">{#N/A,#N/A,TRUE,"Hauptabschlußübersicht";#N/A,#N/A,TRUE,"Bilanz -Einzel-";#N/A,#N/A,TRUE,"Bilanz";#N/A,#N/A,TRUE,"GUV -Einzel-";#N/A,#N/A,TRUE,"GUV"}</definedName>
    <definedName name="uiui" localSheetId="18" hidden="1">{#N/A,#N/A,TRUE,"Hauptabschlußübersicht";#N/A,#N/A,TRUE,"Bilanz -Einzel-";#N/A,#N/A,TRUE,"Bilanz";#N/A,#N/A,TRUE,"GUV -Einzel-";#N/A,#N/A,TRUE,"GUV"}</definedName>
    <definedName name="uiui" localSheetId="19" hidden="1">{#N/A,#N/A,TRUE,"Hauptabschlußübersicht";#N/A,#N/A,TRUE,"Bilanz -Einzel-";#N/A,#N/A,TRUE,"Bilanz";#N/A,#N/A,TRUE,"GUV -Einzel-";#N/A,#N/A,TRUE,"GUV"}</definedName>
    <definedName name="uiui" localSheetId="20" hidden="1">{#N/A,#N/A,TRUE,"Hauptabschlußübersicht";#N/A,#N/A,TRUE,"Bilanz -Einzel-";#N/A,#N/A,TRUE,"Bilanz";#N/A,#N/A,TRUE,"GUV -Einzel-";#N/A,#N/A,TRUE,"GUV"}</definedName>
    <definedName name="uiui" hidden="1">{#N/A,#N/A,TRUE,"Hauptabschlußübersicht";#N/A,#N/A,TRUE,"Bilanz -Einzel-";#N/A,#N/A,TRUE,"Bilanz";#N/A,#N/A,TRUE,"GUV -Einzel-";#N/A,#N/A,TRUE,"GUV"}</definedName>
    <definedName name="üouz" localSheetId="2"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üouz" localSheetId="9"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üouz" localSheetId="11"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üouz" localSheetId="15"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üouz" localSheetId="16"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üouz" localSheetId="17"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üouz" localSheetId="18"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üouz" localSheetId="19"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üouz" localSheetId="20"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üouz"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WAV_Positionen">Listen!$H$3:$H$9</definedName>
    <definedName name="wrn.abc" localSheetId="2" hidden="1">{#N/A,#N/A,FALSE,"EK_Einnahmengliederung I.Qu.";#N/A,#N/A,FALSE,"EK_Einnahmengliederung I.Prog";#N/A,#N/A,FALSE,"Steuerselbstberechng Ist I.Qu";#N/A,#N/A,FALSE,"Steuerselbstber. I.Prognose";#N/A,#N/A,FALSE,"Zusammenf.Steuerl. Modifikation";#N/A,#N/A,FALSE,"RIFSI I.Quartal";#N/A,#N/A,FALSE,"RIFSI I.Prognose";#N/A,#N/A,FALSE,"Berechng KSt-Minderung I.Qu.";#N/A,#N/A,FALSE,"Berechng KSt-Minderung I.Prog.";#N/A,#N/A,FALSE,"RWE AG";#N/A,#N/A,FALSE,"RWE Energie AG";#N/A,#N/A,FALSE,"Rheinbraun AG";#N/A,#N/A,FALSE,"RWE-DEA AG";#N/A,#N/A,FALSE,"RWE Umwelt AG ";#N/A,#N/A,FALSE,"Rhenas GmbH";#N/A,#N/A,FALSE,"RWE Telliance";#N/A,#N/A,FALSE,"Nukem GmbH";#N/A,#N/A,FALSE,"VM";#N/A,#N/A,FALSE,"MIT &amp; OC";#N/A,#N/A,FALSE,"Ber.Steuerford._verb.";#N/A,#N/A,FALSE,"EK-Gliederung IST";#N/A,#N/A,FALSE,"EK-Gliederung Prognose"}</definedName>
    <definedName name="wrn.abc" localSheetId="9" hidden="1">{#N/A,#N/A,FALSE,"EK_Einnahmengliederung I.Qu.";#N/A,#N/A,FALSE,"EK_Einnahmengliederung I.Prog";#N/A,#N/A,FALSE,"Steuerselbstberechng Ist I.Qu";#N/A,#N/A,FALSE,"Steuerselbstber. I.Prognose";#N/A,#N/A,FALSE,"Zusammenf.Steuerl. Modifikation";#N/A,#N/A,FALSE,"RIFSI I.Quartal";#N/A,#N/A,FALSE,"RIFSI I.Prognose";#N/A,#N/A,FALSE,"Berechng KSt-Minderung I.Qu.";#N/A,#N/A,FALSE,"Berechng KSt-Minderung I.Prog.";#N/A,#N/A,FALSE,"RWE AG";#N/A,#N/A,FALSE,"RWE Energie AG";#N/A,#N/A,FALSE,"Rheinbraun AG";#N/A,#N/A,FALSE,"RWE-DEA AG";#N/A,#N/A,FALSE,"RWE Umwelt AG ";#N/A,#N/A,FALSE,"Rhenas GmbH";#N/A,#N/A,FALSE,"RWE Telliance";#N/A,#N/A,FALSE,"Nukem GmbH";#N/A,#N/A,FALSE,"VM";#N/A,#N/A,FALSE,"MIT &amp; OC";#N/A,#N/A,FALSE,"Ber.Steuerford._verb.";#N/A,#N/A,FALSE,"EK-Gliederung IST";#N/A,#N/A,FALSE,"EK-Gliederung Prognose"}</definedName>
    <definedName name="wrn.abc" localSheetId="11" hidden="1">{#N/A,#N/A,FALSE,"EK_Einnahmengliederung I.Qu.";#N/A,#N/A,FALSE,"EK_Einnahmengliederung I.Prog";#N/A,#N/A,FALSE,"Steuerselbstberechng Ist I.Qu";#N/A,#N/A,FALSE,"Steuerselbstber. I.Prognose";#N/A,#N/A,FALSE,"Zusammenf.Steuerl. Modifikation";#N/A,#N/A,FALSE,"RIFSI I.Quartal";#N/A,#N/A,FALSE,"RIFSI I.Prognose";#N/A,#N/A,FALSE,"Berechng KSt-Minderung I.Qu.";#N/A,#N/A,FALSE,"Berechng KSt-Minderung I.Prog.";#N/A,#N/A,FALSE,"RWE AG";#N/A,#N/A,FALSE,"RWE Energie AG";#N/A,#N/A,FALSE,"Rheinbraun AG";#N/A,#N/A,FALSE,"RWE-DEA AG";#N/A,#N/A,FALSE,"RWE Umwelt AG ";#N/A,#N/A,FALSE,"Rhenas GmbH";#N/A,#N/A,FALSE,"RWE Telliance";#N/A,#N/A,FALSE,"Nukem GmbH";#N/A,#N/A,FALSE,"VM";#N/A,#N/A,FALSE,"MIT &amp; OC";#N/A,#N/A,FALSE,"Ber.Steuerford._verb.";#N/A,#N/A,FALSE,"EK-Gliederung IST";#N/A,#N/A,FALSE,"EK-Gliederung Prognose"}</definedName>
    <definedName name="wrn.abc" localSheetId="15" hidden="1">{#N/A,#N/A,FALSE,"EK_Einnahmengliederung I.Qu.";#N/A,#N/A,FALSE,"EK_Einnahmengliederung I.Prog";#N/A,#N/A,FALSE,"Steuerselbstberechng Ist I.Qu";#N/A,#N/A,FALSE,"Steuerselbstber. I.Prognose";#N/A,#N/A,FALSE,"Zusammenf.Steuerl. Modifikation";#N/A,#N/A,FALSE,"RIFSI I.Quartal";#N/A,#N/A,FALSE,"RIFSI I.Prognose";#N/A,#N/A,FALSE,"Berechng KSt-Minderung I.Qu.";#N/A,#N/A,FALSE,"Berechng KSt-Minderung I.Prog.";#N/A,#N/A,FALSE,"RWE AG";#N/A,#N/A,FALSE,"RWE Energie AG";#N/A,#N/A,FALSE,"Rheinbraun AG";#N/A,#N/A,FALSE,"RWE-DEA AG";#N/A,#N/A,FALSE,"RWE Umwelt AG ";#N/A,#N/A,FALSE,"Rhenas GmbH";#N/A,#N/A,FALSE,"RWE Telliance";#N/A,#N/A,FALSE,"Nukem GmbH";#N/A,#N/A,FALSE,"VM";#N/A,#N/A,FALSE,"MIT &amp; OC";#N/A,#N/A,FALSE,"Ber.Steuerford._verb.";#N/A,#N/A,FALSE,"EK-Gliederung IST";#N/A,#N/A,FALSE,"EK-Gliederung Prognose"}</definedName>
    <definedName name="wrn.abc" localSheetId="16" hidden="1">{#N/A,#N/A,FALSE,"EK_Einnahmengliederung I.Qu.";#N/A,#N/A,FALSE,"EK_Einnahmengliederung I.Prog";#N/A,#N/A,FALSE,"Steuerselbstberechng Ist I.Qu";#N/A,#N/A,FALSE,"Steuerselbstber. I.Prognose";#N/A,#N/A,FALSE,"Zusammenf.Steuerl. Modifikation";#N/A,#N/A,FALSE,"RIFSI I.Quartal";#N/A,#N/A,FALSE,"RIFSI I.Prognose";#N/A,#N/A,FALSE,"Berechng KSt-Minderung I.Qu.";#N/A,#N/A,FALSE,"Berechng KSt-Minderung I.Prog.";#N/A,#N/A,FALSE,"RWE AG";#N/A,#N/A,FALSE,"RWE Energie AG";#N/A,#N/A,FALSE,"Rheinbraun AG";#N/A,#N/A,FALSE,"RWE-DEA AG";#N/A,#N/A,FALSE,"RWE Umwelt AG ";#N/A,#N/A,FALSE,"Rhenas GmbH";#N/A,#N/A,FALSE,"RWE Telliance";#N/A,#N/A,FALSE,"Nukem GmbH";#N/A,#N/A,FALSE,"VM";#N/A,#N/A,FALSE,"MIT &amp; OC";#N/A,#N/A,FALSE,"Ber.Steuerford._verb.";#N/A,#N/A,FALSE,"EK-Gliederung IST";#N/A,#N/A,FALSE,"EK-Gliederung Prognose"}</definedName>
    <definedName name="wrn.abc" localSheetId="17" hidden="1">{#N/A,#N/A,FALSE,"EK_Einnahmengliederung I.Qu.";#N/A,#N/A,FALSE,"EK_Einnahmengliederung I.Prog";#N/A,#N/A,FALSE,"Steuerselbstberechng Ist I.Qu";#N/A,#N/A,FALSE,"Steuerselbstber. I.Prognose";#N/A,#N/A,FALSE,"Zusammenf.Steuerl. Modifikation";#N/A,#N/A,FALSE,"RIFSI I.Quartal";#N/A,#N/A,FALSE,"RIFSI I.Prognose";#N/A,#N/A,FALSE,"Berechng KSt-Minderung I.Qu.";#N/A,#N/A,FALSE,"Berechng KSt-Minderung I.Prog.";#N/A,#N/A,FALSE,"RWE AG";#N/A,#N/A,FALSE,"RWE Energie AG";#N/A,#N/A,FALSE,"Rheinbraun AG";#N/A,#N/A,FALSE,"RWE-DEA AG";#N/A,#N/A,FALSE,"RWE Umwelt AG ";#N/A,#N/A,FALSE,"Rhenas GmbH";#N/A,#N/A,FALSE,"RWE Telliance";#N/A,#N/A,FALSE,"Nukem GmbH";#N/A,#N/A,FALSE,"VM";#N/A,#N/A,FALSE,"MIT &amp; OC";#N/A,#N/A,FALSE,"Ber.Steuerford._verb.";#N/A,#N/A,FALSE,"EK-Gliederung IST";#N/A,#N/A,FALSE,"EK-Gliederung Prognose"}</definedName>
    <definedName name="wrn.abc" localSheetId="18" hidden="1">{#N/A,#N/A,FALSE,"EK_Einnahmengliederung I.Qu.";#N/A,#N/A,FALSE,"EK_Einnahmengliederung I.Prog";#N/A,#N/A,FALSE,"Steuerselbstberechng Ist I.Qu";#N/A,#N/A,FALSE,"Steuerselbstber. I.Prognose";#N/A,#N/A,FALSE,"Zusammenf.Steuerl. Modifikation";#N/A,#N/A,FALSE,"RIFSI I.Quartal";#N/A,#N/A,FALSE,"RIFSI I.Prognose";#N/A,#N/A,FALSE,"Berechng KSt-Minderung I.Qu.";#N/A,#N/A,FALSE,"Berechng KSt-Minderung I.Prog.";#N/A,#N/A,FALSE,"RWE AG";#N/A,#N/A,FALSE,"RWE Energie AG";#N/A,#N/A,FALSE,"Rheinbraun AG";#N/A,#N/A,FALSE,"RWE-DEA AG";#N/A,#N/A,FALSE,"RWE Umwelt AG ";#N/A,#N/A,FALSE,"Rhenas GmbH";#N/A,#N/A,FALSE,"RWE Telliance";#N/A,#N/A,FALSE,"Nukem GmbH";#N/A,#N/A,FALSE,"VM";#N/A,#N/A,FALSE,"MIT &amp; OC";#N/A,#N/A,FALSE,"Ber.Steuerford._verb.";#N/A,#N/A,FALSE,"EK-Gliederung IST";#N/A,#N/A,FALSE,"EK-Gliederung Prognose"}</definedName>
    <definedName name="wrn.abc" localSheetId="19" hidden="1">{#N/A,#N/A,FALSE,"EK_Einnahmengliederung I.Qu.";#N/A,#N/A,FALSE,"EK_Einnahmengliederung I.Prog";#N/A,#N/A,FALSE,"Steuerselbstberechng Ist I.Qu";#N/A,#N/A,FALSE,"Steuerselbstber. I.Prognose";#N/A,#N/A,FALSE,"Zusammenf.Steuerl. Modifikation";#N/A,#N/A,FALSE,"RIFSI I.Quartal";#N/A,#N/A,FALSE,"RIFSI I.Prognose";#N/A,#N/A,FALSE,"Berechng KSt-Minderung I.Qu.";#N/A,#N/A,FALSE,"Berechng KSt-Minderung I.Prog.";#N/A,#N/A,FALSE,"RWE AG";#N/A,#N/A,FALSE,"RWE Energie AG";#N/A,#N/A,FALSE,"Rheinbraun AG";#N/A,#N/A,FALSE,"RWE-DEA AG";#N/A,#N/A,FALSE,"RWE Umwelt AG ";#N/A,#N/A,FALSE,"Rhenas GmbH";#N/A,#N/A,FALSE,"RWE Telliance";#N/A,#N/A,FALSE,"Nukem GmbH";#N/A,#N/A,FALSE,"VM";#N/A,#N/A,FALSE,"MIT &amp; OC";#N/A,#N/A,FALSE,"Ber.Steuerford._verb.";#N/A,#N/A,FALSE,"EK-Gliederung IST";#N/A,#N/A,FALSE,"EK-Gliederung Prognose"}</definedName>
    <definedName name="wrn.abc" localSheetId="20" hidden="1">{#N/A,#N/A,FALSE,"EK_Einnahmengliederung I.Qu.";#N/A,#N/A,FALSE,"EK_Einnahmengliederung I.Prog";#N/A,#N/A,FALSE,"Steuerselbstberechng Ist I.Qu";#N/A,#N/A,FALSE,"Steuerselbstber. I.Prognose";#N/A,#N/A,FALSE,"Zusammenf.Steuerl. Modifikation";#N/A,#N/A,FALSE,"RIFSI I.Quartal";#N/A,#N/A,FALSE,"RIFSI I.Prognose";#N/A,#N/A,FALSE,"Berechng KSt-Minderung I.Qu.";#N/A,#N/A,FALSE,"Berechng KSt-Minderung I.Prog.";#N/A,#N/A,FALSE,"RWE AG";#N/A,#N/A,FALSE,"RWE Energie AG";#N/A,#N/A,FALSE,"Rheinbraun AG";#N/A,#N/A,FALSE,"RWE-DEA AG";#N/A,#N/A,FALSE,"RWE Umwelt AG ";#N/A,#N/A,FALSE,"Rhenas GmbH";#N/A,#N/A,FALSE,"RWE Telliance";#N/A,#N/A,FALSE,"Nukem GmbH";#N/A,#N/A,FALSE,"VM";#N/A,#N/A,FALSE,"MIT &amp; OC";#N/A,#N/A,FALSE,"Ber.Steuerford._verb.";#N/A,#N/A,FALSE,"EK-Gliederung IST";#N/A,#N/A,FALSE,"EK-Gliederung Prognose"}</definedName>
    <definedName name="wrn.abc" hidden="1">{#N/A,#N/A,FALSE,"EK_Einnahmengliederung I.Qu.";#N/A,#N/A,FALSE,"EK_Einnahmengliederung I.Prog";#N/A,#N/A,FALSE,"Steuerselbstberechng Ist I.Qu";#N/A,#N/A,FALSE,"Steuerselbstber. I.Prognose";#N/A,#N/A,FALSE,"Zusammenf.Steuerl. Modifikation";#N/A,#N/A,FALSE,"RIFSI I.Quartal";#N/A,#N/A,FALSE,"RIFSI I.Prognose";#N/A,#N/A,FALSE,"Berechng KSt-Minderung I.Qu.";#N/A,#N/A,FALSE,"Berechng KSt-Minderung I.Prog.";#N/A,#N/A,FALSE,"RWE AG";#N/A,#N/A,FALSE,"RWE Energie AG";#N/A,#N/A,FALSE,"Rheinbraun AG";#N/A,#N/A,FALSE,"RWE-DEA AG";#N/A,#N/A,FALSE,"RWE Umwelt AG ";#N/A,#N/A,FALSE,"Rhenas GmbH";#N/A,#N/A,FALSE,"RWE Telliance";#N/A,#N/A,FALSE,"Nukem GmbH";#N/A,#N/A,FALSE,"VM";#N/A,#N/A,FALSE,"MIT &amp; OC";#N/A,#N/A,FALSE,"Ber.Steuerford._verb.";#N/A,#N/A,FALSE,"EK-Gliederung IST";#N/A,#N/A,FALSE,"EK-Gliederung Prognose"}</definedName>
    <definedName name="wrn.I.Quartalplanung." localSheetId="2" hidden="1">{#N/A,#N/A,FALSE,"EK_Einnahmengliederung I.Qu.";#N/A,#N/A,FALSE,"EK_Einnahmengliederung I.Prog";#N/A,#N/A,FALSE,"Steuerselbstberechng Ist I.Qu";#N/A,#N/A,FALSE,"Steuerselbstber. I.Prognose";#N/A,#N/A,FALSE,"Zusammenf.Steuerl. Modifikation";#N/A,#N/A,FALSE,"RIFSI I.Quartal";#N/A,#N/A,FALSE,"RIFSI I.Prognose";#N/A,#N/A,FALSE,"Berechng KSt-Minderung I.Qu.";#N/A,#N/A,FALSE,"Berechng KSt-Minderung I.Prog.";#N/A,#N/A,FALSE,"RWE AG";#N/A,#N/A,FALSE,"RWE Energie AG";#N/A,#N/A,FALSE,"Rheinbraun AG";#N/A,#N/A,FALSE,"RWE-DEA AG";#N/A,#N/A,FALSE,"RWE Umwelt AG ";#N/A,#N/A,FALSE,"Rhenas GmbH";#N/A,#N/A,FALSE,"RWE Telliance";#N/A,#N/A,FALSE,"Nukem GmbH";#N/A,#N/A,FALSE,"VM";#N/A,#N/A,FALSE,"MIT &amp; OC";#N/A,#N/A,FALSE,"Ber.Steuerford._verb.";#N/A,#N/A,FALSE,"EK-Gliederung IST";#N/A,#N/A,FALSE,"EK-Gliederung Prognose"}</definedName>
    <definedName name="wrn.I.Quartalplanung." localSheetId="9" hidden="1">{#N/A,#N/A,FALSE,"EK_Einnahmengliederung I.Qu.";#N/A,#N/A,FALSE,"EK_Einnahmengliederung I.Prog";#N/A,#N/A,FALSE,"Steuerselbstberechng Ist I.Qu";#N/A,#N/A,FALSE,"Steuerselbstber. I.Prognose";#N/A,#N/A,FALSE,"Zusammenf.Steuerl. Modifikation";#N/A,#N/A,FALSE,"RIFSI I.Quartal";#N/A,#N/A,FALSE,"RIFSI I.Prognose";#N/A,#N/A,FALSE,"Berechng KSt-Minderung I.Qu.";#N/A,#N/A,FALSE,"Berechng KSt-Minderung I.Prog.";#N/A,#N/A,FALSE,"RWE AG";#N/A,#N/A,FALSE,"RWE Energie AG";#N/A,#N/A,FALSE,"Rheinbraun AG";#N/A,#N/A,FALSE,"RWE-DEA AG";#N/A,#N/A,FALSE,"RWE Umwelt AG ";#N/A,#N/A,FALSE,"Rhenas GmbH";#N/A,#N/A,FALSE,"RWE Telliance";#N/A,#N/A,FALSE,"Nukem GmbH";#N/A,#N/A,FALSE,"VM";#N/A,#N/A,FALSE,"MIT &amp; OC";#N/A,#N/A,FALSE,"Ber.Steuerford._verb.";#N/A,#N/A,FALSE,"EK-Gliederung IST";#N/A,#N/A,FALSE,"EK-Gliederung Prognose"}</definedName>
    <definedName name="wrn.I.Quartalplanung." localSheetId="11" hidden="1">{#N/A,#N/A,FALSE,"EK_Einnahmengliederung I.Qu.";#N/A,#N/A,FALSE,"EK_Einnahmengliederung I.Prog";#N/A,#N/A,FALSE,"Steuerselbstberechng Ist I.Qu";#N/A,#N/A,FALSE,"Steuerselbstber. I.Prognose";#N/A,#N/A,FALSE,"Zusammenf.Steuerl. Modifikation";#N/A,#N/A,FALSE,"RIFSI I.Quartal";#N/A,#N/A,FALSE,"RIFSI I.Prognose";#N/A,#N/A,FALSE,"Berechng KSt-Minderung I.Qu.";#N/A,#N/A,FALSE,"Berechng KSt-Minderung I.Prog.";#N/A,#N/A,FALSE,"RWE AG";#N/A,#N/A,FALSE,"RWE Energie AG";#N/A,#N/A,FALSE,"Rheinbraun AG";#N/A,#N/A,FALSE,"RWE-DEA AG";#N/A,#N/A,FALSE,"RWE Umwelt AG ";#N/A,#N/A,FALSE,"Rhenas GmbH";#N/A,#N/A,FALSE,"RWE Telliance";#N/A,#N/A,FALSE,"Nukem GmbH";#N/A,#N/A,FALSE,"VM";#N/A,#N/A,FALSE,"MIT &amp; OC";#N/A,#N/A,FALSE,"Ber.Steuerford._verb.";#N/A,#N/A,FALSE,"EK-Gliederung IST";#N/A,#N/A,FALSE,"EK-Gliederung Prognose"}</definedName>
    <definedName name="wrn.I.Quartalplanung." localSheetId="15" hidden="1">{#N/A,#N/A,FALSE,"EK_Einnahmengliederung I.Qu.";#N/A,#N/A,FALSE,"EK_Einnahmengliederung I.Prog";#N/A,#N/A,FALSE,"Steuerselbstberechng Ist I.Qu";#N/A,#N/A,FALSE,"Steuerselbstber. I.Prognose";#N/A,#N/A,FALSE,"Zusammenf.Steuerl. Modifikation";#N/A,#N/A,FALSE,"RIFSI I.Quartal";#N/A,#N/A,FALSE,"RIFSI I.Prognose";#N/A,#N/A,FALSE,"Berechng KSt-Minderung I.Qu.";#N/A,#N/A,FALSE,"Berechng KSt-Minderung I.Prog.";#N/A,#N/A,FALSE,"RWE AG";#N/A,#N/A,FALSE,"RWE Energie AG";#N/A,#N/A,FALSE,"Rheinbraun AG";#N/A,#N/A,FALSE,"RWE-DEA AG";#N/A,#N/A,FALSE,"RWE Umwelt AG ";#N/A,#N/A,FALSE,"Rhenas GmbH";#N/A,#N/A,FALSE,"RWE Telliance";#N/A,#N/A,FALSE,"Nukem GmbH";#N/A,#N/A,FALSE,"VM";#N/A,#N/A,FALSE,"MIT &amp; OC";#N/A,#N/A,FALSE,"Ber.Steuerford._verb.";#N/A,#N/A,FALSE,"EK-Gliederung IST";#N/A,#N/A,FALSE,"EK-Gliederung Prognose"}</definedName>
    <definedName name="wrn.I.Quartalplanung." localSheetId="16" hidden="1">{#N/A,#N/A,FALSE,"EK_Einnahmengliederung I.Qu.";#N/A,#N/A,FALSE,"EK_Einnahmengliederung I.Prog";#N/A,#N/A,FALSE,"Steuerselbstberechng Ist I.Qu";#N/A,#N/A,FALSE,"Steuerselbstber. I.Prognose";#N/A,#N/A,FALSE,"Zusammenf.Steuerl. Modifikation";#N/A,#N/A,FALSE,"RIFSI I.Quartal";#N/A,#N/A,FALSE,"RIFSI I.Prognose";#N/A,#N/A,FALSE,"Berechng KSt-Minderung I.Qu.";#N/A,#N/A,FALSE,"Berechng KSt-Minderung I.Prog.";#N/A,#N/A,FALSE,"RWE AG";#N/A,#N/A,FALSE,"RWE Energie AG";#N/A,#N/A,FALSE,"Rheinbraun AG";#N/A,#N/A,FALSE,"RWE-DEA AG";#N/A,#N/A,FALSE,"RWE Umwelt AG ";#N/A,#N/A,FALSE,"Rhenas GmbH";#N/A,#N/A,FALSE,"RWE Telliance";#N/A,#N/A,FALSE,"Nukem GmbH";#N/A,#N/A,FALSE,"VM";#N/A,#N/A,FALSE,"MIT &amp; OC";#N/A,#N/A,FALSE,"Ber.Steuerford._verb.";#N/A,#N/A,FALSE,"EK-Gliederung IST";#N/A,#N/A,FALSE,"EK-Gliederung Prognose"}</definedName>
    <definedName name="wrn.I.Quartalplanung." localSheetId="17" hidden="1">{#N/A,#N/A,FALSE,"EK_Einnahmengliederung I.Qu.";#N/A,#N/A,FALSE,"EK_Einnahmengliederung I.Prog";#N/A,#N/A,FALSE,"Steuerselbstberechng Ist I.Qu";#N/A,#N/A,FALSE,"Steuerselbstber. I.Prognose";#N/A,#N/A,FALSE,"Zusammenf.Steuerl. Modifikation";#N/A,#N/A,FALSE,"RIFSI I.Quartal";#N/A,#N/A,FALSE,"RIFSI I.Prognose";#N/A,#N/A,FALSE,"Berechng KSt-Minderung I.Qu.";#N/A,#N/A,FALSE,"Berechng KSt-Minderung I.Prog.";#N/A,#N/A,FALSE,"RWE AG";#N/A,#N/A,FALSE,"RWE Energie AG";#N/A,#N/A,FALSE,"Rheinbraun AG";#N/A,#N/A,FALSE,"RWE-DEA AG";#N/A,#N/A,FALSE,"RWE Umwelt AG ";#N/A,#N/A,FALSE,"Rhenas GmbH";#N/A,#N/A,FALSE,"RWE Telliance";#N/A,#N/A,FALSE,"Nukem GmbH";#N/A,#N/A,FALSE,"VM";#N/A,#N/A,FALSE,"MIT &amp; OC";#N/A,#N/A,FALSE,"Ber.Steuerford._verb.";#N/A,#N/A,FALSE,"EK-Gliederung IST";#N/A,#N/A,FALSE,"EK-Gliederung Prognose"}</definedName>
    <definedName name="wrn.I.Quartalplanung." localSheetId="18" hidden="1">{#N/A,#N/A,FALSE,"EK_Einnahmengliederung I.Qu.";#N/A,#N/A,FALSE,"EK_Einnahmengliederung I.Prog";#N/A,#N/A,FALSE,"Steuerselbstberechng Ist I.Qu";#N/A,#N/A,FALSE,"Steuerselbstber. I.Prognose";#N/A,#N/A,FALSE,"Zusammenf.Steuerl. Modifikation";#N/A,#N/A,FALSE,"RIFSI I.Quartal";#N/A,#N/A,FALSE,"RIFSI I.Prognose";#N/A,#N/A,FALSE,"Berechng KSt-Minderung I.Qu.";#N/A,#N/A,FALSE,"Berechng KSt-Minderung I.Prog.";#N/A,#N/A,FALSE,"RWE AG";#N/A,#N/A,FALSE,"RWE Energie AG";#N/A,#N/A,FALSE,"Rheinbraun AG";#N/A,#N/A,FALSE,"RWE-DEA AG";#N/A,#N/A,FALSE,"RWE Umwelt AG ";#N/A,#N/A,FALSE,"Rhenas GmbH";#N/A,#N/A,FALSE,"RWE Telliance";#N/A,#N/A,FALSE,"Nukem GmbH";#N/A,#N/A,FALSE,"VM";#N/A,#N/A,FALSE,"MIT &amp; OC";#N/A,#N/A,FALSE,"Ber.Steuerford._verb.";#N/A,#N/A,FALSE,"EK-Gliederung IST";#N/A,#N/A,FALSE,"EK-Gliederung Prognose"}</definedName>
    <definedName name="wrn.I.Quartalplanung." localSheetId="19" hidden="1">{#N/A,#N/A,FALSE,"EK_Einnahmengliederung I.Qu.";#N/A,#N/A,FALSE,"EK_Einnahmengliederung I.Prog";#N/A,#N/A,FALSE,"Steuerselbstberechng Ist I.Qu";#N/A,#N/A,FALSE,"Steuerselbstber. I.Prognose";#N/A,#N/A,FALSE,"Zusammenf.Steuerl. Modifikation";#N/A,#N/A,FALSE,"RIFSI I.Quartal";#N/A,#N/A,FALSE,"RIFSI I.Prognose";#N/A,#N/A,FALSE,"Berechng KSt-Minderung I.Qu.";#N/A,#N/A,FALSE,"Berechng KSt-Minderung I.Prog.";#N/A,#N/A,FALSE,"RWE AG";#N/A,#N/A,FALSE,"RWE Energie AG";#N/A,#N/A,FALSE,"Rheinbraun AG";#N/A,#N/A,FALSE,"RWE-DEA AG";#N/A,#N/A,FALSE,"RWE Umwelt AG ";#N/A,#N/A,FALSE,"Rhenas GmbH";#N/A,#N/A,FALSE,"RWE Telliance";#N/A,#N/A,FALSE,"Nukem GmbH";#N/A,#N/A,FALSE,"VM";#N/A,#N/A,FALSE,"MIT &amp; OC";#N/A,#N/A,FALSE,"Ber.Steuerford._verb.";#N/A,#N/A,FALSE,"EK-Gliederung IST";#N/A,#N/A,FALSE,"EK-Gliederung Prognose"}</definedName>
    <definedName name="wrn.I.Quartalplanung." localSheetId="20" hidden="1">{#N/A,#N/A,FALSE,"EK_Einnahmengliederung I.Qu.";#N/A,#N/A,FALSE,"EK_Einnahmengliederung I.Prog";#N/A,#N/A,FALSE,"Steuerselbstberechng Ist I.Qu";#N/A,#N/A,FALSE,"Steuerselbstber. I.Prognose";#N/A,#N/A,FALSE,"Zusammenf.Steuerl. Modifikation";#N/A,#N/A,FALSE,"RIFSI I.Quartal";#N/A,#N/A,FALSE,"RIFSI I.Prognose";#N/A,#N/A,FALSE,"Berechng KSt-Minderung I.Qu.";#N/A,#N/A,FALSE,"Berechng KSt-Minderung I.Prog.";#N/A,#N/A,FALSE,"RWE AG";#N/A,#N/A,FALSE,"RWE Energie AG";#N/A,#N/A,FALSE,"Rheinbraun AG";#N/A,#N/A,FALSE,"RWE-DEA AG";#N/A,#N/A,FALSE,"RWE Umwelt AG ";#N/A,#N/A,FALSE,"Rhenas GmbH";#N/A,#N/A,FALSE,"RWE Telliance";#N/A,#N/A,FALSE,"Nukem GmbH";#N/A,#N/A,FALSE,"VM";#N/A,#N/A,FALSE,"MIT &amp; OC";#N/A,#N/A,FALSE,"Ber.Steuerford._verb.";#N/A,#N/A,FALSE,"EK-Gliederung IST";#N/A,#N/A,FALSE,"EK-Gliederung Prognose"}</definedName>
    <definedName name="wrn.I.Quartalplanung." hidden="1">{#N/A,#N/A,FALSE,"EK_Einnahmengliederung I.Qu.";#N/A,#N/A,FALSE,"EK_Einnahmengliederung I.Prog";#N/A,#N/A,FALSE,"Steuerselbstberechng Ist I.Qu";#N/A,#N/A,FALSE,"Steuerselbstber. I.Prognose";#N/A,#N/A,FALSE,"Zusammenf.Steuerl. Modifikation";#N/A,#N/A,FALSE,"RIFSI I.Quartal";#N/A,#N/A,FALSE,"RIFSI I.Prognose";#N/A,#N/A,FALSE,"Berechng KSt-Minderung I.Qu.";#N/A,#N/A,FALSE,"Berechng KSt-Minderung I.Prog.";#N/A,#N/A,FALSE,"RWE AG";#N/A,#N/A,FALSE,"RWE Energie AG";#N/A,#N/A,FALSE,"Rheinbraun AG";#N/A,#N/A,FALSE,"RWE-DEA AG";#N/A,#N/A,FALSE,"RWE Umwelt AG ";#N/A,#N/A,FALSE,"Rhenas GmbH";#N/A,#N/A,FALSE,"RWE Telliance";#N/A,#N/A,FALSE,"Nukem GmbH";#N/A,#N/A,FALSE,"VM";#N/A,#N/A,FALSE,"MIT &amp; OC";#N/A,#N/A,FALSE,"Ber.Steuerford._verb.";#N/A,#N/A,FALSE,"EK-Gliederung IST";#N/A,#N/A,FALSE,"EK-Gliederung Prognose"}</definedName>
    <definedName name="wrn.II.._.Quartal." localSheetId="2" hidden="1">{#N/A,#N/A,FALSE,"EK_Einnahmengliederung II.Qu.";#N/A,#N/A,FALSE,"EK_Einnahmengliederung II.Prog";#N/A,#N/A,FALSE,"Steuerselbstberechng Ist II.Qu";#N/A,#N/A,FALSE,"Steuerselbstber. II.Prognose";#N/A,#N/A,FALSE,"Zusammenf.Steuerl. Modifikation";#N/A,#N/A,FALSE,"RIFSI II.Quartal";#N/A,#N/A,FALSE,"RIFSI II.Prognose";#N/A,#N/A,FALSE,"Berechng KSt-Minderung II.Qu.";#N/A,#N/A,FALSE,"Berechng KSt-Minderung II.Prog.";#N/A,#N/A,FALSE,"RWE AG";#N/A,#N/A,FALSE,"RWE Energie AG";#N/A,#N/A,FALSE,"Rheinbraun AG";#N/A,#N/A,FALSE,"RWE-DEA AG";#N/A,#N/A,FALSE,"RWE Umwelt AG ";#N/A,#N/A,FALSE,"Rhenas GmbH";#N/A,#N/A,FALSE,"RWE Telliance";#N/A,#N/A,FALSE,"Nukem GmbH";#N/A,#N/A,FALSE,"VM";#N/A,#N/A,FALSE,"MIT &amp; OC"}</definedName>
    <definedName name="wrn.II.._.Quartal." localSheetId="9" hidden="1">{#N/A,#N/A,FALSE,"EK_Einnahmengliederung II.Qu.";#N/A,#N/A,FALSE,"EK_Einnahmengliederung II.Prog";#N/A,#N/A,FALSE,"Steuerselbstberechng Ist II.Qu";#N/A,#N/A,FALSE,"Steuerselbstber. II.Prognose";#N/A,#N/A,FALSE,"Zusammenf.Steuerl. Modifikation";#N/A,#N/A,FALSE,"RIFSI II.Quartal";#N/A,#N/A,FALSE,"RIFSI II.Prognose";#N/A,#N/A,FALSE,"Berechng KSt-Minderung II.Qu.";#N/A,#N/A,FALSE,"Berechng KSt-Minderung II.Prog.";#N/A,#N/A,FALSE,"RWE AG";#N/A,#N/A,FALSE,"RWE Energie AG";#N/A,#N/A,FALSE,"Rheinbraun AG";#N/A,#N/A,FALSE,"RWE-DEA AG";#N/A,#N/A,FALSE,"RWE Umwelt AG ";#N/A,#N/A,FALSE,"Rhenas GmbH";#N/A,#N/A,FALSE,"RWE Telliance";#N/A,#N/A,FALSE,"Nukem GmbH";#N/A,#N/A,FALSE,"VM";#N/A,#N/A,FALSE,"MIT &amp; OC"}</definedName>
    <definedName name="wrn.II.._.Quartal." localSheetId="11" hidden="1">{#N/A,#N/A,FALSE,"EK_Einnahmengliederung II.Qu.";#N/A,#N/A,FALSE,"EK_Einnahmengliederung II.Prog";#N/A,#N/A,FALSE,"Steuerselbstberechng Ist II.Qu";#N/A,#N/A,FALSE,"Steuerselbstber. II.Prognose";#N/A,#N/A,FALSE,"Zusammenf.Steuerl. Modifikation";#N/A,#N/A,FALSE,"RIFSI II.Quartal";#N/A,#N/A,FALSE,"RIFSI II.Prognose";#N/A,#N/A,FALSE,"Berechng KSt-Minderung II.Qu.";#N/A,#N/A,FALSE,"Berechng KSt-Minderung II.Prog.";#N/A,#N/A,FALSE,"RWE AG";#N/A,#N/A,FALSE,"RWE Energie AG";#N/A,#N/A,FALSE,"Rheinbraun AG";#N/A,#N/A,FALSE,"RWE-DEA AG";#N/A,#N/A,FALSE,"RWE Umwelt AG ";#N/A,#N/A,FALSE,"Rhenas GmbH";#N/A,#N/A,FALSE,"RWE Telliance";#N/A,#N/A,FALSE,"Nukem GmbH";#N/A,#N/A,FALSE,"VM";#N/A,#N/A,FALSE,"MIT &amp; OC"}</definedName>
    <definedName name="wrn.II.._.Quartal." localSheetId="15" hidden="1">{#N/A,#N/A,FALSE,"EK_Einnahmengliederung II.Qu.";#N/A,#N/A,FALSE,"EK_Einnahmengliederung II.Prog";#N/A,#N/A,FALSE,"Steuerselbstberechng Ist II.Qu";#N/A,#N/A,FALSE,"Steuerselbstber. II.Prognose";#N/A,#N/A,FALSE,"Zusammenf.Steuerl. Modifikation";#N/A,#N/A,FALSE,"RIFSI II.Quartal";#N/A,#N/A,FALSE,"RIFSI II.Prognose";#N/A,#N/A,FALSE,"Berechng KSt-Minderung II.Qu.";#N/A,#N/A,FALSE,"Berechng KSt-Minderung II.Prog.";#N/A,#N/A,FALSE,"RWE AG";#N/A,#N/A,FALSE,"RWE Energie AG";#N/A,#N/A,FALSE,"Rheinbraun AG";#N/A,#N/A,FALSE,"RWE-DEA AG";#N/A,#N/A,FALSE,"RWE Umwelt AG ";#N/A,#N/A,FALSE,"Rhenas GmbH";#N/A,#N/A,FALSE,"RWE Telliance";#N/A,#N/A,FALSE,"Nukem GmbH";#N/A,#N/A,FALSE,"VM";#N/A,#N/A,FALSE,"MIT &amp; OC"}</definedName>
    <definedName name="wrn.II.._.Quartal." localSheetId="16" hidden="1">{#N/A,#N/A,FALSE,"EK_Einnahmengliederung II.Qu.";#N/A,#N/A,FALSE,"EK_Einnahmengliederung II.Prog";#N/A,#N/A,FALSE,"Steuerselbstberechng Ist II.Qu";#N/A,#N/A,FALSE,"Steuerselbstber. II.Prognose";#N/A,#N/A,FALSE,"Zusammenf.Steuerl. Modifikation";#N/A,#N/A,FALSE,"RIFSI II.Quartal";#N/A,#N/A,FALSE,"RIFSI II.Prognose";#N/A,#N/A,FALSE,"Berechng KSt-Minderung II.Qu.";#N/A,#N/A,FALSE,"Berechng KSt-Minderung II.Prog.";#N/A,#N/A,FALSE,"RWE AG";#N/A,#N/A,FALSE,"RWE Energie AG";#N/A,#N/A,FALSE,"Rheinbraun AG";#N/A,#N/A,FALSE,"RWE-DEA AG";#N/A,#N/A,FALSE,"RWE Umwelt AG ";#N/A,#N/A,FALSE,"Rhenas GmbH";#N/A,#N/A,FALSE,"RWE Telliance";#N/A,#N/A,FALSE,"Nukem GmbH";#N/A,#N/A,FALSE,"VM";#N/A,#N/A,FALSE,"MIT &amp; OC"}</definedName>
    <definedName name="wrn.II.._.Quartal." localSheetId="17" hidden="1">{#N/A,#N/A,FALSE,"EK_Einnahmengliederung II.Qu.";#N/A,#N/A,FALSE,"EK_Einnahmengliederung II.Prog";#N/A,#N/A,FALSE,"Steuerselbstberechng Ist II.Qu";#N/A,#N/A,FALSE,"Steuerselbstber. II.Prognose";#N/A,#N/A,FALSE,"Zusammenf.Steuerl. Modifikation";#N/A,#N/A,FALSE,"RIFSI II.Quartal";#N/A,#N/A,FALSE,"RIFSI II.Prognose";#N/A,#N/A,FALSE,"Berechng KSt-Minderung II.Qu.";#N/A,#N/A,FALSE,"Berechng KSt-Minderung II.Prog.";#N/A,#N/A,FALSE,"RWE AG";#N/A,#N/A,FALSE,"RWE Energie AG";#N/A,#N/A,FALSE,"Rheinbraun AG";#N/A,#N/A,FALSE,"RWE-DEA AG";#N/A,#N/A,FALSE,"RWE Umwelt AG ";#N/A,#N/A,FALSE,"Rhenas GmbH";#N/A,#N/A,FALSE,"RWE Telliance";#N/A,#N/A,FALSE,"Nukem GmbH";#N/A,#N/A,FALSE,"VM";#N/A,#N/A,FALSE,"MIT &amp; OC"}</definedName>
    <definedName name="wrn.II.._.Quartal." localSheetId="18" hidden="1">{#N/A,#N/A,FALSE,"EK_Einnahmengliederung II.Qu.";#N/A,#N/A,FALSE,"EK_Einnahmengliederung II.Prog";#N/A,#N/A,FALSE,"Steuerselbstberechng Ist II.Qu";#N/A,#N/A,FALSE,"Steuerselbstber. II.Prognose";#N/A,#N/A,FALSE,"Zusammenf.Steuerl. Modifikation";#N/A,#N/A,FALSE,"RIFSI II.Quartal";#N/A,#N/A,FALSE,"RIFSI II.Prognose";#N/A,#N/A,FALSE,"Berechng KSt-Minderung II.Qu.";#N/A,#N/A,FALSE,"Berechng KSt-Minderung II.Prog.";#N/A,#N/A,FALSE,"RWE AG";#N/A,#N/A,FALSE,"RWE Energie AG";#N/A,#N/A,FALSE,"Rheinbraun AG";#N/A,#N/A,FALSE,"RWE-DEA AG";#N/A,#N/A,FALSE,"RWE Umwelt AG ";#N/A,#N/A,FALSE,"Rhenas GmbH";#N/A,#N/A,FALSE,"RWE Telliance";#N/A,#N/A,FALSE,"Nukem GmbH";#N/A,#N/A,FALSE,"VM";#N/A,#N/A,FALSE,"MIT &amp; OC"}</definedName>
    <definedName name="wrn.II.._.Quartal." localSheetId="19" hidden="1">{#N/A,#N/A,FALSE,"EK_Einnahmengliederung II.Qu.";#N/A,#N/A,FALSE,"EK_Einnahmengliederung II.Prog";#N/A,#N/A,FALSE,"Steuerselbstberechng Ist II.Qu";#N/A,#N/A,FALSE,"Steuerselbstber. II.Prognose";#N/A,#N/A,FALSE,"Zusammenf.Steuerl. Modifikation";#N/A,#N/A,FALSE,"RIFSI II.Quartal";#N/A,#N/A,FALSE,"RIFSI II.Prognose";#N/A,#N/A,FALSE,"Berechng KSt-Minderung II.Qu.";#N/A,#N/A,FALSE,"Berechng KSt-Minderung II.Prog.";#N/A,#N/A,FALSE,"RWE AG";#N/A,#N/A,FALSE,"RWE Energie AG";#N/A,#N/A,FALSE,"Rheinbraun AG";#N/A,#N/A,FALSE,"RWE-DEA AG";#N/A,#N/A,FALSE,"RWE Umwelt AG ";#N/A,#N/A,FALSE,"Rhenas GmbH";#N/A,#N/A,FALSE,"RWE Telliance";#N/A,#N/A,FALSE,"Nukem GmbH";#N/A,#N/A,FALSE,"VM";#N/A,#N/A,FALSE,"MIT &amp; OC"}</definedName>
    <definedName name="wrn.II.._.Quartal." localSheetId="20" hidden="1">{#N/A,#N/A,FALSE,"EK_Einnahmengliederung II.Qu.";#N/A,#N/A,FALSE,"EK_Einnahmengliederung II.Prog";#N/A,#N/A,FALSE,"Steuerselbstberechng Ist II.Qu";#N/A,#N/A,FALSE,"Steuerselbstber. II.Prognose";#N/A,#N/A,FALSE,"Zusammenf.Steuerl. Modifikation";#N/A,#N/A,FALSE,"RIFSI II.Quartal";#N/A,#N/A,FALSE,"RIFSI II.Prognose";#N/A,#N/A,FALSE,"Berechng KSt-Minderung II.Qu.";#N/A,#N/A,FALSE,"Berechng KSt-Minderung II.Prog.";#N/A,#N/A,FALSE,"RWE AG";#N/A,#N/A,FALSE,"RWE Energie AG";#N/A,#N/A,FALSE,"Rheinbraun AG";#N/A,#N/A,FALSE,"RWE-DEA AG";#N/A,#N/A,FALSE,"RWE Umwelt AG ";#N/A,#N/A,FALSE,"Rhenas GmbH";#N/A,#N/A,FALSE,"RWE Telliance";#N/A,#N/A,FALSE,"Nukem GmbH";#N/A,#N/A,FALSE,"VM";#N/A,#N/A,FALSE,"MIT &amp; OC"}</definedName>
    <definedName name="wrn.II.._.Quartal." hidden="1">{#N/A,#N/A,FALSE,"EK_Einnahmengliederung II.Qu.";#N/A,#N/A,FALSE,"EK_Einnahmengliederung II.Prog";#N/A,#N/A,FALSE,"Steuerselbstberechng Ist II.Qu";#N/A,#N/A,FALSE,"Steuerselbstber. II.Prognose";#N/A,#N/A,FALSE,"Zusammenf.Steuerl. Modifikation";#N/A,#N/A,FALSE,"RIFSI II.Quartal";#N/A,#N/A,FALSE,"RIFSI II.Prognose";#N/A,#N/A,FALSE,"Berechng KSt-Minderung II.Qu.";#N/A,#N/A,FALSE,"Berechng KSt-Minderung II.Prog.";#N/A,#N/A,FALSE,"RWE AG";#N/A,#N/A,FALSE,"RWE Energie AG";#N/A,#N/A,FALSE,"Rheinbraun AG";#N/A,#N/A,FALSE,"RWE-DEA AG";#N/A,#N/A,FALSE,"RWE Umwelt AG ";#N/A,#N/A,FALSE,"Rhenas GmbH";#N/A,#N/A,FALSE,"RWE Telliance";#N/A,#N/A,FALSE,"Nukem GmbH";#N/A,#N/A,FALSE,"VM";#N/A,#N/A,FALSE,"MIT &amp; OC"}</definedName>
    <definedName name="wrn.III.Quartal._.1998_99." localSheetId="2" hidden="1">{#N/A,#N/A,FALSE,"EK_Einnahmengliederung III.Qu.";#N/A,#N/A,FALSE,"EK_Einnahmengliederung III.Prog";#N/A,#N/A,FALSE,"Steuerselbstberechng Ist III.Qu";#N/A,#N/A,FALSE,"Steuerselbstber. III.Prognose";#N/A,#N/A,FALSE,"Zusammenf.Steuerl. Modifikation";#N/A,#N/A,FALSE,"RIFSI III.Quartal";#N/A,#N/A,FALSE,"RIFSI III.Prognose";#N/A,#N/A,FALSE,"Berechng KSt-Minderung III.Qu.";#N/A,#N/A,FALSE,"Berechng KSt-Minderung III.Prog";#N/A,#N/A,FALSE,"RWE AG";#N/A,#N/A,FALSE,"RWE Energie AG";#N/A,#N/A,FALSE,"Rheinbraun AG";#N/A,#N/A,FALSE,"RWE-DEA AG";#N/A,#N/A,FALSE,"RWE Umwelt AG ";#N/A,#N/A,FALSE,"Rhenas GmbH";#N/A,#N/A,FALSE,"RWE Telliance";#N/A,#N/A,FALSE,"Nukem GmbH";#N/A,#N/A,FALSE,"VM";#N/A,#N/A,FALSE,"MIT &amp; OC";#N/A,#N/A,FALSE,"Ber.Steuerford._verb."}</definedName>
    <definedName name="wrn.III.Quartal._.1998_99." localSheetId="9" hidden="1">{#N/A,#N/A,FALSE,"EK_Einnahmengliederung III.Qu.";#N/A,#N/A,FALSE,"EK_Einnahmengliederung III.Prog";#N/A,#N/A,FALSE,"Steuerselbstberechng Ist III.Qu";#N/A,#N/A,FALSE,"Steuerselbstber. III.Prognose";#N/A,#N/A,FALSE,"Zusammenf.Steuerl. Modifikation";#N/A,#N/A,FALSE,"RIFSI III.Quartal";#N/A,#N/A,FALSE,"RIFSI III.Prognose";#N/A,#N/A,FALSE,"Berechng KSt-Minderung III.Qu.";#N/A,#N/A,FALSE,"Berechng KSt-Minderung III.Prog";#N/A,#N/A,FALSE,"RWE AG";#N/A,#N/A,FALSE,"RWE Energie AG";#N/A,#N/A,FALSE,"Rheinbraun AG";#N/A,#N/A,FALSE,"RWE-DEA AG";#N/A,#N/A,FALSE,"RWE Umwelt AG ";#N/A,#N/A,FALSE,"Rhenas GmbH";#N/A,#N/A,FALSE,"RWE Telliance";#N/A,#N/A,FALSE,"Nukem GmbH";#N/A,#N/A,FALSE,"VM";#N/A,#N/A,FALSE,"MIT &amp; OC";#N/A,#N/A,FALSE,"Ber.Steuerford._verb."}</definedName>
    <definedName name="wrn.III.Quartal._.1998_99." localSheetId="11" hidden="1">{#N/A,#N/A,FALSE,"EK_Einnahmengliederung III.Qu.";#N/A,#N/A,FALSE,"EK_Einnahmengliederung III.Prog";#N/A,#N/A,FALSE,"Steuerselbstberechng Ist III.Qu";#N/A,#N/A,FALSE,"Steuerselbstber. III.Prognose";#N/A,#N/A,FALSE,"Zusammenf.Steuerl. Modifikation";#N/A,#N/A,FALSE,"RIFSI III.Quartal";#N/A,#N/A,FALSE,"RIFSI III.Prognose";#N/A,#N/A,FALSE,"Berechng KSt-Minderung III.Qu.";#N/A,#N/A,FALSE,"Berechng KSt-Minderung III.Prog";#N/A,#N/A,FALSE,"RWE AG";#N/A,#N/A,FALSE,"RWE Energie AG";#N/A,#N/A,FALSE,"Rheinbraun AG";#N/A,#N/A,FALSE,"RWE-DEA AG";#N/A,#N/A,FALSE,"RWE Umwelt AG ";#N/A,#N/A,FALSE,"Rhenas GmbH";#N/A,#N/A,FALSE,"RWE Telliance";#N/A,#N/A,FALSE,"Nukem GmbH";#N/A,#N/A,FALSE,"VM";#N/A,#N/A,FALSE,"MIT &amp; OC";#N/A,#N/A,FALSE,"Ber.Steuerford._verb."}</definedName>
    <definedName name="wrn.III.Quartal._.1998_99." localSheetId="15" hidden="1">{#N/A,#N/A,FALSE,"EK_Einnahmengliederung III.Qu.";#N/A,#N/A,FALSE,"EK_Einnahmengliederung III.Prog";#N/A,#N/A,FALSE,"Steuerselbstberechng Ist III.Qu";#N/A,#N/A,FALSE,"Steuerselbstber. III.Prognose";#N/A,#N/A,FALSE,"Zusammenf.Steuerl. Modifikation";#N/A,#N/A,FALSE,"RIFSI III.Quartal";#N/A,#N/A,FALSE,"RIFSI III.Prognose";#N/A,#N/A,FALSE,"Berechng KSt-Minderung III.Qu.";#N/A,#N/A,FALSE,"Berechng KSt-Minderung III.Prog";#N/A,#N/A,FALSE,"RWE AG";#N/A,#N/A,FALSE,"RWE Energie AG";#N/A,#N/A,FALSE,"Rheinbraun AG";#N/A,#N/A,FALSE,"RWE-DEA AG";#N/A,#N/A,FALSE,"RWE Umwelt AG ";#N/A,#N/A,FALSE,"Rhenas GmbH";#N/A,#N/A,FALSE,"RWE Telliance";#N/A,#N/A,FALSE,"Nukem GmbH";#N/A,#N/A,FALSE,"VM";#N/A,#N/A,FALSE,"MIT &amp; OC";#N/A,#N/A,FALSE,"Ber.Steuerford._verb."}</definedName>
    <definedName name="wrn.III.Quartal._.1998_99." localSheetId="16" hidden="1">{#N/A,#N/A,FALSE,"EK_Einnahmengliederung III.Qu.";#N/A,#N/A,FALSE,"EK_Einnahmengliederung III.Prog";#N/A,#N/A,FALSE,"Steuerselbstberechng Ist III.Qu";#N/A,#N/A,FALSE,"Steuerselbstber. III.Prognose";#N/A,#N/A,FALSE,"Zusammenf.Steuerl. Modifikation";#N/A,#N/A,FALSE,"RIFSI III.Quartal";#N/A,#N/A,FALSE,"RIFSI III.Prognose";#N/A,#N/A,FALSE,"Berechng KSt-Minderung III.Qu.";#N/A,#N/A,FALSE,"Berechng KSt-Minderung III.Prog";#N/A,#N/A,FALSE,"RWE AG";#N/A,#N/A,FALSE,"RWE Energie AG";#N/A,#N/A,FALSE,"Rheinbraun AG";#N/A,#N/A,FALSE,"RWE-DEA AG";#N/A,#N/A,FALSE,"RWE Umwelt AG ";#N/A,#N/A,FALSE,"Rhenas GmbH";#N/A,#N/A,FALSE,"RWE Telliance";#N/A,#N/A,FALSE,"Nukem GmbH";#N/A,#N/A,FALSE,"VM";#N/A,#N/A,FALSE,"MIT &amp; OC";#N/A,#N/A,FALSE,"Ber.Steuerford._verb."}</definedName>
    <definedName name="wrn.III.Quartal._.1998_99." localSheetId="17" hidden="1">{#N/A,#N/A,FALSE,"EK_Einnahmengliederung III.Qu.";#N/A,#N/A,FALSE,"EK_Einnahmengliederung III.Prog";#N/A,#N/A,FALSE,"Steuerselbstberechng Ist III.Qu";#N/A,#N/A,FALSE,"Steuerselbstber. III.Prognose";#N/A,#N/A,FALSE,"Zusammenf.Steuerl. Modifikation";#N/A,#N/A,FALSE,"RIFSI III.Quartal";#N/A,#N/A,FALSE,"RIFSI III.Prognose";#N/A,#N/A,FALSE,"Berechng KSt-Minderung III.Qu.";#N/A,#N/A,FALSE,"Berechng KSt-Minderung III.Prog";#N/A,#N/A,FALSE,"RWE AG";#N/A,#N/A,FALSE,"RWE Energie AG";#N/A,#N/A,FALSE,"Rheinbraun AG";#N/A,#N/A,FALSE,"RWE-DEA AG";#N/A,#N/A,FALSE,"RWE Umwelt AG ";#N/A,#N/A,FALSE,"Rhenas GmbH";#N/A,#N/A,FALSE,"RWE Telliance";#N/A,#N/A,FALSE,"Nukem GmbH";#N/A,#N/A,FALSE,"VM";#N/A,#N/A,FALSE,"MIT &amp; OC";#N/A,#N/A,FALSE,"Ber.Steuerford._verb."}</definedName>
    <definedName name="wrn.III.Quartal._.1998_99." localSheetId="18" hidden="1">{#N/A,#N/A,FALSE,"EK_Einnahmengliederung III.Qu.";#N/A,#N/A,FALSE,"EK_Einnahmengliederung III.Prog";#N/A,#N/A,FALSE,"Steuerselbstberechng Ist III.Qu";#N/A,#N/A,FALSE,"Steuerselbstber. III.Prognose";#N/A,#N/A,FALSE,"Zusammenf.Steuerl. Modifikation";#N/A,#N/A,FALSE,"RIFSI III.Quartal";#N/A,#N/A,FALSE,"RIFSI III.Prognose";#N/A,#N/A,FALSE,"Berechng KSt-Minderung III.Qu.";#N/A,#N/A,FALSE,"Berechng KSt-Minderung III.Prog";#N/A,#N/A,FALSE,"RWE AG";#N/A,#N/A,FALSE,"RWE Energie AG";#N/A,#N/A,FALSE,"Rheinbraun AG";#N/A,#N/A,FALSE,"RWE-DEA AG";#N/A,#N/A,FALSE,"RWE Umwelt AG ";#N/A,#N/A,FALSE,"Rhenas GmbH";#N/A,#N/A,FALSE,"RWE Telliance";#N/A,#N/A,FALSE,"Nukem GmbH";#N/A,#N/A,FALSE,"VM";#N/A,#N/A,FALSE,"MIT &amp; OC";#N/A,#N/A,FALSE,"Ber.Steuerford._verb."}</definedName>
    <definedName name="wrn.III.Quartal._.1998_99." localSheetId="19" hidden="1">{#N/A,#N/A,FALSE,"EK_Einnahmengliederung III.Qu.";#N/A,#N/A,FALSE,"EK_Einnahmengliederung III.Prog";#N/A,#N/A,FALSE,"Steuerselbstberechng Ist III.Qu";#N/A,#N/A,FALSE,"Steuerselbstber. III.Prognose";#N/A,#N/A,FALSE,"Zusammenf.Steuerl. Modifikation";#N/A,#N/A,FALSE,"RIFSI III.Quartal";#N/A,#N/A,FALSE,"RIFSI III.Prognose";#N/A,#N/A,FALSE,"Berechng KSt-Minderung III.Qu.";#N/A,#N/A,FALSE,"Berechng KSt-Minderung III.Prog";#N/A,#N/A,FALSE,"RWE AG";#N/A,#N/A,FALSE,"RWE Energie AG";#N/A,#N/A,FALSE,"Rheinbraun AG";#N/A,#N/A,FALSE,"RWE-DEA AG";#N/A,#N/A,FALSE,"RWE Umwelt AG ";#N/A,#N/A,FALSE,"Rhenas GmbH";#N/A,#N/A,FALSE,"RWE Telliance";#N/A,#N/A,FALSE,"Nukem GmbH";#N/A,#N/A,FALSE,"VM";#N/A,#N/A,FALSE,"MIT &amp; OC";#N/A,#N/A,FALSE,"Ber.Steuerford._verb."}</definedName>
    <definedName name="wrn.III.Quartal._.1998_99." localSheetId="20" hidden="1">{#N/A,#N/A,FALSE,"EK_Einnahmengliederung III.Qu.";#N/A,#N/A,FALSE,"EK_Einnahmengliederung III.Prog";#N/A,#N/A,FALSE,"Steuerselbstberechng Ist III.Qu";#N/A,#N/A,FALSE,"Steuerselbstber. III.Prognose";#N/A,#N/A,FALSE,"Zusammenf.Steuerl. Modifikation";#N/A,#N/A,FALSE,"RIFSI III.Quartal";#N/A,#N/A,FALSE,"RIFSI III.Prognose";#N/A,#N/A,FALSE,"Berechng KSt-Minderung III.Qu.";#N/A,#N/A,FALSE,"Berechng KSt-Minderung III.Prog";#N/A,#N/A,FALSE,"RWE AG";#N/A,#N/A,FALSE,"RWE Energie AG";#N/A,#N/A,FALSE,"Rheinbraun AG";#N/A,#N/A,FALSE,"RWE-DEA AG";#N/A,#N/A,FALSE,"RWE Umwelt AG ";#N/A,#N/A,FALSE,"Rhenas GmbH";#N/A,#N/A,FALSE,"RWE Telliance";#N/A,#N/A,FALSE,"Nukem GmbH";#N/A,#N/A,FALSE,"VM";#N/A,#N/A,FALSE,"MIT &amp; OC";#N/A,#N/A,FALSE,"Ber.Steuerford._verb."}</definedName>
    <definedName name="wrn.III.Quartal._.1998_99." hidden="1">{#N/A,#N/A,FALSE,"EK_Einnahmengliederung III.Qu.";#N/A,#N/A,FALSE,"EK_Einnahmengliederung III.Prog";#N/A,#N/A,FALSE,"Steuerselbstberechng Ist III.Qu";#N/A,#N/A,FALSE,"Steuerselbstber. III.Prognose";#N/A,#N/A,FALSE,"Zusammenf.Steuerl. Modifikation";#N/A,#N/A,FALSE,"RIFSI III.Quartal";#N/A,#N/A,FALSE,"RIFSI III.Prognose";#N/A,#N/A,FALSE,"Berechng KSt-Minderung III.Qu.";#N/A,#N/A,FALSE,"Berechng KSt-Minderung III.Prog";#N/A,#N/A,FALSE,"RWE AG";#N/A,#N/A,FALSE,"RWE Energie AG";#N/A,#N/A,FALSE,"Rheinbraun AG";#N/A,#N/A,FALSE,"RWE-DEA AG";#N/A,#N/A,FALSE,"RWE Umwelt AG ";#N/A,#N/A,FALSE,"Rhenas GmbH";#N/A,#N/A,FALSE,"RWE Telliance";#N/A,#N/A,FALSE,"Nukem GmbH";#N/A,#N/A,FALSE,"VM";#N/A,#N/A,FALSE,"MIT &amp; OC";#N/A,#N/A,FALSE,"Ber.Steuerford._verb."}</definedName>
    <definedName name="wrn.Jahrabschl._1996._.EWS2." localSheetId="2" hidden="1">{#N/A,#N/A,TRUE,"Hauptabschlußübersicht";#N/A,#N/A,TRUE,"Bilanz -Einzel-";#N/A,#N/A,TRUE,"Bilanz";#N/A,#N/A,TRUE,"GUV -Einzel-";#N/A,#N/A,TRUE,"GUV"}</definedName>
    <definedName name="wrn.Jahrabschl._1996._.EWS2." localSheetId="9" hidden="1">{#N/A,#N/A,TRUE,"Hauptabschlußübersicht";#N/A,#N/A,TRUE,"Bilanz -Einzel-";#N/A,#N/A,TRUE,"Bilanz";#N/A,#N/A,TRUE,"GUV -Einzel-";#N/A,#N/A,TRUE,"GUV"}</definedName>
    <definedName name="wrn.Jahrabschl._1996._.EWS2." localSheetId="11" hidden="1">{#N/A,#N/A,TRUE,"Hauptabschlußübersicht";#N/A,#N/A,TRUE,"Bilanz -Einzel-";#N/A,#N/A,TRUE,"Bilanz";#N/A,#N/A,TRUE,"GUV -Einzel-";#N/A,#N/A,TRUE,"GUV"}</definedName>
    <definedName name="wrn.Jahrabschl._1996._.EWS2." localSheetId="15" hidden="1">{#N/A,#N/A,TRUE,"Hauptabschlußübersicht";#N/A,#N/A,TRUE,"Bilanz -Einzel-";#N/A,#N/A,TRUE,"Bilanz";#N/A,#N/A,TRUE,"GUV -Einzel-";#N/A,#N/A,TRUE,"GUV"}</definedName>
    <definedName name="wrn.Jahrabschl._1996._.EWS2." localSheetId="16" hidden="1">{#N/A,#N/A,TRUE,"Hauptabschlußübersicht";#N/A,#N/A,TRUE,"Bilanz -Einzel-";#N/A,#N/A,TRUE,"Bilanz";#N/A,#N/A,TRUE,"GUV -Einzel-";#N/A,#N/A,TRUE,"GUV"}</definedName>
    <definedName name="wrn.Jahrabschl._1996._.EWS2." localSheetId="17" hidden="1">{#N/A,#N/A,TRUE,"Hauptabschlußübersicht";#N/A,#N/A,TRUE,"Bilanz -Einzel-";#N/A,#N/A,TRUE,"Bilanz";#N/A,#N/A,TRUE,"GUV -Einzel-";#N/A,#N/A,TRUE,"GUV"}</definedName>
    <definedName name="wrn.Jahrabschl._1996._.EWS2." localSheetId="18" hidden="1">{#N/A,#N/A,TRUE,"Hauptabschlußübersicht";#N/A,#N/A,TRUE,"Bilanz -Einzel-";#N/A,#N/A,TRUE,"Bilanz";#N/A,#N/A,TRUE,"GUV -Einzel-";#N/A,#N/A,TRUE,"GUV"}</definedName>
    <definedName name="wrn.Jahrabschl._1996._.EWS2." localSheetId="19" hidden="1">{#N/A,#N/A,TRUE,"Hauptabschlußübersicht";#N/A,#N/A,TRUE,"Bilanz -Einzel-";#N/A,#N/A,TRUE,"Bilanz";#N/A,#N/A,TRUE,"GUV -Einzel-";#N/A,#N/A,TRUE,"GUV"}</definedName>
    <definedName name="wrn.Jahrabschl._1996._.EWS2." localSheetId="20" hidden="1">{#N/A,#N/A,TRUE,"Hauptabschlußübersicht";#N/A,#N/A,TRUE,"Bilanz -Einzel-";#N/A,#N/A,TRUE,"Bilanz";#N/A,#N/A,TRUE,"GUV -Einzel-";#N/A,#N/A,TRUE,"GUV"}</definedName>
    <definedName name="wrn.Jahrabschl._1996._.EWS2." hidden="1">{#N/A,#N/A,TRUE,"Hauptabschlußübersicht";#N/A,#N/A,TRUE,"Bilanz -Einzel-";#N/A,#N/A,TRUE,"Bilanz";#N/A,#N/A,TRUE,"GUV -Einzel-";#N/A,#N/A,TRUE,"GUV"}</definedName>
    <definedName name="wrn.Jahresabschluß." localSheetId="2"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wrn.Jahresabschluß." localSheetId="9"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wrn.Jahresabschluß." localSheetId="11"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wrn.Jahresabschluß." localSheetId="15"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wrn.Jahresabschluß." localSheetId="16"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wrn.Jahresabschluß." localSheetId="17"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wrn.Jahresabschluß." localSheetId="18"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wrn.Jahresabschluß." localSheetId="19"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wrn.Jahresabschluß." localSheetId="20"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wrn.Jahresabschluß."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wrn.Jahresabschluß._.1996._.EWS." localSheetId="2" hidden="1">{#N/A,#N/A,TRUE,"Hauptabschlußübersicht";#N/A,#N/A,TRUE,"Bilanz -Einzel-";#N/A,#N/A,TRUE,"Bilanz";#N/A,#N/A,TRUE,"GUV -Einzel-";#N/A,#N/A,TRUE,"GUV"}</definedName>
    <definedName name="wrn.Jahresabschluß._.1996._.EWS." localSheetId="9" hidden="1">{#N/A,#N/A,TRUE,"Hauptabschlußübersicht";#N/A,#N/A,TRUE,"Bilanz -Einzel-";#N/A,#N/A,TRUE,"Bilanz";#N/A,#N/A,TRUE,"GUV -Einzel-";#N/A,#N/A,TRUE,"GUV"}</definedName>
    <definedName name="wrn.Jahresabschluß._.1996._.EWS." localSheetId="11" hidden="1">{#N/A,#N/A,TRUE,"Hauptabschlußübersicht";#N/A,#N/A,TRUE,"Bilanz -Einzel-";#N/A,#N/A,TRUE,"Bilanz";#N/A,#N/A,TRUE,"GUV -Einzel-";#N/A,#N/A,TRUE,"GUV"}</definedName>
    <definedName name="wrn.Jahresabschluß._.1996._.EWS." localSheetId="15" hidden="1">{#N/A,#N/A,TRUE,"Hauptabschlußübersicht";#N/A,#N/A,TRUE,"Bilanz -Einzel-";#N/A,#N/A,TRUE,"Bilanz";#N/A,#N/A,TRUE,"GUV -Einzel-";#N/A,#N/A,TRUE,"GUV"}</definedName>
    <definedName name="wrn.Jahresabschluß._.1996._.EWS." localSheetId="16" hidden="1">{#N/A,#N/A,TRUE,"Hauptabschlußübersicht";#N/A,#N/A,TRUE,"Bilanz -Einzel-";#N/A,#N/A,TRUE,"Bilanz";#N/A,#N/A,TRUE,"GUV -Einzel-";#N/A,#N/A,TRUE,"GUV"}</definedName>
    <definedName name="wrn.Jahresabschluß._.1996._.EWS." localSheetId="17" hidden="1">{#N/A,#N/A,TRUE,"Hauptabschlußübersicht";#N/A,#N/A,TRUE,"Bilanz -Einzel-";#N/A,#N/A,TRUE,"Bilanz";#N/A,#N/A,TRUE,"GUV -Einzel-";#N/A,#N/A,TRUE,"GUV"}</definedName>
    <definedName name="wrn.Jahresabschluß._.1996._.EWS." localSheetId="18" hidden="1">{#N/A,#N/A,TRUE,"Hauptabschlußübersicht";#N/A,#N/A,TRUE,"Bilanz -Einzel-";#N/A,#N/A,TRUE,"Bilanz";#N/A,#N/A,TRUE,"GUV -Einzel-";#N/A,#N/A,TRUE,"GUV"}</definedName>
    <definedName name="wrn.Jahresabschluß._.1996._.EWS." localSheetId="19" hidden="1">{#N/A,#N/A,TRUE,"Hauptabschlußübersicht";#N/A,#N/A,TRUE,"Bilanz -Einzel-";#N/A,#N/A,TRUE,"Bilanz";#N/A,#N/A,TRUE,"GUV -Einzel-";#N/A,#N/A,TRUE,"GUV"}</definedName>
    <definedName name="wrn.Jahresabschluß._.1996._.EWS." localSheetId="20" hidden="1">{#N/A,#N/A,TRUE,"Hauptabschlußübersicht";#N/A,#N/A,TRUE,"Bilanz -Einzel-";#N/A,#N/A,TRUE,"Bilanz";#N/A,#N/A,TRUE,"GUV -Einzel-";#N/A,#N/A,TRUE,"GUV"}</definedName>
    <definedName name="wrn.Jahresabschluß._.1996._.EWS." hidden="1">{#N/A,#N/A,TRUE,"Hauptabschlußübersicht";#N/A,#N/A,TRUE,"Bilanz -Einzel-";#N/A,#N/A,TRUE,"Bilanz";#N/A,#N/A,TRUE,"GUV -Einzel-";#N/A,#N/A,TRUE,"GUV"}</definedName>
    <definedName name="wrn.Jahresabschluß2" localSheetId="2"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wrn.Jahresabschluß2" localSheetId="9"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wrn.Jahresabschluß2" localSheetId="11"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wrn.Jahresabschluß2" localSheetId="15"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wrn.Jahresabschluß2" localSheetId="16"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wrn.Jahresabschluß2" localSheetId="17"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wrn.Jahresabschluß2" localSheetId="18"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wrn.Jahresabschluß2" localSheetId="19"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wrn.Jahresabschluß2" localSheetId="20"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wrn.Jahresabschluß2"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wrnabcd" localSheetId="2" hidden="1">{#N/A,#N/A,FALSE,"EK_Einnahmengliederung II.Qu.";#N/A,#N/A,FALSE,"EK_Einnahmengliederung II.Prog";#N/A,#N/A,FALSE,"Steuerselbstberechng Ist II.Qu";#N/A,#N/A,FALSE,"Steuerselbstber. II.Prognose";#N/A,#N/A,FALSE,"Zusammenf.Steuerl. Modifikation";#N/A,#N/A,FALSE,"RIFSI II.Quartal";#N/A,#N/A,FALSE,"RIFSI II.Prognose";#N/A,#N/A,FALSE,"Berechng KSt-Minderung II.Qu.";#N/A,#N/A,FALSE,"Berechng KSt-Minderung II.Prog.";#N/A,#N/A,FALSE,"RWE AG";#N/A,#N/A,FALSE,"RWE Energie AG";#N/A,#N/A,FALSE,"Rheinbraun AG";#N/A,#N/A,FALSE,"RWE-DEA AG";#N/A,#N/A,FALSE,"RWE Umwelt AG ";#N/A,#N/A,FALSE,"Rhenas GmbH";#N/A,#N/A,FALSE,"RWE Telliance";#N/A,#N/A,FALSE,"Nukem GmbH";#N/A,#N/A,FALSE,"VM";#N/A,#N/A,FALSE,"MIT &amp; OC"}</definedName>
    <definedName name="wrnabcd" localSheetId="9" hidden="1">{#N/A,#N/A,FALSE,"EK_Einnahmengliederung II.Qu.";#N/A,#N/A,FALSE,"EK_Einnahmengliederung II.Prog";#N/A,#N/A,FALSE,"Steuerselbstberechng Ist II.Qu";#N/A,#N/A,FALSE,"Steuerselbstber. II.Prognose";#N/A,#N/A,FALSE,"Zusammenf.Steuerl. Modifikation";#N/A,#N/A,FALSE,"RIFSI II.Quartal";#N/A,#N/A,FALSE,"RIFSI II.Prognose";#N/A,#N/A,FALSE,"Berechng KSt-Minderung II.Qu.";#N/A,#N/A,FALSE,"Berechng KSt-Minderung II.Prog.";#N/A,#N/A,FALSE,"RWE AG";#N/A,#N/A,FALSE,"RWE Energie AG";#N/A,#N/A,FALSE,"Rheinbraun AG";#N/A,#N/A,FALSE,"RWE-DEA AG";#N/A,#N/A,FALSE,"RWE Umwelt AG ";#N/A,#N/A,FALSE,"Rhenas GmbH";#N/A,#N/A,FALSE,"RWE Telliance";#N/A,#N/A,FALSE,"Nukem GmbH";#N/A,#N/A,FALSE,"VM";#N/A,#N/A,FALSE,"MIT &amp; OC"}</definedName>
    <definedName name="wrnabcd" localSheetId="11" hidden="1">{#N/A,#N/A,FALSE,"EK_Einnahmengliederung II.Qu.";#N/A,#N/A,FALSE,"EK_Einnahmengliederung II.Prog";#N/A,#N/A,FALSE,"Steuerselbstberechng Ist II.Qu";#N/A,#N/A,FALSE,"Steuerselbstber. II.Prognose";#N/A,#N/A,FALSE,"Zusammenf.Steuerl. Modifikation";#N/A,#N/A,FALSE,"RIFSI II.Quartal";#N/A,#N/A,FALSE,"RIFSI II.Prognose";#N/A,#N/A,FALSE,"Berechng KSt-Minderung II.Qu.";#N/A,#N/A,FALSE,"Berechng KSt-Minderung II.Prog.";#N/A,#N/A,FALSE,"RWE AG";#N/A,#N/A,FALSE,"RWE Energie AG";#N/A,#N/A,FALSE,"Rheinbraun AG";#N/A,#N/A,FALSE,"RWE-DEA AG";#N/A,#N/A,FALSE,"RWE Umwelt AG ";#N/A,#N/A,FALSE,"Rhenas GmbH";#N/A,#N/A,FALSE,"RWE Telliance";#N/A,#N/A,FALSE,"Nukem GmbH";#N/A,#N/A,FALSE,"VM";#N/A,#N/A,FALSE,"MIT &amp; OC"}</definedName>
    <definedName name="wrnabcd" localSheetId="15" hidden="1">{#N/A,#N/A,FALSE,"EK_Einnahmengliederung II.Qu.";#N/A,#N/A,FALSE,"EK_Einnahmengliederung II.Prog";#N/A,#N/A,FALSE,"Steuerselbstberechng Ist II.Qu";#N/A,#N/A,FALSE,"Steuerselbstber. II.Prognose";#N/A,#N/A,FALSE,"Zusammenf.Steuerl. Modifikation";#N/A,#N/A,FALSE,"RIFSI II.Quartal";#N/A,#N/A,FALSE,"RIFSI II.Prognose";#N/A,#N/A,FALSE,"Berechng KSt-Minderung II.Qu.";#N/A,#N/A,FALSE,"Berechng KSt-Minderung II.Prog.";#N/A,#N/A,FALSE,"RWE AG";#N/A,#N/A,FALSE,"RWE Energie AG";#N/A,#N/A,FALSE,"Rheinbraun AG";#N/A,#N/A,FALSE,"RWE-DEA AG";#N/A,#N/A,FALSE,"RWE Umwelt AG ";#N/A,#N/A,FALSE,"Rhenas GmbH";#N/A,#N/A,FALSE,"RWE Telliance";#N/A,#N/A,FALSE,"Nukem GmbH";#N/A,#N/A,FALSE,"VM";#N/A,#N/A,FALSE,"MIT &amp; OC"}</definedName>
    <definedName name="wrnabcd" localSheetId="16" hidden="1">{#N/A,#N/A,FALSE,"EK_Einnahmengliederung II.Qu.";#N/A,#N/A,FALSE,"EK_Einnahmengliederung II.Prog";#N/A,#N/A,FALSE,"Steuerselbstberechng Ist II.Qu";#N/A,#N/A,FALSE,"Steuerselbstber. II.Prognose";#N/A,#N/A,FALSE,"Zusammenf.Steuerl. Modifikation";#N/A,#N/A,FALSE,"RIFSI II.Quartal";#N/A,#N/A,FALSE,"RIFSI II.Prognose";#N/A,#N/A,FALSE,"Berechng KSt-Minderung II.Qu.";#N/A,#N/A,FALSE,"Berechng KSt-Minderung II.Prog.";#N/A,#N/A,FALSE,"RWE AG";#N/A,#N/A,FALSE,"RWE Energie AG";#N/A,#N/A,FALSE,"Rheinbraun AG";#N/A,#N/A,FALSE,"RWE-DEA AG";#N/A,#N/A,FALSE,"RWE Umwelt AG ";#N/A,#N/A,FALSE,"Rhenas GmbH";#N/A,#N/A,FALSE,"RWE Telliance";#N/A,#N/A,FALSE,"Nukem GmbH";#N/A,#N/A,FALSE,"VM";#N/A,#N/A,FALSE,"MIT &amp; OC"}</definedName>
    <definedName name="wrnabcd" localSheetId="17" hidden="1">{#N/A,#N/A,FALSE,"EK_Einnahmengliederung II.Qu.";#N/A,#N/A,FALSE,"EK_Einnahmengliederung II.Prog";#N/A,#N/A,FALSE,"Steuerselbstberechng Ist II.Qu";#N/A,#N/A,FALSE,"Steuerselbstber. II.Prognose";#N/A,#N/A,FALSE,"Zusammenf.Steuerl. Modifikation";#N/A,#N/A,FALSE,"RIFSI II.Quartal";#N/A,#N/A,FALSE,"RIFSI II.Prognose";#N/A,#N/A,FALSE,"Berechng KSt-Minderung II.Qu.";#N/A,#N/A,FALSE,"Berechng KSt-Minderung II.Prog.";#N/A,#N/A,FALSE,"RWE AG";#N/A,#N/A,FALSE,"RWE Energie AG";#N/A,#N/A,FALSE,"Rheinbraun AG";#N/A,#N/A,FALSE,"RWE-DEA AG";#N/A,#N/A,FALSE,"RWE Umwelt AG ";#N/A,#N/A,FALSE,"Rhenas GmbH";#N/A,#N/A,FALSE,"RWE Telliance";#N/A,#N/A,FALSE,"Nukem GmbH";#N/A,#N/A,FALSE,"VM";#N/A,#N/A,FALSE,"MIT &amp; OC"}</definedName>
    <definedName name="wrnabcd" localSheetId="18" hidden="1">{#N/A,#N/A,FALSE,"EK_Einnahmengliederung II.Qu.";#N/A,#N/A,FALSE,"EK_Einnahmengliederung II.Prog";#N/A,#N/A,FALSE,"Steuerselbstberechng Ist II.Qu";#N/A,#N/A,FALSE,"Steuerselbstber. II.Prognose";#N/A,#N/A,FALSE,"Zusammenf.Steuerl. Modifikation";#N/A,#N/A,FALSE,"RIFSI II.Quartal";#N/A,#N/A,FALSE,"RIFSI II.Prognose";#N/A,#N/A,FALSE,"Berechng KSt-Minderung II.Qu.";#N/A,#N/A,FALSE,"Berechng KSt-Minderung II.Prog.";#N/A,#N/A,FALSE,"RWE AG";#N/A,#N/A,FALSE,"RWE Energie AG";#N/A,#N/A,FALSE,"Rheinbraun AG";#N/A,#N/A,FALSE,"RWE-DEA AG";#N/A,#N/A,FALSE,"RWE Umwelt AG ";#N/A,#N/A,FALSE,"Rhenas GmbH";#N/A,#N/A,FALSE,"RWE Telliance";#N/A,#N/A,FALSE,"Nukem GmbH";#N/A,#N/A,FALSE,"VM";#N/A,#N/A,FALSE,"MIT &amp; OC"}</definedName>
    <definedName name="wrnabcd" localSheetId="19" hidden="1">{#N/A,#N/A,FALSE,"EK_Einnahmengliederung II.Qu.";#N/A,#N/A,FALSE,"EK_Einnahmengliederung II.Prog";#N/A,#N/A,FALSE,"Steuerselbstberechng Ist II.Qu";#N/A,#N/A,FALSE,"Steuerselbstber. II.Prognose";#N/A,#N/A,FALSE,"Zusammenf.Steuerl. Modifikation";#N/A,#N/A,FALSE,"RIFSI II.Quartal";#N/A,#N/A,FALSE,"RIFSI II.Prognose";#N/A,#N/A,FALSE,"Berechng KSt-Minderung II.Qu.";#N/A,#N/A,FALSE,"Berechng KSt-Minderung II.Prog.";#N/A,#N/A,FALSE,"RWE AG";#N/A,#N/A,FALSE,"RWE Energie AG";#N/A,#N/A,FALSE,"Rheinbraun AG";#N/A,#N/A,FALSE,"RWE-DEA AG";#N/A,#N/A,FALSE,"RWE Umwelt AG ";#N/A,#N/A,FALSE,"Rhenas GmbH";#N/A,#N/A,FALSE,"RWE Telliance";#N/A,#N/A,FALSE,"Nukem GmbH";#N/A,#N/A,FALSE,"VM";#N/A,#N/A,FALSE,"MIT &amp; OC"}</definedName>
    <definedName name="wrnabcd" localSheetId="20" hidden="1">{#N/A,#N/A,FALSE,"EK_Einnahmengliederung II.Qu.";#N/A,#N/A,FALSE,"EK_Einnahmengliederung II.Prog";#N/A,#N/A,FALSE,"Steuerselbstberechng Ist II.Qu";#N/A,#N/A,FALSE,"Steuerselbstber. II.Prognose";#N/A,#N/A,FALSE,"Zusammenf.Steuerl. Modifikation";#N/A,#N/A,FALSE,"RIFSI II.Quartal";#N/A,#N/A,FALSE,"RIFSI II.Prognose";#N/A,#N/A,FALSE,"Berechng KSt-Minderung II.Qu.";#N/A,#N/A,FALSE,"Berechng KSt-Minderung II.Prog.";#N/A,#N/A,FALSE,"RWE AG";#N/A,#N/A,FALSE,"RWE Energie AG";#N/A,#N/A,FALSE,"Rheinbraun AG";#N/A,#N/A,FALSE,"RWE-DEA AG";#N/A,#N/A,FALSE,"RWE Umwelt AG ";#N/A,#N/A,FALSE,"Rhenas GmbH";#N/A,#N/A,FALSE,"RWE Telliance";#N/A,#N/A,FALSE,"Nukem GmbH";#N/A,#N/A,FALSE,"VM";#N/A,#N/A,FALSE,"MIT &amp; OC"}</definedName>
    <definedName name="wrnabcd" hidden="1">{#N/A,#N/A,FALSE,"EK_Einnahmengliederung II.Qu.";#N/A,#N/A,FALSE,"EK_Einnahmengliederung II.Prog";#N/A,#N/A,FALSE,"Steuerselbstberechng Ist II.Qu";#N/A,#N/A,FALSE,"Steuerselbstber. II.Prognose";#N/A,#N/A,FALSE,"Zusammenf.Steuerl. Modifikation";#N/A,#N/A,FALSE,"RIFSI II.Quartal";#N/A,#N/A,FALSE,"RIFSI II.Prognose";#N/A,#N/A,FALSE,"Berechng KSt-Minderung II.Qu.";#N/A,#N/A,FALSE,"Berechng KSt-Minderung II.Prog.";#N/A,#N/A,FALSE,"RWE AG";#N/A,#N/A,FALSE,"RWE Energie AG";#N/A,#N/A,FALSE,"Rheinbraun AG";#N/A,#N/A,FALSE,"RWE-DEA AG";#N/A,#N/A,FALSE,"RWE Umwelt AG ";#N/A,#N/A,FALSE,"Rhenas GmbH";#N/A,#N/A,FALSE,"RWE Telliance";#N/A,#N/A,FALSE,"Nukem GmbH";#N/A,#N/A,FALSE,"VM";#N/A,#N/A,FALSE,"MIT &amp; OC"}</definedName>
    <definedName name="Z_249DF39F_9076_11D4_868F_4000A8B00620_.wvu.Cols" localSheetId="2" hidden="1">#REF!,#REF!</definedName>
    <definedName name="Z_249DF39F_9076_11D4_868F_4000A8B00620_.wvu.Cols" localSheetId="11" hidden="1">#REF!,#REF!</definedName>
    <definedName name="Z_249DF39F_9076_11D4_868F_4000A8B00620_.wvu.Cols" localSheetId="14" hidden="1">#REF!,#REF!</definedName>
    <definedName name="Z_249DF39F_9076_11D4_868F_4000A8B00620_.wvu.Cols" localSheetId="15" hidden="1">#REF!,#REF!</definedName>
    <definedName name="Z_249DF39F_9076_11D4_868F_4000A8B00620_.wvu.Cols" hidden="1">#REF!,#REF!</definedName>
    <definedName name="Z_303BE211_E20A_11D4_82A3_0050DA45D0C4_.wvu.Cols" localSheetId="2" hidden="1">#REF!,#REF!</definedName>
    <definedName name="Z_303BE211_E20A_11D4_82A3_0050DA45D0C4_.wvu.Cols" localSheetId="11" hidden="1">#REF!,#REF!</definedName>
    <definedName name="Z_303BE211_E20A_11D4_82A3_0050DA45D0C4_.wvu.Cols" localSheetId="14" hidden="1">#REF!,#REF!</definedName>
    <definedName name="Z_303BE211_E20A_11D4_82A3_0050DA45D0C4_.wvu.Cols" localSheetId="15" hidden="1">#REF!,#REF!</definedName>
    <definedName name="Z_303BE211_E20A_11D4_82A3_0050DA45D0C4_.wvu.Cols" hidden="1">#REF!,#REF!</definedName>
    <definedName name="Z_50924363_E148_11D4_8386_00A024B7DCCF_.wvu.Cols" localSheetId="2" hidden="1">#REF!,#REF!</definedName>
    <definedName name="Z_50924363_E148_11D4_8386_00A024B7DCCF_.wvu.Cols" localSheetId="11" hidden="1">#REF!,#REF!</definedName>
    <definedName name="Z_50924363_E148_11D4_8386_00A024B7DCCF_.wvu.Cols" localSheetId="14" hidden="1">#REF!,#REF!</definedName>
    <definedName name="Z_50924363_E148_11D4_8386_00A024B7DCCF_.wvu.Cols" localSheetId="15" hidden="1">#REF!,#REF!</definedName>
    <definedName name="Z_50924363_E148_11D4_8386_00A024B7DCCF_.wvu.Cols" hidden="1">#REF!,#REF!</definedName>
    <definedName name="Z_7F6F393A_2E90_4C6C_8A16_D5729A43DE4E_.wvu.PrintTitles" localSheetId="9" hidden="1">'E1. Erzielb. Erlöse'!$B:$B</definedName>
    <definedName name="Z_AB984B78_CF90_47D3_BD7F_5805A1C1409B_.wvu.PrintArea" localSheetId="3" hidden="1">'A. Allgemeine Informationen'!$A$1:$C$16</definedName>
    <definedName name="Z_AB984B78_CF90_47D3_BD7F_5805A1C1409B_.wvu.PrintArea" localSheetId="5" hidden="1">'A2. Bilanz'!$A$1:$I$29</definedName>
    <definedName name="Z_AB984B78_CF90_47D3_BD7F_5805A1C1409B_.wvu.PrintArea" localSheetId="6" hidden="1">'A3. GuV'!$A$1:$I$29</definedName>
    <definedName name="Z_AB984B78_CF90_47D3_BD7F_5805A1C1409B_.wvu.PrintArea" localSheetId="7" hidden="1">'A4. Anlagenspiegel'!$A$1:$B$2</definedName>
    <definedName name="Z_AB984B78_CF90_47D3_BD7F_5805A1C1409B_.wvu.PrintArea" localSheetId="1" hidden="1">Ausfüllhilfe!$B$1:$B$235</definedName>
    <definedName name="Z_AB984B78_CF90_47D3_BD7F_5805A1C1409B_.wvu.PrintArea" localSheetId="2" hidden="1">Changelog!#REF!</definedName>
    <definedName name="Z_AB984B78_CF90_47D3_BD7F_5805A1C1409B_.wvu.PrintArea" localSheetId="28" hidden="1">'E10. Sonstiges'!$A$1:$G$7</definedName>
    <definedName name="Z_AB984B78_CF90_47D3_BD7F_5805A1C1409B_.wvu.PrintArea" localSheetId="10" hidden="1">'E4.a. MSB (inkl. Messung)'!$B$1:$F$2</definedName>
    <definedName name="Z_AB984B78_CF90_47D3_BD7F_5805A1C1409B_.wvu.PrintArea" localSheetId="13" hidden="1">'E7. BKZ_NAB_IZ'!$A$1:$J$30</definedName>
    <definedName name="Z_AB984B78_CF90_47D3_BD7F_5805A1C1409B_.wvu.PrintArea" localSheetId="25" hidden="1">'E9.d. FSV_NsA 13k'!$A$1:$G$7</definedName>
    <definedName name="Z_AB984B78_CF90_47D3_BD7F_5805A1C1409B_.wvu.PrintArea" localSheetId="29" hidden="1">'F. Zusammenfassung'!$A$1:$F$36</definedName>
    <definedName name="Z_AB984B78_CF90_47D3_BD7F_5805A1C1409B_.wvu.PrintArea" localSheetId="30" hidden="1">'G. Auflösung RegKto'!$A$1:$I$12</definedName>
    <definedName name="Z_AB984B78_CF90_47D3_BD7F_5805A1C1409B_.wvu.PrintArea" localSheetId="0" hidden="1">Listen!#REF!</definedName>
    <definedName name="Z_AC4F8701_E140_11D4_83B5_00A024874AD6_.wvu.Cols" localSheetId="2" hidden="1">#REF!,#REF!</definedName>
    <definedName name="Z_AC4F8701_E140_11D4_83B5_00A024874AD6_.wvu.Cols" localSheetId="9" hidden="1">#REF!,#REF!</definedName>
    <definedName name="Z_AC4F8701_E140_11D4_83B5_00A024874AD6_.wvu.Cols" localSheetId="11" hidden="1">#REF!,#REF!</definedName>
    <definedName name="Z_AC4F8701_E140_11D4_83B5_00A024874AD6_.wvu.Cols" localSheetId="14" hidden="1">#REF!,#REF!</definedName>
    <definedName name="Z_AC4F8701_E140_11D4_83B5_00A024874AD6_.wvu.Cols" localSheetId="15" hidden="1">#REF!,#REF!</definedName>
    <definedName name="Z_AC4F8701_E140_11D4_83B5_00A024874AD6_.wvu.Cols" hidden="1">#REF!,#REF!</definedName>
    <definedName name="Z_F8F6F2D1_E161_11D4_82CF_0050DA45CF23_.wvu.Cols" localSheetId="2" hidden="1">#REF!,#REF!</definedName>
    <definedName name="Z_F8F6F2D1_E161_11D4_82CF_0050DA45CF23_.wvu.Cols" localSheetId="11" hidden="1">#REF!,#REF!</definedName>
    <definedName name="Z_F8F6F2D1_E161_11D4_82CF_0050DA45CF23_.wvu.Cols" localSheetId="14" hidden="1">#REF!,#REF!</definedName>
    <definedName name="Z_F8F6F2D1_E161_11D4_82CF_0050DA45CF23_.wvu.Cols" localSheetId="15" hidden="1">#REF!,#REF!</definedName>
    <definedName name="Z_F8F6F2D1_E161_11D4_82CF_0050DA45CF23_.wvu.Cols" hidden="1">#REF!,#REF!</definedName>
    <definedName name="Z_FF7014B8_726F_4A88_B434_EC34DD9149F9_.wvu.PrintArea" localSheetId="3" hidden="1">'A. Allgemeine Informationen'!$A$1:$D$16</definedName>
    <definedName name="Z_FF7014B8_726F_4A88_B434_EC34DD9149F9_.wvu.PrintArea" localSheetId="4" hidden="1">'A1. Umsatzerlöse'!$A$1:$D$15</definedName>
    <definedName name="Z_FF7014B8_726F_4A88_B434_EC34DD9149F9_.wvu.PrintArea" localSheetId="5" hidden="1">'A2. Bilanz'!$A$1:$J$30</definedName>
    <definedName name="Z_FF7014B8_726F_4A88_B434_EC34DD9149F9_.wvu.PrintArea" localSheetId="6" hidden="1">'A3. GuV'!$A$1:$J$30</definedName>
    <definedName name="Z_FF7014B8_726F_4A88_B434_EC34DD9149F9_.wvu.PrintArea" localSheetId="7" hidden="1">'A4. Anlagenspiegel'!$A$1:$B$2</definedName>
    <definedName name="Z_FF7014B8_726F_4A88_B434_EC34DD9149F9_.wvu.PrintArea" localSheetId="8" hidden="1">'A5. Energiefluss'!$A$1:$B$2</definedName>
    <definedName name="Z_FF7014B8_726F_4A88_B434_EC34DD9149F9_.wvu.PrintArea" localSheetId="1" hidden="1">Ausfüllhilfe!$A$1:$D$235</definedName>
    <definedName name="Z_FF7014B8_726F_4A88_B434_EC34DD9149F9_.wvu.PrintArea" localSheetId="2" hidden="1">Changelog!#REF!</definedName>
    <definedName name="Z_FF7014B8_726F_4A88_B434_EC34DD9149F9_.wvu.PrintArea" localSheetId="28" hidden="1">'E10. Sonstiges'!$A$1:$G$7</definedName>
    <definedName name="Z_FF7014B8_726F_4A88_B434_EC34DD9149F9_.wvu.PrintArea" localSheetId="12" hidden="1">'E5. Investmaßnahmen'!$A$1:$E$260</definedName>
    <definedName name="Z_FF7014B8_726F_4A88_B434_EC34DD9149F9_.wvu.PrintArea" localSheetId="13" hidden="1">'E7. BKZ_NAB_IZ'!$A$1:$J$30</definedName>
    <definedName name="Z_FF7014B8_726F_4A88_B434_EC34DD9149F9_.wvu.PrintArea" localSheetId="21" hidden="1">'E9. Verfahrensreg. Kosten'!$A$1:$E$8</definedName>
    <definedName name="Z_FF7014B8_726F_4A88_B434_EC34DD9149F9_.wvu.PrintArea" localSheetId="25" hidden="1">'E9.d. FSV_NsA 13k'!$A$1:$G$7</definedName>
    <definedName name="Z_FF7014B8_726F_4A88_B434_EC34DD9149F9_.wvu.PrintArea" localSheetId="29" hidden="1">'F. Zusammenfassung'!$A$1:$G$37</definedName>
    <definedName name="Z_FF7014B8_726F_4A88_B434_EC34DD9149F9_.wvu.PrintArea" localSheetId="30" hidden="1">'G. Auflösung RegKto'!$A$1:$I$12</definedName>
    <definedName name="Z_FF7014B8_726F_4A88_B434_EC34DD9149F9_.wvu.PrintArea" localSheetId="31" hidden="1">'H. Erläuterungen'!$A$1:$E$201</definedName>
    <definedName name="Z_FF7014B8_726F_4A88_B434_EC34DD9149F9_.wvu.PrintArea" localSheetId="0" hidden="1">Listen!#REF!</definedName>
    <definedName name="Z_FF7014B8_726F_4A88_B434_EC34DD9149F9_.wvu.PrintTitles" localSheetId="31" hidden="1">'H. Erläuterungen'!$3:$3</definedName>
    <definedName name="Zeitreihe_1">Listen!$N$3:$N$9</definedName>
  </definedNames>
  <calcPr calcId="191029"/>
  <customWorkbookViews>
    <customWorkbookView name="610-8 - Persönliche Ansicht" guid="{AB984B78-CF90-47D3-BD7F-5805A1C1409B}" mergeInterval="0" personalView="1" maximized="1" windowWidth="1920" windowHeight="895" tabRatio="945" activeSheetId="8"/>
    <customWorkbookView name="610-12 - Persönliche Ansicht" guid="{FF7014B8-726F-4A88-B434-EC34DD9149F9}" mergeInterval="0" personalView="1" maximized="1" windowWidth="1920" windowHeight="875" tabRatio="770" activeSheetId="6"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T57" i="47" l="1"/>
  <c r="H3" i="44" l="1"/>
  <c r="F3" i="44"/>
  <c r="I3" i="42"/>
  <c r="G3" i="42"/>
  <c r="H3" i="39"/>
  <c r="F3" i="39"/>
  <c r="E18" i="48" l="1"/>
  <c r="C4" i="48" s="1"/>
  <c r="C5" i="48"/>
  <c r="C6" i="48" l="1"/>
  <c r="D20" i="34"/>
  <c r="D5" i="34"/>
  <c r="D19" i="34"/>
  <c r="D4" i="34"/>
  <c r="H13" i="27"/>
  <c r="F9" i="15"/>
  <c r="F8" i="15"/>
  <c r="I10" i="32"/>
  <c r="H10" i="32"/>
  <c r="C10" i="32"/>
  <c r="F9" i="32"/>
  <c r="E9" i="32"/>
  <c r="D9" i="32"/>
  <c r="G9" i="32" s="1"/>
  <c r="O51" i="47"/>
  <c r="O50" i="47"/>
  <c r="Q40" i="47"/>
  <c r="Q41" i="47"/>
  <c r="P40" i="47"/>
  <c r="P41" i="47"/>
  <c r="O40" i="47"/>
  <c r="O41" i="47"/>
  <c r="O73" i="47"/>
  <c r="O74" i="47"/>
  <c r="M66" i="47"/>
  <c r="O66" i="47" s="1"/>
  <c r="M67" i="47"/>
  <c r="O67" i="47" s="1"/>
  <c r="O59" i="47"/>
  <c r="O60" i="47"/>
  <c r="O32" i="47"/>
  <c r="O33" i="47"/>
  <c r="O24" i="47"/>
  <c r="O25" i="47"/>
  <c r="D4" i="30"/>
  <c r="E63" i="30"/>
  <c r="K54" i="30"/>
  <c r="I30" i="30"/>
  <c r="F25" i="34" l="1"/>
  <c r="F26" i="34"/>
  <c r="F27" i="34"/>
  <c r="F28" i="34"/>
  <c r="F29" i="34"/>
  <c r="F30" i="34"/>
  <c r="F24" i="34"/>
  <c r="F10" i="34"/>
  <c r="F11" i="34"/>
  <c r="F12" i="34"/>
  <c r="F13" i="34"/>
  <c r="F14" i="34"/>
  <c r="F15" i="34"/>
  <c r="F9" i="34"/>
  <c r="P16" i="47" l="1"/>
  <c r="P17" i="47"/>
  <c r="O16" i="47"/>
  <c r="O17" i="47"/>
  <c r="D3" i="42"/>
  <c r="EH3" i="26" l="1"/>
  <c r="DS3" i="26"/>
  <c r="DD3" i="26"/>
  <c r="CO3" i="26"/>
  <c r="BZ3" i="26"/>
  <c r="BK3" i="26"/>
  <c r="AV3" i="26"/>
  <c r="AG3" i="26"/>
  <c r="R3" i="26"/>
  <c r="G10" i="41" l="1"/>
  <c r="F5" i="41"/>
  <c r="F4" i="41"/>
  <c r="F3" i="41"/>
  <c r="F2" i="41"/>
  <c r="AG11" i="38"/>
  <c r="F8" i="32"/>
  <c r="F7" i="32"/>
  <c r="F6" i="32"/>
  <c r="E7" i="32"/>
  <c r="E8" i="32"/>
  <c r="E6" i="32"/>
  <c r="D7" i="32"/>
  <c r="D8" i="32"/>
  <c r="D6" i="32"/>
  <c r="C28" i="3"/>
  <c r="E10" i="32" l="1"/>
  <c r="D10" i="32"/>
  <c r="F10" i="32"/>
  <c r="AL80" i="38"/>
  <c r="AL79" i="38"/>
  <c r="AL78" i="38"/>
  <c r="AL77" i="38"/>
  <c r="AL76" i="38"/>
  <c r="AL75" i="38"/>
  <c r="AL74" i="38"/>
  <c r="AL73" i="38"/>
  <c r="AL72" i="38"/>
  <c r="AL71" i="38"/>
  <c r="AL70" i="38"/>
  <c r="AL69" i="38"/>
  <c r="AL68" i="38"/>
  <c r="AL67" i="38"/>
  <c r="AL59" i="38"/>
  <c r="AL58" i="38"/>
  <c r="AL57" i="38"/>
  <c r="AL56" i="38"/>
  <c r="AL55" i="38"/>
  <c r="AL54" i="38"/>
  <c r="AL53" i="38"/>
  <c r="AL52" i="38"/>
  <c r="AL51" i="38"/>
  <c r="AL50" i="38"/>
  <c r="AL49" i="38"/>
  <c r="AL48" i="38"/>
  <c r="AL47" i="38"/>
  <c r="AL46" i="38"/>
  <c r="AL45" i="38"/>
  <c r="AL44" i="38"/>
  <c r="AL43" i="38"/>
  <c r="AL42" i="38"/>
  <c r="AL41" i="38"/>
  <c r="AL40" i="38"/>
  <c r="AL39" i="38"/>
  <c r="AL38" i="38"/>
  <c r="AL37" i="38"/>
  <c r="AL36" i="38"/>
  <c r="AL35" i="38"/>
  <c r="AL34" i="38"/>
  <c r="AL33" i="38"/>
  <c r="AL32" i="38"/>
  <c r="AL31" i="38"/>
  <c r="AL30" i="38"/>
  <c r="AL29" i="38"/>
  <c r="AL28" i="38"/>
  <c r="AL27" i="38"/>
  <c r="AL26" i="38"/>
  <c r="AL25" i="38"/>
  <c r="AL24" i="38"/>
  <c r="AL23" i="38"/>
  <c r="AL22" i="38"/>
  <c r="AL21" i="38"/>
  <c r="AL20" i="38"/>
  <c r="AL19" i="38"/>
  <c r="AL18" i="38"/>
  <c r="F13" i="15" l="1"/>
  <c r="J9" i="28"/>
  <c r="J13" i="28" s="1" a="1"/>
  <c r="J13" i="28" s="1"/>
  <c r="D17" i="28"/>
  <c r="F4" i="15"/>
  <c r="N395" i="39"/>
  <c r="N396" i="39"/>
  <c r="N397" i="39"/>
  <c r="N398" i="39"/>
  <c r="N399" i="39"/>
  <c r="N400" i="39"/>
  <c r="N401" i="39"/>
  <c r="N402" i="39"/>
  <c r="N403" i="39"/>
  <c r="N404" i="39"/>
  <c r="N405" i="39"/>
  <c r="M395" i="39"/>
  <c r="M396" i="39"/>
  <c r="M397" i="39"/>
  <c r="O397" i="39" s="1"/>
  <c r="P397" i="39" s="1"/>
  <c r="M398" i="39"/>
  <c r="O398" i="39" s="1"/>
  <c r="P398" i="39" s="1"/>
  <c r="Q398" i="39" s="1"/>
  <c r="M399" i="39"/>
  <c r="O399" i="39" s="1"/>
  <c r="P399" i="39" s="1"/>
  <c r="M400" i="39"/>
  <c r="O400" i="39" s="1"/>
  <c r="P400" i="39" s="1"/>
  <c r="M401" i="39"/>
  <c r="M402" i="39"/>
  <c r="M403" i="39"/>
  <c r="M404" i="39"/>
  <c r="M405" i="39"/>
  <c r="J398" i="39"/>
  <c r="L398" i="39" s="1"/>
  <c r="Y398" i="39" s="1"/>
  <c r="J399" i="39"/>
  <c r="L399" i="39" s="1"/>
  <c r="J400" i="39"/>
  <c r="L400" i="39" s="1"/>
  <c r="Y400" i="39" s="1"/>
  <c r="J401" i="39"/>
  <c r="L401" i="39" s="1"/>
  <c r="J402" i="39"/>
  <c r="L402" i="39" s="1"/>
  <c r="J403" i="39"/>
  <c r="L403" i="39" s="1"/>
  <c r="J404" i="39"/>
  <c r="L404" i="39" s="1"/>
  <c r="J397" i="39"/>
  <c r="L397" i="39" s="1"/>
  <c r="Y397" i="39" s="1"/>
  <c r="V11" i="31"/>
  <c r="V10" i="31"/>
  <c r="V3" i="31"/>
  <c r="V4" i="31"/>
  <c r="V5" i="31"/>
  <c r="V6" i="31"/>
  <c r="V7" i="31"/>
  <c r="V8" i="31"/>
  <c r="V9" i="31"/>
  <c r="V2" i="31"/>
  <c r="F12" i="15" l="1"/>
  <c r="F14" i="15" s="1"/>
  <c r="Z399" i="39"/>
  <c r="Q399" i="39"/>
  <c r="AA399" i="39" s="1"/>
  <c r="R398" i="39"/>
  <c r="S398" i="39" s="1"/>
  <c r="T398" i="39" s="1"/>
  <c r="U398" i="39" s="1"/>
  <c r="AE398" i="39" s="1"/>
  <c r="AA398" i="39"/>
  <c r="Q397" i="39"/>
  <c r="Z397" i="39"/>
  <c r="Y399" i="39"/>
  <c r="Z398" i="39"/>
  <c r="Q400" i="39"/>
  <c r="Z400" i="39"/>
  <c r="F10" i="13"/>
  <c r="F11" i="13"/>
  <c r="F12" i="13"/>
  <c r="F13" i="13"/>
  <c r="F14" i="13"/>
  <c r="F15" i="13"/>
  <c r="F16" i="13"/>
  <c r="F17" i="13"/>
  <c r="F18" i="13"/>
  <c r="F19" i="13"/>
  <c r="F20" i="13"/>
  <c r="F21" i="13"/>
  <c r="F22" i="13"/>
  <c r="F23" i="13"/>
  <c r="F24" i="13"/>
  <c r="F25" i="13"/>
  <c r="C74" i="38"/>
  <c r="W74" i="38" s="1"/>
  <c r="C67" i="38"/>
  <c r="C72" i="38" s="1"/>
  <c r="C60" i="38"/>
  <c r="C53" i="38"/>
  <c r="C55" i="38" s="1"/>
  <c r="C46" i="38"/>
  <c r="C39" i="38"/>
  <c r="C32" i="38"/>
  <c r="C35" i="38" s="1"/>
  <c r="C25" i="38"/>
  <c r="C18" i="38"/>
  <c r="W18" i="38" s="1"/>
  <c r="C11" i="38"/>
  <c r="C14" i="38" s="1"/>
  <c r="W14" i="38" s="1"/>
  <c r="AF80" i="38"/>
  <c r="AE80" i="38"/>
  <c r="AF79" i="38"/>
  <c r="AE79" i="38"/>
  <c r="AF78" i="38"/>
  <c r="AE78" i="38"/>
  <c r="AF77" i="38"/>
  <c r="AE77" i="38"/>
  <c r="AG76" i="38"/>
  <c r="AF76" i="38"/>
  <c r="AE76" i="38"/>
  <c r="AF75" i="38"/>
  <c r="AE75" i="38"/>
  <c r="AF74" i="38"/>
  <c r="AE74" i="38"/>
  <c r="AF73" i="38"/>
  <c r="AE73" i="38"/>
  <c r="AF72" i="38"/>
  <c r="AE72" i="38"/>
  <c r="AF71" i="38"/>
  <c r="AE71" i="38"/>
  <c r="AF70" i="38"/>
  <c r="AE70" i="38"/>
  <c r="AF69" i="38"/>
  <c r="AE69" i="38"/>
  <c r="AG68" i="38"/>
  <c r="AF68" i="38"/>
  <c r="AE68" i="38"/>
  <c r="AF67" i="38"/>
  <c r="AE67" i="38"/>
  <c r="AF66" i="38"/>
  <c r="AE66" i="38"/>
  <c r="AF65" i="38"/>
  <c r="AE65" i="38"/>
  <c r="AF64" i="38"/>
  <c r="AE64" i="38"/>
  <c r="AF63" i="38"/>
  <c r="AE63" i="38"/>
  <c r="AF62" i="38"/>
  <c r="AE62" i="38"/>
  <c r="AF61" i="38"/>
  <c r="AE61" i="38"/>
  <c r="AF60" i="38"/>
  <c r="AE60" i="38"/>
  <c r="AF59" i="38"/>
  <c r="AE59" i="38"/>
  <c r="AF58" i="38"/>
  <c r="AE58" i="38"/>
  <c r="AF57" i="38"/>
  <c r="AE57" i="38"/>
  <c r="AF56" i="38"/>
  <c r="AE56" i="38"/>
  <c r="AF55" i="38"/>
  <c r="AE55" i="38"/>
  <c r="AF54" i="38"/>
  <c r="AE54" i="38"/>
  <c r="AF53" i="38"/>
  <c r="AE53" i="38"/>
  <c r="AF52" i="38"/>
  <c r="AE52" i="38"/>
  <c r="AF51" i="38"/>
  <c r="AE51" i="38"/>
  <c r="AF50" i="38"/>
  <c r="AE50" i="38"/>
  <c r="AF49" i="38"/>
  <c r="AE49" i="38"/>
  <c r="AF48" i="38"/>
  <c r="AE48" i="38"/>
  <c r="AF47" i="38"/>
  <c r="AE47" i="38"/>
  <c r="AF46" i="38"/>
  <c r="AE46" i="38"/>
  <c r="AF45" i="38"/>
  <c r="AE45" i="38"/>
  <c r="AF44" i="38"/>
  <c r="AE44" i="38"/>
  <c r="AF43" i="38"/>
  <c r="AE43" i="38"/>
  <c r="AF42" i="38"/>
  <c r="AE42" i="38"/>
  <c r="AF41" i="38"/>
  <c r="AE41" i="38"/>
  <c r="AF40" i="38"/>
  <c r="AE40" i="38"/>
  <c r="AF39" i="38"/>
  <c r="AE39" i="38"/>
  <c r="AF38" i="38"/>
  <c r="AE38" i="38"/>
  <c r="AF37" i="38"/>
  <c r="AE37" i="38"/>
  <c r="AF36" i="38"/>
  <c r="AE36" i="38"/>
  <c r="AF35" i="38"/>
  <c r="AE35" i="38"/>
  <c r="AF34" i="38"/>
  <c r="AE34" i="38"/>
  <c r="AF33" i="38"/>
  <c r="AE33" i="38"/>
  <c r="AF32" i="38"/>
  <c r="AE32" i="38"/>
  <c r="AF31" i="38"/>
  <c r="AE31" i="38"/>
  <c r="AF30" i="38"/>
  <c r="AE30" i="38"/>
  <c r="AF29" i="38"/>
  <c r="AE29" i="38"/>
  <c r="AF28" i="38"/>
  <c r="AE28" i="38"/>
  <c r="AF27" i="38"/>
  <c r="AE27" i="38"/>
  <c r="AF26" i="38"/>
  <c r="AE26" i="38"/>
  <c r="AF25" i="38"/>
  <c r="AE25" i="38"/>
  <c r="AK80" i="38"/>
  <c r="AK79" i="38"/>
  <c r="AK78" i="38"/>
  <c r="AK77" i="38"/>
  <c r="AK76" i="38"/>
  <c r="AK75" i="38"/>
  <c r="AK74" i="38"/>
  <c r="AK73" i="38"/>
  <c r="AK72" i="38"/>
  <c r="AK71" i="38"/>
  <c r="AK70" i="38"/>
  <c r="AK69" i="38"/>
  <c r="AK68" i="38"/>
  <c r="AK67" i="38"/>
  <c r="AK66" i="38"/>
  <c r="AK65" i="38"/>
  <c r="AK64" i="38"/>
  <c r="AK63" i="38"/>
  <c r="AK62" i="38"/>
  <c r="AK61" i="38"/>
  <c r="AK60" i="38"/>
  <c r="AK59" i="38"/>
  <c r="AK58" i="38"/>
  <c r="AK57" i="38"/>
  <c r="AK56" i="38"/>
  <c r="AK55" i="38"/>
  <c r="AK54" i="38"/>
  <c r="AK53" i="38"/>
  <c r="AK52" i="38"/>
  <c r="AK51" i="38"/>
  <c r="AK50" i="38"/>
  <c r="AK49" i="38"/>
  <c r="AK48" i="38"/>
  <c r="AK47" i="38"/>
  <c r="AK46" i="38"/>
  <c r="AK45" i="38"/>
  <c r="AK44" i="38"/>
  <c r="AK43" i="38"/>
  <c r="AK42" i="38"/>
  <c r="AK41" i="38"/>
  <c r="AK40" i="38"/>
  <c r="AK39" i="38"/>
  <c r="AK38" i="38"/>
  <c r="AK37" i="38"/>
  <c r="AK36" i="38"/>
  <c r="AK35" i="38"/>
  <c r="AK34" i="38"/>
  <c r="AK33" i="38"/>
  <c r="AK32" i="38"/>
  <c r="AK31" i="38"/>
  <c r="AK30" i="38"/>
  <c r="AK29" i="38"/>
  <c r="AK28" i="38"/>
  <c r="AK27" i="38"/>
  <c r="AK26" i="38"/>
  <c r="AK25" i="38"/>
  <c r="AK24" i="38"/>
  <c r="AK23" i="38"/>
  <c r="AK22" i="38"/>
  <c r="AK21" i="38"/>
  <c r="AK20" i="38"/>
  <c r="AK19" i="38"/>
  <c r="AK18" i="38"/>
  <c r="AF24" i="38"/>
  <c r="AF23" i="38"/>
  <c r="AF22" i="38"/>
  <c r="AF21" i="38"/>
  <c r="AF20" i="38"/>
  <c r="AF19" i="38"/>
  <c r="AF18" i="38"/>
  <c r="AE24" i="38"/>
  <c r="AE23" i="38"/>
  <c r="AE22" i="38"/>
  <c r="AE21" i="38"/>
  <c r="AE20" i="38"/>
  <c r="AE19" i="38"/>
  <c r="AE18" i="38"/>
  <c r="AM14" i="38"/>
  <c r="AM77" i="38" s="1"/>
  <c r="AM15" i="38"/>
  <c r="AM71" i="38" s="1"/>
  <c r="AM16" i="38"/>
  <c r="AM79" i="38" s="1"/>
  <c r="AM17" i="38"/>
  <c r="AM59" i="38" s="1"/>
  <c r="AG12" i="38"/>
  <c r="AG75" i="38" s="1"/>
  <c r="AG13" i="38"/>
  <c r="AG55" i="38" s="1"/>
  <c r="AG14" i="38"/>
  <c r="AG63" i="38" s="1"/>
  <c r="AG15" i="38"/>
  <c r="AG71" i="38" s="1"/>
  <c r="AG16" i="38"/>
  <c r="AG79" i="38" s="1"/>
  <c r="AG17" i="38"/>
  <c r="AG59" i="38" s="1"/>
  <c r="AG67" i="38"/>
  <c r="AM13" i="38"/>
  <c r="AM55" i="38" s="1"/>
  <c r="AM12" i="38"/>
  <c r="AM75" i="38" s="1"/>
  <c r="AM11" i="38"/>
  <c r="AM67" i="38" s="1"/>
  <c r="S11" i="38" l="1"/>
  <c r="AG40" i="38"/>
  <c r="W55" i="38"/>
  <c r="Z55" i="38"/>
  <c r="V55" i="38"/>
  <c r="AA55" i="38"/>
  <c r="U55" i="38"/>
  <c r="Y55" i="38"/>
  <c r="Z72" i="38"/>
  <c r="V72" i="38"/>
  <c r="AA72" i="38"/>
  <c r="W72" i="38"/>
  <c r="Y72" i="38"/>
  <c r="U72" i="38"/>
  <c r="C45" i="38"/>
  <c r="AA45" i="38" s="1"/>
  <c r="AA39" i="38"/>
  <c r="Z39" i="38"/>
  <c r="V39" i="38"/>
  <c r="W39" i="38"/>
  <c r="U39" i="38"/>
  <c r="Y39" i="38"/>
  <c r="C31" i="38"/>
  <c r="Z25" i="38"/>
  <c r="V25" i="38"/>
  <c r="AA25" i="38"/>
  <c r="W25" i="38"/>
  <c r="C52" i="38"/>
  <c r="AA46" i="38"/>
  <c r="W46" i="38"/>
  <c r="Z46" i="38"/>
  <c r="V46" i="38"/>
  <c r="U46" i="38"/>
  <c r="Y46" i="38"/>
  <c r="C66" i="38"/>
  <c r="W60" i="38"/>
  <c r="Z60" i="38"/>
  <c r="V60" i="38"/>
  <c r="AA60" i="38"/>
  <c r="Y60" i="38"/>
  <c r="U60" i="38"/>
  <c r="C80" i="38"/>
  <c r="V74" i="38"/>
  <c r="AA74" i="38"/>
  <c r="Z74" i="38"/>
  <c r="U74" i="38"/>
  <c r="Y74" i="38"/>
  <c r="Z35" i="38"/>
  <c r="V35" i="38"/>
  <c r="AA35" i="38"/>
  <c r="W35" i="38"/>
  <c r="U35" i="38"/>
  <c r="Y35" i="38"/>
  <c r="C58" i="38"/>
  <c r="W58" i="38" s="1"/>
  <c r="Z53" i="38"/>
  <c r="V53" i="38"/>
  <c r="AA53" i="38"/>
  <c r="W53" i="38"/>
  <c r="Y53" i="38"/>
  <c r="U53" i="38"/>
  <c r="C73" i="38"/>
  <c r="AA67" i="38"/>
  <c r="W67" i="38"/>
  <c r="Z67" i="38"/>
  <c r="V67" i="38"/>
  <c r="U67" i="38"/>
  <c r="Y67" i="38"/>
  <c r="C38" i="38"/>
  <c r="Z32" i="38"/>
  <c r="V32" i="38"/>
  <c r="AA32" i="38"/>
  <c r="W32" i="38"/>
  <c r="Y32" i="38"/>
  <c r="U32" i="38"/>
  <c r="C47" i="38"/>
  <c r="C63" i="38"/>
  <c r="C79" i="38"/>
  <c r="C15" i="38"/>
  <c r="V11" i="38"/>
  <c r="Z11" i="38"/>
  <c r="Y11" i="38"/>
  <c r="U11" i="38"/>
  <c r="Y14" i="38"/>
  <c r="U14" i="38"/>
  <c r="V14" i="38"/>
  <c r="Z14" i="38"/>
  <c r="AG48" i="38"/>
  <c r="C24" i="38"/>
  <c r="AA24" i="38" s="1"/>
  <c r="Z18" i="38"/>
  <c r="V18" i="38"/>
  <c r="R399" i="39"/>
  <c r="S399" i="39" s="1"/>
  <c r="T399" i="39" s="1"/>
  <c r="AD398" i="39"/>
  <c r="AM28" i="38"/>
  <c r="AM35" i="38"/>
  <c r="AM49" i="38"/>
  <c r="AM52" i="38"/>
  <c r="AM80" i="38"/>
  <c r="AG72" i="38"/>
  <c r="AM56" i="38"/>
  <c r="AM63" i="38"/>
  <c r="AG36" i="38"/>
  <c r="AG52" i="38"/>
  <c r="AM21" i="38"/>
  <c r="AM36" i="38"/>
  <c r="AG64" i="38"/>
  <c r="AG80" i="38"/>
  <c r="AM24" i="38"/>
  <c r="AM64" i="38"/>
  <c r="AG44" i="38"/>
  <c r="AJ74" i="38"/>
  <c r="AG19" i="38"/>
  <c r="AG23" i="38"/>
  <c r="AM18" i="38"/>
  <c r="AM22" i="38"/>
  <c r="AM26" i="38"/>
  <c r="AM30" i="38"/>
  <c r="AM34" i="38"/>
  <c r="AM38" i="38"/>
  <c r="AM42" i="38"/>
  <c r="AM46" i="38"/>
  <c r="AM50" i="38"/>
  <c r="AM54" i="38"/>
  <c r="AM58" i="38"/>
  <c r="AM62" i="38"/>
  <c r="AM66" i="38"/>
  <c r="AM70" i="38"/>
  <c r="AM74" i="38"/>
  <c r="AM78" i="38"/>
  <c r="AG26" i="38"/>
  <c r="AG30" i="38"/>
  <c r="AG34" i="38"/>
  <c r="AG38" i="38"/>
  <c r="AG42" i="38"/>
  <c r="AG46" i="38"/>
  <c r="AG50" i="38"/>
  <c r="AG54" i="38"/>
  <c r="AG58" i="38"/>
  <c r="AG62" i="38"/>
  <c r="AG66" i="38"/>
  <c r="AG70" i="38"/>
  <c r="AG74" i="38"/>
  <c r="AG78" i="38"/>
  <c r="C12" i="38"/>
  <c r="C16" i="38"/>
  <c r="C21" i="38"/>
  <c r="C42" i="38"/>
  <c r="C51" i="38"/>
  <c r="C59" i="38"/>
  <c r="C68" i="38"/>
  <c r="C75" i="38"/>
  <c r="AA18" i="38"/>
  <c r="AJ18" i="38" s="1"/>
  <c r="AG20" i="38"/>
  <c r="AG24" i="38"/>
  <c r="AM19" i="38"/>
  <c r="AM23" i="38"/>
  <c r="AM25" i="38"/>
  <c r="AM29" i="38"/>
  <c r="AM33" i="38"/>
  <c r="AM37" i="38"/>
  <c r="AM41" i="38"/>
  <c r="AM45" i="38"/>
  <c r="AM53" i="38"/>
  <c r="AM57" i="38"/>
  <c r="AM61" i="38"/>
  <c r="AM65" i="38"/>
  <c r="AM69" i="38"/>
  <c r="AM73" i="38"/>
  <c r="AG25" i="38"/>
  <c r="AG29" i="38"/>
  <c r="AG33" i="38"/>
  <c r="AG37" i="38"/>
  <c r="AG41" i="38"/>
  <c r="AG45" i="38"/>
  <c r="AG49" i="38"/>
  <c r="AG53" i="38"/>
  <c r="AG57" i="38"/>
  <c r="AG61" i="38"/>
  <c r="AG65" i="38"/>
  <c r="AG69" i="38"/>
  <c r="AG73" i="38"/>
  <c r="AG77" i="38"/>
  <c r="C13" i="38"/>
  <c r="C17" i="38"/>
  <c r="C23" i="38"/>
  <c r="C70" i="38"/>
  <c r="W70" i="38" s="1"/>
  <c r="C77" i="38"/>
  <c r="AG21" i="38"/>
  <c r="AM20" i="38"/>
  <c r="AM32" i="38"/>
  <c r="AM40" i="38"/>
  <c r="AM44" i="38"/>
  <c r="AM48" i="38"/>
  <c r="AM60" i="38"/>
  <c r="AM68" i="38"/>
  <c r="AM72" i="38"/>
  <c r="AM76" i="38"/>
  <c r="AG28" i="38"/>
  <c r="AG32" i="38"/>
  <c r="AG56" i="38"/>
  <c r="AG60" i="38"/>
  <c r="AG18" i="38"/>
  <c r="AG22" i="38"/>
  <c r="AM27" i="38"/>
  <c r="AM31" i="38"/>
  <c r="AM39" i="38"/>
  <c r="AM43" i="38"/>
  <c r="AM47" i="38"/>
  <c r="AM51" i="38"/>
  <c r="AG27" i="38"/>
  <c r="AG31" i="38"/>
  <c r="AG35" i="38"/>
  <c r="AG39" i="38"/>
  <c r="AG43" i="38"/>
  <c r="AG47" i="38"/>
  <c r="AG51" i="38"/>
  <c r="C19" i="38"/>
  <c r="C28" i="38"/>
  <c r="C40" i="38"/>
  <c r="C49" i="38"/>
  <c r="AA49" i="38" s="1"/>
  <c r="C56" i="38"/>
  <c r="AC398" i="39"/>
  <c r="AB398" i="39"/>
  <c r="X398" i="39" s="1"/>
  <c r="W398" i="39" s="1"/>
  <c r="V398" i="39" s="1"/>
  <c r="R397" i="39"/>
  <c r="AA397" i="39"/>
  <c r="R400" i="39"/>
  <c r="AA400" i="39"/>
  <c r="W80" i="38"/>
  <c r="AA80" i="38"/>
  <c r="C78" i="38"/>
  <c r="W77" i="38"/>
  <c r="C76" i="38"/>
  <c r="W73" i="38"/>
  <c r="AA73" i="38"/>
  <c r="C71" i="38"/>
  <c r="C69" i="38"/>
  <c r="W66" i="38"/>
  <c r="AA66" i="38"/>
  <c r="AA63" i="38"/>
  <c r="C64" i="38"/>
  <c r="C61" i="38"/>
  <c r="C65" i="38"/>
  <c r="C62" i="38"/>
  <c r="AA58" i="38"/>
  <c r="C57" i="38"/>
  <c r="C54" i="38"/>
  <c r="AA52" i="38"/>
  <c r="W52" i="38"/>
  <c r="C50" i="38"/>
  <c r="C48" i="38"/>
  <c r="C43" i="38"/>
  <c r="C44" i="38"/>
  <c r="C41" i="38"/>
  <c r="AA38" i="38"/>
  <c r="C36" i="38"/>
  <c r="C33" i="38"/>
  <c r="C37" i="38"/>
  <c r="C34" i="38"/>
  <c r="W31" i="38"/>
  <c r="AA31" i="38"/>
  <c r="C29" i="38"/>
  <c r="C26" i="38"/>
  <c r="C30" i="38"/>
  <c r="C27" i="38"/>
  <c r="C22" i="38"/>
  <c r="C20" i="38"/>
  <c r="W15" i="38"/>
  <c r="W24" i="38" l="1"/>
  <c r="W45" i="38"/>
  <c r="AJ53" i="38"/>
  <c r="AJ55" i="38"/>
  <c r="AJ39" i="38"/>
  <c r="AJ46" i="38"/>
  <c r="AJ67" i="38"/>
  <c r="AJ25" i="38"/>
  <c r="AJ60" i="38"/>
  <c r="AJ35" i="38"/>
  <c r="AJ32" i="38"/>
  <c r="Z33" i="38"/>
  <c r="V33" i="38"/>
  <c r="Y33" i="38"/>
  <c r="U33" i="38"/>
  <c r="Z41" i="38"/>
  <c r="V41" i="38"/>
  <c r="Y41" i="38"/>
  <c r="U41" i="38"/>
  <c r="Z26" i="38"/>
  <c r="V26" i="38"/>
  <c r="U26" i="38"/>
  <c r="Y26" i="38"/>
  <c r="Z34" i="38"/>
  <c r="V34" i="38"/>
  <c r="U34" i="38"/>
  <c r="Y34" i="38"/>
  <c r="Z76" i="38"/>
  <c r="V76" i="38"/>
  <c r="Y76" i="38"/>
  <c r="U76" i="38"/>
  <c r="Z38" i="38"/>
  <c r="V38" i="38"/>
  <c r="U38" i="38"/>
  <c r="Y38" i="38"/>
  <c r="Z29" i="38"/>
  <c r="V29" i="38"/>
  <c r="Y29" i="38"/>
  <c r="U29" i="38"/>
  <c r="Z37" i="38"/>
  <c r="V37" i="38"/>
  <c r="Y37" i="38"/>
  <c r="U37" i="38"/>
  <c r="W38" i="38"/>
  <c r="AJ38" i="38" s="1"/>
  <c r="V50" i="38"/>
  <c r="Z50" i="38"/>
  <c r="U50" i="38"/>
  <c r="Y50" i="38"/>
  <c r="Z57" i="38"/>
  <c r="V57" i="38"/>
  <c r="Y57" i="38"/>
  <c r="U57" i="38"/>
  <c r="Z65" i="38"/>
  <c r="V65" i="38"/>
  <c r="Y65" i="38"/>
  <c r="U65" i="38"/>
  <c r="Z71" i="38"/>
  <c r="V71" i="38"/>
  <c r="U71" i="38"/>
  <c r="Y71" i="38"/>
  <c r="Z40" i="38"/>
  <c r="V40" i="38"/>
  <c r="Y40" i="38"/>
  <c r="U40" i="38"/>
  <c r="AA77" i="38"/>
  <c r="AJ77" i="38" s="1"/>
  <c r="Z77" i="38"/>
  <c r="V77" i="38"/>
  <c r="U77" i="38"/>
  <c r="Y77" i="38"/>
  <c r="Z75" i="38"/>
  <c r="V75" i="38"/>
  <c r="U75" i="38"/>
  <c r="Y75" i="38"/>
  <c r="AA42" i="38"/>
  <c r="V42" i="38"/>
  <c r="Z42" i="38"/>
  <c r="U42" i="38"/>
  <c r="Y42" i="38"/>
  <c r="AA47" i="38"/>
  <c r="W47" i="38"/>
  <c r="Z47" i="38"/>
  <c r="V47" i="38"/>
  <c r="U47" i="38"/>
  <c r="Y47" i="38"/>
  <c r="Z66" i="38"/>
  <c r="V66" i="38"/>
  <c r="U66" i="38"/>
  <c r="Y66" i="38"/>
  <c r="Z31" i="38"/>
  <c r="V31" i="38"/>
  <c r="U31" i="38"/>
  <c r="Y31" i="38"/>
  <c r="Z58" i="38"/>
  <c r="V58" i="38"/>
  <c r="U58" i="38"/>
  <c r="Y58" i="38"/>
  <c r="Z80" i="38"/>
  <c r="V80" i="38"/>
  <c r="Y80" i="38"/>
  <c r="U80" i="38"/>
  <c r="Z28" i="38"/>
  <c r="V28" i="38"/>
  <c r="Y28" i="38"/>
  <c r="U28" i="38"/>
  <c r="AA70" i="38"/>
  <c r="AJ70" i="38" s="1"/>
  <c r="Z70" i="38"/>
  <c r="V70" i="38"/>
  <c r="U70" i="38"/>
  <c r="Y70" i="38"/>
  <c r="Z68" i="38"/>
  <c r="V68" i="38"/>
  <c r="Y68" i="38"/>
  <c r="U68" i="38"/>
  <c r="V30" i="38"/>
  <c r="Z30" i="38"/>
  <c r="U30" i="38"/>
  <c r="Y30" i="38"/>
  <c r="Z36" i="38"/>
  <c r="V36" i="38"/>
  <c r="Y36" i="38"/>
  <c r="U36" i="38"/>
  <c r="Z44" i="38"/>
  <c r="V44" i="38"/>
  <c r="Y44" i="38"/>
  <c r="U44" i="38"/>
  <c r="Z48" i="38"/>
  <c r="V48" i="38"/>
  <c r="Y48" i="38"/>
  <c r="U48" i="38"/>
  <c r="Z64" i="38"/>
  <c r="V64" i="38"/>
  <c r="Y64" i="38"/>
  <c r="U64" i="38"/>
  <c r="Z69" i="38"/>
  <c r="V69" i="38"/>
  <c r="Y69" i="38"/>
  <c r="U69" i="38"/>
  <c r="Z56" i="38"/>
  <c r="V56" i="38"/>
  <c r="Y56" i="38"/>
  <c r="U56" i="38"/>
  <c r="Z59" i="38"/>
  <c r="V59" i="38"/>
  <c r="U59" i="38"/>
  <c r="Y59" i="38"/>
  <c r="Z79" i="38"/>
  <c r="V79" i="38"/>
  <c r="AA79" i="38"/>
  <c r="U79" i="38"/>
  <c r="Y79" i="38"/>
  <c r="W79" i="38"/>
  <c r="Z73" i="38"/>
  <c r="V73" i="38"/>
  <c r="Y73" i="38"/>
  <c r="U73" i="38"/>
  <c r="AJ72" i="38"/>
  <c r="Z27" i="38"/>
  <c r="V27" i="38"/>
  <c r="U27" i="38"/>
  <c r="Y27" i="38"/>
  <c r="Z61" i="38"/>
  <c r="V61" i="38"/>
  <c r="Y61" i="38"/>
  <c r="U61" i="38"/>
  <c r="V78" i="38"/>
  <c r="Z78" i="38"/>
  <c r="U78" i="38"/>
  <c r="Y78" i="38"/>
  <c r="Z43" i="38"/>
  <c r="V43" i="38"/>
  <c r="U43" i="38"/>
  <c r="Y43" i="38"/>
  <c r="Z54" i="38"/>
  <c r="V54" i="38"/>
  <c r="U54" i="38"/>
  <c r="Y54" i="38"/>
  <c r="Z62" i="38"/>
  <c r="V62" i="38"/>
  <c r="U62" i="38"/>
  <c r="Y62" i="38"/>
  <c r="W49" i="38"/>
  <c r="AJ49" i="38" s="1"/>
  <c r="Z49" i="38"/>
  <c r="V49" i="38"/>
  <c r="Y49" i="38"/>
  <c r="U49" i="38"/>
  <c r="Z51" i="38"/>
  <c r="V51" i="38"/>
  <c r="U51" i="38"/>
  <c r="Y51" i="38"/>
  <c r="Z63" i="38"/>
  <c r="V63" i="38"/>
  <c r="W63" i="38"/>
  <c r="AJ63" i="38" s="1"/>
  <c r="U63" i="38"/>
  <c r="Y63" i="38"/>
  <c r="Z52" i="38"/>
  <c r="V52" i="38"/>
  <c r="Y52" i="38"/>
  <c r="U52" i="38"/>
  <c r="Z45" i="38"/>
  <c r="V45" i="38"/>
  <c r="Y45" i="38"/>
  <c r="U45" i="38"/>
  <c r="W13" i="38"/>
  <c r="Z13" i="38"/>
  <c r="V13" i="38"/>
  <c r="Y16" i="38"/>
  <c r="U16" i="38"/>
  <c r="V16" i="38"/>
  <c r="Z16" i="38"/>
  <c r="Z17" i="38"/>
  <c r="Y17" i="38"/>
  <c r="U17" i="38"/>
  <c r="V17" i="38"/>
  <c r="W12" i="38"/>
  <c r="V12" i="38"/>
  <c r="Z12" i="38"/>
  <c r="Y15" i="38"/>
  <c r="U15" i="38"/>
  <c r="V15" i="38"/>
  <c r="Z15" i="38"/>
  <c r="AC399" i="39"/>
  <c r="AB399" i="39"/>
  <c r="X399" i="39" s="1"/>
  <c r="W399" i="39" s="1"/>
  <c r="V399" i="39" s="1"/>
  <c r="V20" i="38"/>
  <c r="U20" i="38"/>
  <c r="Z20" i="38"/>
  <c r="Y20" i="38"/>
  <c r="U22" i="38"/>
  <c r="Z22" i="38"/>
  <c r="V22" i="38"/>
  <c r="Y22" i="38"/>
  <c r="U21" i="38"/>
  <c r="Z21" i="38"/>
  <c r="V21" i="38"/>
  <c r="Y21" i="38"/>
  <c r="V24" i="38"/>
  <c r="U24" i="38"/>
  <c r="Z24" i="38"/>
  <c r="Y24" i="38"/>
  <c r="V19" i="38"/>
  <c r="Z19" i="38"/>
  <c r="Y23" i="38"/>
  <c r="V23" i="38"/>
  <c r="U23" i="38"/>
  <c r="Z23" i="38"/>
  <c r="AA75" i="38"/>
  <c r="W75" i="38"/>
  <c r="W42" i="38"/>
  <c r="AA23" i="38"/>
  <c r="W23" i="38"/>
  <c r="W59" i="38"/>
  <c r="AA59" i="38"/>
  <c r="AA40" i="38"/>
  <c r="W40" i="38"/>
  <c r="AA51" i="38"/>
  <c r="W51" i="38"/>
  <c r="W28" i="38"/>
  <c r="AA28" i="38"/>
  <c r="W56" i="38"/>
  <c r="AA56" i="38"/>
  <c r="AA19" i="38"/>
  <c r="W19" i="38"/>
  <c r="AA68" i="38"/>
  <c r="W68" i="38"/>
  <c r="AA21" i="38"/>
  <c r="W21" i="38"/>
  <c r="AB397" i="39"/>
  <c r="X397" i="39" s="1"/>
  <c r="W397" i="39" s="1"/>
  <c r="V397" i="39" s="1"/>
  <c r="S397" i="39"/>
  <c r="U399" i="39"/>
  <c r="AE399" i="39" s="1"/>
  <c r="AD399" i="39"/>
  <c r="S400" i="39"/>
  <c r="AB400" i="39"/>
  <c r="X400" i="39" s="1"/>
  <c r="W400" i="39" s="1"/>
  <c r="V400" i="39" s="1"/>
  <c r="AJ45" i="38"/>
  <c r="AJ52" i="38"/>
  <c r="AJ80" i="38"/>
  <c r="W76" i="38"/>
  <c r="AA76" i="38"/>
  <c r="AA78" i="38"/>
  <c r="W78" i="38"/>
  <c r="W69" i="38"/>
  <c r="AA69" i="38"/>
  <c r="AJ73" i="38"/>
  <c r="AA71" i="38"/>
  <c r="W71" i="38"/>
  <c r="AA61" i="38"/>
  <c r="W61" i="38"/>
  <c r="AJ66" i="38"/>
  <c r="W64" i="38"/>
  <c r="AA64" i="38"/>
  <c r="W62" i="38"/>
  <c r="AA62" i="38"/>
  <c r="AA65" i="38"/>
  <c r="W65" i="38"/>
  <c r="AJ58" i="38"/>
  <c r="W54" i="38"/>
  <c r="AA54" i="38"/>
  <c r="AA57" i="38"/>
  <c r="W57" i="38"/>
  <c r="AA48" i="38"/>
  <c r="W48" i="38"/>
  <c r="W50" i="38"/>
  <c r="AA50" i="38"/>
  <c r="W44" i="38"/>
  <c r="AA44" i="38"/>
  <c r="AA43" i="38"/>
  <c r="W43" i="38"/>
  <c r="AA41" i="38"/>
  <c r="W41" i="38"/>
  <c r="W34" i="38"/>
  <c r="AA34" i="38"/>
  <c r="AA37" i="38"/>
  <c r="W37" i="38"/>
  <c r="AA36" i="38"/>
  <c r="W36" i="38"/>
  <c r="AA33" i="38"/>
  <c r="W33" i="38"/>
  <c r="AJ31" i="38"/>
  <c r="W30" i="38"/>
  <c r="AA30" i="38"/>
  <c r="AA29" i="38"/>
  <c r="W29" i="38"/>
  <c r="W27" i="38"/>
  <c r="AA27" i="38"/>
  <c r="W26" i="38"/>
  <c r="AA26" i="38"/>
  <c r="AJ24" i="38"/>
  <c r="W22" i="38"/>
  <c r="AA22" i="38"/>
  <c r="AA20" i="38"/>
  <c r="W20" i="38"/>
  <c r="W17" i="38"/>
  <c r="W16" i="38"/>
  <c r="B1" i="47"/>
  <c r="F72" i="47"/>
  <c r="E72" i="47"/>
  <c r="D72" i="47"/>
  <c r="C72" i="47"/>
  <c r="M65" i="47"/>
  <c r="C65" i="47"/>
  <c r="M64" i="47"/>
  <c r="M63" i="47"/>
  <c r="O58" i="47"/>
  <c r="O57" i="47"/>
  <c r="O54" i="47"/>
  <c r="O53" i="47"/>
  <c r="O48" i="47"/>
  <c r="O47" i="47"/>
  <c r="O45" i="47"/>
  <c r="O44" i="47"/>
  <c r="E39" i="47"/>
  <c r="Q39" i="47" s="1"/>
  <c r="D39" i="47"/>
  <c r="P39" i="47" s="1"/>
  <c r="C39" i="47"/>
  <c r="O39" i="47" s="1"/>
  <c r="D31" i="47"/>
  <c r="O31" i="47" s="1"/>
  <c r="D23" i="47"/>
  <c r="C23" i="47"/>
  <c r="P15" i="47"/>
  <c r="O15" i="47"/>
  <c r="D30" i="47"/>
  <c r="O30" i="47" s="1"/>
  <c r="C64" i="47"/>
  <c r="D71" i="47"/>
  <c r="C71" i="47"/>
  <c r="D21" i="47"/>
  <c r="D70" i="47"/>
  <c r="C70" i="47"/>
  <c r="E15" i="14"/>
  <c r="D31" i="34"/>
  <c r="D16" i="34"/>
  <c r="B68" i="1"/>
  <c r="T44" i="47" l="1"/>
  <c r="AJ42" i="38"/>
  <c r="AJ79" i="38"/>
  <c r="AJ47" i="38"/>
  <c r="O23" i="47"/>
  <c r="AJ75" i="38"/>
  <c r="AJ21" i="38"/>
  <c r="AJ40" i="38"/>
  <c r="AJ19" i="38"/>
  <c r="AJ51" i="38"/>
  <c r="AJ23" i="38"/>
  <c r="AJ68" i="38"/>
  <c r="AJ28" i="38"/>
  <c r="AJ56" i="38"/>
  <c r="AJ59" i="38"/>
  <c r="T397" i="39"/>
  <c r="AC397" i="39"/>
  <c r="T400" i="39"/>
  <c r="AC400" i="39"/>
  <c r="AJ33" i="38"/>
  <c r="AJ43" i="38"/>
  <c r="AJ48" i="38"/>
  <c r="AJ37" i="38"/>
  <c r="AJ61" i="38"/>
  <c r="AJ30" i="38"/>
  <c r="AJ36" i="38"/>
  <c r="AJ41" i="38"/>
  <c r="AJ54" i="38"/>
  <c r="AJ62" i="38"/>
  <c r="AJ26" i="38"/>
  <c r="AJ22" i="38"/>
  <c r="AJ64" i="38"/>
  <c r="AJ78" i="38"/>
  <c r="AJ76" i="38"/>
  <c r="AJ71" i="38"/>
  <c r="AJ69" i="38"/>
  <c r="AJ65" i="38"/>
  <c r="AJ57" i="38"/>
  <c r="AJ50" i="38"/>
  <c r="AJ44" i="38"/>
  <c r="AJ34" i="38"/>
  <c r="AJ27" i="38"/>
  <c r="AJ29" i="38"/>
  <c r="AJ20" i="38"/>
  <c r="E37" i="47"/>
  <c r="Q37" i="47" s="1"/>
  <c r="O72" i="47"/>
  <c r="O65" i="47"/>
  <c r="D22" i="47"/>
  <c r="O14" i="47"/>
  <c r="C63" i="47"/>
  <c r="O63" i="47" s="1"/>
  <c r="E70" i="47"/>
  <c r="P13" i="47"/>
  <c r="P14" i="47"/>
  <c r="F70" i="47"/>
  <c r="D29" i="47"/>
  <c r="O29" i="47" s="1"/>
  <c r="T29" i="47" s="1"/>
  <c r="E71" i="47"/>
  <c r="F71" i="47"/>
  <c r="C22" i="47"/>
  <c r="E38" i="47"/>
  <c r="Q38" i="47" s="1"/>
  <c r="O64" i="47"/>
  <c r="C37" i="47"/>
  <c r="O37" i="47" s="1"/>
  <c r="C21" i="47"/>
  <c r="O21" i="47" s="1"/>
  <c r="D37" i="47"/>
  <c r="P37" i="47" s="1"/>
  <c r="C38" i="47"/>
  <c r="O38" i="47" s="1"/>
  <c r="O13" i="47"/>
  <c r="D38" i="47"/>
  <c r="P38" i="47" s="1"/>
  <c r="E13" i="46"/>
  <c r="C5" i="46" s="1"/>
  <c r="D13" i="46"/>
  <c r="D14" i="14" s="1"/>
  <c r="D33" i="14" s="1"/>
  <c r="C13" i="46"/>
  <c r="T37" i="47" l="1"/>
  <c r="T13" i="47"/>
  <c r="C4" i="46"/>
  <c r="O71" i="47"/>
  <c r="E14" i="14"/>
  <c r="C14" i="14"/>
  <c r="AD397" i="39"/>
  <c r="U397" i="39"/>
  <c r="AE397" i="39" s="1"/>
  <c r="U400" i="39"/>
  <c r="AE400" i="39" s="1"/>
  <c r="AD400" i="39"/>
  <c r="O22" i="47"/>
  <c r="T21" i="47" s="1"/>
  <c r="O70" i="47"/>
  <c r="C6" i="46"/>
  <c r="C5" i="47" l="1"/>
  <c r="L3" i="39"/>
  <c r="K3" i="39"/>
  <c r="J3" i="39"/>
  <c r="C6" i="47" l="1"/>
  <c r="F5" i="15"/>
  <c r="B1" i="3"/>
  <c r="C8" i="18"/>
  <c r="F25" i="15"/>
  <c r="B1" i="18" l="1"/>
  <c r="N7" i="39" l="1"/>
  <c r="N8" i="39"/>
  <c r="N9" i="39"/>
  <c r="N10" i="39"/>
  <c r="N11" i="39"/>
  <c r="N12" i="39"/>
  <c r="N13" i="39"/>
  <c r="N14" i="39"/>
  <c r="N15" i="39"/>
  <c r="N16" i="39"/>
  <c r="N17" i="39"/>
  <c r="N18" i="39"/>
  <c r="N19" i="39"/>
  <c r="N20" i="39"/>
  <c r="N21" i="39"/>
  <c r="N22" i="39"/>
  <c r="N23" i="39"/>
  <c r="N24" i="39"/>
  <c r="N25" i="39"/>
  <c r="N26" i="39"/>
  <c r="N27" i="39"/>
  <c r="N28" i="39"/>
  <c r="N29" i="39"/>
  <c r="N30" i="39"/>
  <c r="N31" i="39"/>
  <c r="N32" i="39"/>
  <c r="N33" i="39"/>
  <c r="N34" i="39"/>
  <c r="N35" i="39"/>
  <c r="N36" i="39"/>
  <c r="N37" i="39"/>
  <c r="N38" i="39"/>
  <c r="N39" i="39"/>
  <c r="N40" i="39"/>
  <c r="N41" i="39"/>
  <c r="N42" i="39"/>
  <c r="N43" i="39"/>
  <c r="N44" i="39"/>
  <c r="N45" i="39"/>
  <c r="N46" i="39"/>
  <c r="N47" i="39"/>
  <c r="N48" i="39"/>
  <c r="N49" i="39"/>
  <c r="N50" i="39"/>
  <c r="N51" i="39"/>
  <c r="N52" i="39"/>
  <c r="N53" i="39"/>
  <c r="N54" i="39"/>
  <c r="N55" i="39"/>
  <c r="N56" i="39"/>
  <c r="N57" i="39"/>
  <c r="N58" i="39"/>
  <c r="N59" i="39"/>
  <c r="N60" i="39"/>
  <c r="N61" i="39"/>
  <c r="N62" i="39"/>
  <c r="N63" i="39"/>
  <c r="N64" i="39"/>
  <c r="N65" i="39"/>
  <c r="N66" i="39"/>
  <c r="N67" i="39"/>
  <c r="N68" i="39"/>
  <c r="N69" i="39"/>
  <c r="N70" i="39"/>
  <c r="N71" i="39"/>
  <c r="N72" i="39"/>
  <c r="N73" i="39"/>
  <c r="N74" i="39"/>
  <c r="N75" i="39"/>
  <c r="N76" i="39"/>
  <c r="N77" i="39"/>
  <c r="N78" i="39"/>
  <c r="N79" i="39"/>
  <c r="N80" i="39"/>
  <c r="N81" i="39"/>
  <c r="N82" i="39"/>
  <c r="N83" i="39"/>
  <c r="N84" i="39"/>
  <c r="N85" i="39"/>
  <c r="N86" i="39"/>
  <c r="N87" i="39"/>
  <c r="N88" i="39"/>
  <c r="N89" i="39"/>
  <c r="N90" i="39"/>
  <c r="N91" i="39"/>
  <c r="N92" i="39"/>
  <c r="N93" i="39"/>
  <c r="N94" i="39"/>
  <c r="N95" i="39"/>
  <c r="N96" i="39"/>
  <c r="N97" i="39"/>
  <c r="N98" i="39"/>
  <c r="N99" i="39"/>
  <c r="N100" i="39"/>
  <c r="N101" i="39"/>
  <c r="N102" i="39"/>
  <c r="N103" i="39"/>
  <c r="N104" i="39"/>
  <c r="N105" i="39"/>
  <c r="N106" i="39"/>
  <c r="N107" i="39"/>
  <c r="N108" i="39"/>
  <c r="N109" i="39"/>
  <c r="N110" i="39"/>
  <c r="N111" i="39"/>
  <c r="N112" i="39"/>
  <c r="N113" i="39"/>
  <c r="N114" i="39"/>
  <c r="N115" i="39"/>
  <c r="N116" i="39"/>
  <c r="N117" i="39"/>
  <c r="N118" i="39"/>
  <c r="N119" i="39"/>
  <c r="N120" i="39"/>
  <c r="N121" i="39"/>
  <c r="N122" i="39"/>
  <c r="N123" i="39"/>
  <c r="N124" i="39"/>
  <c r="N125" i="39"/>
  <c r="N126" i="39"/>
  <c r="N127" i="39"/>
  <c r="N128" i="39"/>
  <c r="N129" i="39"/>
  <c r="N130" i="39"/>
  <c r="N131" i="39"/>
  <c r="N132" i="39"/>
  <c r="N133" i="39"/>
  <c r="N134" i="39"/>
  <c r="N135" i="39"/>
  <c r="N136" i="39"/>
  <c r="N137" i="39"/>
  <c r="N138" i="39"/>
  <c r="N139" i="39"/>
  <c r="N140" i="39"/>
  <c r="N141" i="39"/>
  <c r="N142" i="39"/>
  <c r="N143" i="39"/>
  <c r="N144" i="39"/>
  <c r="N145" i="39"/>
  <c r="N146" i="39"/>
  <c r="N147" i="39"/>
  <c r="N148" i="39"/>
  <c r="N149" i="39"/>
  <c r="N150" i="39"/>
  <c r="N151" i="39"/>
  <c r="N152" i="39"/>
  <c r="N153" i="39"/>
  <c r="N154" i="39"/>
  <c r="N155" i="39"/>
  <c r="N156" i="39"/>
  <c r="N157" i="39"/>
  <c r="N158" i="39"/>
  <c r="N159" i="39"/>
  <c r="N160" i="39"/>
  <c r="N161" i="39"/>
  <c r="N162" i="39"/>
  <c r="N163" i="39"/>
  <c r="N164" i="39"/>
  <c r="N165" i="39"/>
  <c r="N166" i="39"/>
  <c r="N167" i="39"/>
  <c r="N168" i="39"/>
  <c r="N169" i="39"/>
  <c r="N170" i="39"/>
  <c r="N171" i="39"/>
  <c r="N172" i="39"/>
  <c r="N173" i="39"/>
  <c r="N174" i="39"/>
  <c r="N175" i="39"/>
  <c r="N176" i="39"/>
  <c r="N177" i="39"/>
  <c r="N178" i="39"/>
  <c r="N179" i="39"/>
  <c r="N180" i="39"/>
  <c r="N181" i="39"/>
  <c r="N182" i="39"/>
  <c r="N183" i="39"/>
  <c r="N184" i="39"/>
  <c r="N185" i="39"/>
  <c r="N186" i="39"/>
  <c r="N187" i="39"/>
  <c r="N188" i="39"/>
  <c r="N189" i="39"/>
  <c r="N190" i="39"/>
  <c r="N191" i="39"/>
  <c r="N192" i="39"/>
  <c r="N193" i="39"/>
  <c r="N194" i="39"/>
  <c r="N195" i="39"/>
  <c r="N196" i="39"/>
  <c r="N197" i="39"/>
  <c r="N198" i="39"/>
  <c r="N199" i="39"/>
  <c r="N200" i="39"/>
  <c r="N201" i="39"/>
  <c r="N202" i="39"/>
  <c r="N203" i="39"/>
  <c r="N204" i="39"/>
  <c r="N205" i="39"/>
  <c r="N206" i="39"/>
  <c r="N207" i="39"/>
  <c r="N208" i="39"/>
  <c r="N209" i="39"/>
  <c r="N210" i="39"/>
  <c r="N211" i="39"/>
  <c r="N212" i="39"/>
  <c r="N213" i="39"/>
  <c r="N214" i="39"/>
  <c r="N215" i="39"/>
  <c r="N216" i="39"/>
  <c r="N217" i="39"/>
  <c r="N218" i="39"/>
  <c r="N219" i="39"/>
  <c r="N220" i="39"/>
  <c r="N221" i="39"/>
  <c r="N222" i="39"/>
  <c r="N223" i="39"/>
  <c r="N224" i="39"/>
  <c r="N225" i="39"/>
  <c r="N226" i="39"/>
  <c r="N227" i="39"/>
  <c r="N228" i="39"/>
  <c r="N229" i="39"/>
  <c r="N230" i="39"/>
  <c r="N231" i="39"/>
  <c r="N232" i="39"/>
  <c r="N233" i="39"/>
  <c r="N234" i="39"/>
  <c r="N235" i="39"/>
  <c r="N236" i="39"/>
  <c r="N237" i="39"/>
  <c r="N238" i="39"/>
  <c r="N239" i="39"/>
  <c r="N240" i="39"/>
  <c r="N241" i="39"/>
  <c r="N242" i="39"/>
  <c r="N243" i="39"/>
  <c r="N244" i="39"/>
  <c r="N245" i="39"/>
  <c r="N246" i="39"/>
  <c r="N247" i="39"/>
  <c r="N248" i="39"/>
  <c r="N249" i="39"/>
  <c r="N250" i="39"/>
  <c r="N251" i="39"/>
  <c r="N252" i="39"/>
  <c r="N253" i="39"/>
  <c r="N254" i="39"/>
  <c r="N255" i="39"/>
  <c r="N256" i="39"/>
  <c r="N257" i="39"/>
  <c r="N258" i="39"/>
  <c r="N259" i="39"/>
  <c r="N260" i="39"/>
  <c r="N261" i="39"/>
  <c r="N262" i="39"/>
  <c r="N263" i="39"/>
  <c r="N264" i="39"/>
  <c r="N265" i="39"/>
  <c r="N266" i="39"/>
  <c r="N267" i="39"/>
  <c r="N268" i="39"/>
  <c r="N269" i="39"/>
  <c r="N270" i="39"/>
  <c r="N271" i="39"/>
  <c r="N272" i="39"/>
  <c r="N273" i="39"/>
  <c r="N274" i="39"/>
  <c r="N275" i="39"/>
  <c r="N276" i="39"/>
  <c r="N277" i="39"/>
  <c r="N278" i="39"/>
  <c r="N279" i="39"/>
  <c r="N280" i="39"/>
  <c r="N281" i="39"/>
  <c r="N282" i="39"/>
  <c r="N283" i="39"/>
  <c r="N284" i="39"/>
  <c r="N285" i="39"/>
  <c r="N286" i="39"/>
  <c r="N287" i="39"/>
  <c r="N288" i="39"/>
  <c r="N289" i="39"/>
  <c r="N290" i="39"/>
  <c r="N291" i="39"/>
  <c r="N292" i="39"/>
  <c r="N293" i="39"/>
  <c r="N294" i="39"/>
  <c r="N295" i="39"/>
  <c r="N296" i="39"/>
  <c r="N297" i="39"/>
  <c r="N298" i="39"/>
  <c r="N299" i="39"/>
  <c r="N300" i="39"/>
  <c r="N301" i="39"/>
  <c r="N302" i="39"/>
  <c r="N303" i="39"/>
  <c r="N304" i="39"/>
  <c r="N305" i="39"/>
  <c r="N306" i="39"/>
  <c r="N307" i="39"/>
  <c r="N308" i="39"/>
  <c r="N309" i="39"/>
  <c r="N310" i="39"/>
  <c r="N311" i="39"/>
  <c r="N312" i="39"/>
  <c r="N313" i="39"/>
  <c r="N314" i="39"/>
  <c r="N315" i="39"/>
  <c r="N316" i="39"/>
  <c r="N317" i="39"/>
  <c r="N318" i="39"/>
  <c r="N319" i="39"/>
  <c r="N320" i="39"/>
  <c r="N321" i="39"/>
  <c r="N322" i="39"/>
  <c r="N323" i="39"/>
  <c r="N324" i="39"/>
  <c r="N325" i="39"/>
  <c r="N326" i="39"/>
  <c r="N327" i="39"/>
  <c r="N328" i="39"/>
  <c r="N329" i="39"/>
  <c r="N330" i="39"/>
  <c r="N331" i="39"/>
  <c r="N332" i="39"/>
  <c r="N333" i="39"/>
  <c r="N334" i="39"/>
  <c r="N335" i="39"/>
  <c r="N336" i="39"/>
  <c r="N337" i="39"/>
  <c r="N338" i="39"/>
  <c r="N339" i="39"/>
  <c r="N340" i="39"/>
  <c r="N341" i="39"/>
  <c r="N342" i="39"/>
  <c r="N343" i="39"/>
  <c r="N344" i="39"/>
  <c r="N345" i="39"/>
  <c r="N346" i="39"/>
  <c r="N347" i="39"/>
  <c r="N348" i="39"/>
  <c r="N349" i="39"/>
  <c r="N350" i="39"/>
  <c r="N351" i="39"/>
  <c r="N352" i="39"/>
  <c r="N353" i="39"/>
  <c r="N354" i="39"/>
  <c r="N355" i="39"/>
  <c r="N356" i="39"/>
  <c r="N357" i="39"/>
  <c r="N358" i="39"/>
  <c r="N359" i="39"/>
  <c r="N360" i="39"/>
  <c r="N361" i="39"/>
  <c r="N362" i="39"/>
  <c r="N363" i="39"/>
  <c r="N364" i="39"/>
  <c r="N365" i="39"/>
  <c r="N366" i="39"/>
  <c r="N367" i="39"/>
  <c r="N368" i="39"/>
  <c r="N369" i="39"/>
  <c r="N370" i="39"/>
  <c r="N371" i="39"/>
  <c r="N372" i="39"/>
  <c r="N373" i="39"/>
  <c r="N374" i="39"/>
  <c r="N375" i="39"/>
  <c r="N376" i="39"/>
  <c r="N377" i="39"/>
  <c r="N378" i="39"/>
  <c r="N379" i="39"/>
  <c r="N380" i="39"/>
  <c r="N381" i="39"/>
  <c r="N382" i="39"/>
  <c r="N383" i="39"/>
  <c r="N384" i="39"/>
  <c r="N385" i="39"/>
  <c r="N386" i="39"/>
  <c r="N387" i="39"/>
  <c r="N388" i="39"/>
  <c r="N389" i="39"/>
  <c r="N390" i="39"/>
  <c r="N391" i="39"/>
  <c r="N392" i="39"/>
  <c r="N393" i="39"/>
  <c r="N394" i="39"/>
  <c r="M7" i="39"/>
  <c r="M8" i="39"/>
  <c r="M9" i="39"/>
  <c r="M10" i="39"/>
  <c r="M11" i="39"/>
  <c r="M12" i="39"/>
  <c r="M13" i="39"/>
  <c r="M14" i="39"/>
  <c r="M15" i="39"/>
  <c r="M16" i="39"/>
  <c r="M17" i="39"/>
  <c r="M18" i="39"/>
  <c r="M19" i="39"/>
  <c r="M20" i="39"/>
  <c r="M21" i="39"/>
  <c r="M22" i="39"/>
  <c r="M23" i="39"/>
  <c r="M24" i="39"/>
  <c r="M25" i="39"/>
  <c r="M26" i="39"/>
  <c r="M27" i="39"/>
  <c r="M28" i="39"/>
  <c r="M29" i="39"/>
  <c r="M30" i="39"/>
  <c r="M31" i="39"/>
  <c r="M32" i="39"/>
  <c r="M33" i="39"/>
  <c r="M34" i="39"/>
  <c r="M35" i="39"/>
  <c r="M36" i="39"/>
  <c r="M37" i="39"/>
  <c r="M38" i="39"/>
  <c r="M39" i="39"/>
  <c r="M40" i="39"/>
  <c r="M41" i="39"/>
  <c r="M42" i="39"/>
  <c r="M43" i="39"/>
  <c r="M44" i="39"/>
  <c r="M45" i="39"/>
  <c r="M46" i="39"/>
  <c r="M47" i="39"/>
  <c r="M48" i="39"/>
  <c r="M49" i="39"/>
  <c r="M50" i="39"/>
  <c r="M51" i="39"/>
  <c r="M52" i="39"/>
  <c r="M53" i="39"/>
  <c r="M54" i="39"/>
  <c r="M55" i="39"/>
  <c r="M56" i="39"/>
  <c r="M57" i="39"/>
  <c r="M58" i="39"/>
  <c r="M59" i="39"/>
  <c r="M60" i="39"/>
  <c r="M61" i="39"/>
  <c r="M62" i="39"/>
  <c r="M63" i="39"/>
  <c r="M64" i="39"/>
  <c r="M65" i="39"/>
  <c r="M66" i="39"/>
  <c r="M67" i="39"/>
  <c r="M68" i="39"/>
  <c r="M69" i="39"/>
  <c r="M70" i="39"/>
  <c r="M71" i="39"/>
  <c r="M72" i="39"/>
  <c r="M73" i="39"/>
  <c r="M74" i="39"/>
  <c r="M75" i="39"/>
  <c r="M76" i="39"/>
  <c r="M77" i="39"/>
  <c r="M78" i="39"/>
  <c r="M79" i="39"/>
  <c r="M80" i="39"/>
  <c r="M81" i="39"/>
  <c r="M82" i="39"/>
  <c r="M83" i="39"/>
  <c r="M84" i="39"/>
  <c r="M85" i="39"/>
  <c r="M86" i="39"/>
  <c r="M87" i="39"/>
  <c r="M88" i="39"/>
  <c r="M89" i="39"/>
  <c r="M90" i="39"/>
  <c r="M91" i="39"/>
  <c r="M92" i="39"/>
  <c r="M93" i="39"/>
  <c r="M94" i="39"/>
  <c r="M95" i="39"/>
  <c r="M96" i="39"/>
  <c r="M97" i="39"/>
  <c r="M98" i="39"/>
  <c r="M99" i="39"/>
  <c r="M100" i="39"/>
  <c r="M101" i="39"/>
  <c r="M102" i="39"/>
  <c r="M103" i="39"/>
  <c r="M104" i="39"/>
  <c r="M105" i="39"/>
  <c r="M106" i="39"/>
  <c r="M107" i="39"/>
  <c r="M108" i="39"/>
  <c r="M109" i="39"/>
  <c r="M110" i="39"/>
  <c r="M111" i="39"/>
  <c r="M112" i="39"/>
  <c r="M113" i="39"/>
  <c r="M114" i="39"/>
  <c r="M115" i="39"/>
  <c r="M116" i="39"/>
  <c r="M117" i="39"/>
  <c r="M118" i="39"/>
  <c r="M119" i="39"/>
  <c r="M120" i="39"/>
  <c r="M121" i="39"/>
  <c r="M122" i="39"/>
  <c r="M123" i="39"/>
  <c r="M124" i="39"/>
  <c r="M125" i="39"/>
  <c r="M126" i="39"/>
  <c r="M127" i="39"/>
  <c r="M128" i="39"/>
  <c r="M129" i="39"/>
  <c r="M130" i="39"/>
  <c r="M131" i="39"/>
  <c r="M132" i="39"/>
  <c r="M133" i="39"/>
  <c r="M134" i="39"/>
  <c r="M135" i="39"/>
  <c r="M136" i="39"/>
  <c r="M137" i="39"/>
  <c r="M138" i="39"/>
  <c r="M139" i="39"/>
  <c r="M140" i="39"/>
  <c r="M141" i="39"/>
  <c r="M142" i="39"/>
  <c r="M143" i="39"/>
  <c r="M144" i="39"/>
  <c r="M145" i="39"/>
  <c r="M146" i="39"/>
  <c r="M147" i="39"/>
  <c r="M148" i="39"/>
  <c r="M149" i="39"/>
  <c r="M150" i="39"/>
  <c r="M151" i="39"/>
  <c r="M152" i="39"/>
  <c r="M153" i="39"/>
  <c r="M154" i="39"/>
  <c r="M155" i="39"/>
  <c r="M156" i="39"/>
  <c r="M157" i="39"/>
  <c r="M158" i="39"/>
  <c r="M159" i="39"/>
  <c r="M160" i="39"/>
  <c r="M161" i="39"/>
  <c r="M162" i="39"/>
  <c r="M163" i="39"/>
  <c r="M164" i="39"/>
  <c r="M165" i="39"/>
  <c r="M166" i="39"/>
  <c r="M167" i="39"/>
  <c r="M168" i="39"/>
  <c r="M169" i="39"/>
  <c r="M170" i="39"/>
  <c r="M171" i="39"/>
  <c r="M172" i="39"/>
  <c r="M173" i="39"/>
  <c r="M174" i="39"/>
  <c r="M175" i="39"/>
  <c r="M176" i="39"/>
  <c r="M177" i="39"/>
  <c r="M178" i="39"/>
  <c r="M179" i="39"/>
  <c r="M180" i="39"/>
  <c r="M181" i="39"/>
  <c r="M182" i="39"/>
  <c r="M183" i="39"/>
  <c r="M184" i="39"/>
  <c r="M185" i="39"/>
  <c r="M186" i="39"/>
  <c r="M187" i="39"/>
  <c r="M188" i="39"/>
  <c r="M189" i="39"/>
  <c r="M190" i="39"/>
  <c r="M191" i="39"/>
  <c r="M192" i="39"/>
  <c r="M193" i="39"/>
  <c r="M194" i="39"/>
  <c r="M195" i="39"/>
  <c r="M196" i="39"/>
  <c r="M197" i="39"/>
  <c r="M198" i="39"/>
  <c r="M199" i="39"/>
  <c r="M200" i="39"/>
  <c r="M201" i="39"/>
  <c r="M202" i="39"/>
  <c r="M203" i="39"/>
  <c r="M204" i="39"/>
  <c r="M205" i="39"/>
  <c r="M206" i="39"/>
  <c r="M207" i="39"/>
  <c r="M208" i="39"/>
  <c r="M209" i="39"/>
  <c r="M210" i="39"/>
  <c r="M211" i="39"/>
  <c r="M212" i="39"/>
  <c r="M213" i="39"/>
  <c r="M214" i="39"/>
  <c r="M215" i="39"/>
  <c r="M216" i="39"/>
  <c r="M217" i="39"/>
  <c r="M218" i="39"/>
  <c r="M219" i="39"/>
  <c r="M220" i="39"/>
  <c r="M221" i="39"/>
  <c r="M222" i="39"/>
  <c r="M223" i="39"/>
  <c r="M224" i="39"/>
  <c r="M225" i="39"/>
  <c r="M226" i="39"/>
  <c r="M227" i="39"/>
  <c r="M228" i="39"/>
  <c r="M229" i="39"/>
  <c r="M230" i="39"/>
  <c r="M231" i="39"/>
  <c r="M232" i="39"/>
  <c r="M233" i="39"/>
  <c r="M234" i="39"/>
  <c r="M235" i="39"/>
  <c r="M236" i="39"/>
  <c r="M237" i="39"/>
  <c r="M238" i="39"/>
  <c r="M239" i="39"/>
  <c r="M240" i="39"/>
  <c r="M241" i="39"/>
  <c r="M242" i="39"/>
  <c r="M243" i="39"/>
  <c r="M244" i="39"/>
  <c r="M245" i="39"/>
  <c r="M246" i="39"/>
  <c r="M247" i="39"/>
  <c r="M248" i="39"/>
  <c r="M249" i="39"/>
  <c r="M250" i="39"/>
  <c r="M251" i="39"/>
  <c r="M252" i="39"/>
  <c r="M253" i="39"/>
  <c r="M254" i="39"/>
  <c r="M255" i="39"/>
  <c r="M256" i="39"/>
  <c r="M257" i="39"/>
  <c r="M258" i="39"/>
  <c r="M259" i="39"/>
  <c r="M260" i="39"/>
  <c r="M261" i="39"/>
  <c r="M262" i="39"/>
  <c r="M263" i="39"/>
  <c r="M264" i="39"/>
  <c r="M265" i="39"/>
  <c r="M266" i="39"/>
  <c r="M267" i="39"/>
  <c r="M268" i="39"/>
  <c r="M269" i="39"/>
  <c r="M270" i="39"/>
  <c r="M271" i="39"/>
  <c r="M272" i="39"/>
  <c r="M273" i="39"/>
  <c r="M274" i="39"/>
  <c r="M275" i="39"/>
  <c r="M276" i="39"/>
  <c r="M277" i="39"/>
  <c r="M278" i="39"/>
  <c r="M279" i="39"/>
  <c r="M280" i="39"/>
  <c r="M281" i="39"/>
  <c r="M282" i="39"/>
  <c r="M283" i="39"/>
  <c r="M284" i="39"/>
  <c r="M285" i="39"/>
  <c r="M286" i="39"/>
  <c r="M287" i="39"/>
  <c r="M288" i="39"/>
  <c r="M289" i="39"/>
  <c r="M290" i="39"/>
  <c r="M291" i="39"/>
  <c r="M292" i="39"/>
  <c r="M293" i="39"/>
  <c r="M294" i="39"/>
  <c r="M295" i="39"/>
  <c r="M296" i="39"/>
  <c r="M297" i="39"/>
  <c r="M298" i="39"/>
  <c r="M299" i="39"/>
  <c r="M300" i="39"/>
  <c r="M301" i="39"/>
  <c r="M302" i="39"/>
  <c r="M303" i="39"/>
  <c r="M304" i="39"/>
  <c r="M305" i="39"/>
  <c r="M306" i="39"/>
  <c r="M307" i="39"/>
  <c r="M308" i="39"/>
  <c r="M309" i="39"/>
  <c r="M310" i="39"/>
  <c r="M311" i="39"/>
  <c r="M312" i="39"/>
  <c r="M313" i="39"/>
  <c r="M314" i="39"/>
  <c r="M315" i="39"/>
  <c r="M316" i="39"/>
  <c r="M317" i="39"/>
  <c r="M318" i="39"/>
  <c r="M319" i="39"/>
  <c r="M320" i="39"/>
  <c r="M321" i="39"/>
  <c r="M322" i="39"/>
  <c r="M323" i="39"/>
  <c r="M324" i="39"/>
  <c r="M325" i="39"/>
  <c r="M326" i="39"/>
  <c r="M327" i="39"/>
  <c r="M328" i="39"/>
  <c r="M329" i="39"/>
  <c r="M330" i="39"/>
  <c r="M331" i="39"/>
  <c r="M332" i="39"/>
  <c r="M333" i="39"/>
  <c r="M334" i="39"/>
  <c r="M335" i="39"/>
  <c r="M336" i="39"/>
  <c r="M337" i="39"/>
  <c r="M338" i="39"/>
  <c r="M339" i="39"/>
  <c r="M340" i="39"/>
  <c r="M341" i="39"/>
  <c r="M342" i="39"/>
  <c r="M343" i="39"/>
  <c r="M344" i="39"/>
  <c r="M345" i="39"/>
  <c r="M346" i="39"/>
  <c r="M347" i="39"/>
  <c r="M348" i="39"/>
  <c r="M349" i="39"/>
  <c r="M350" i="39"/>
  <c r="M351" i="39"/>
  <c r="M352" i="39"/>
  <c r="M353" i="39"/>
  <c r="M354" i="39"/>
  <c r="M355" i="39"/>
  <c r="M356" i="39"/>
  <c r="M357" i="39"/>
  <c r="M358" i="39"/>
  <c r="M359" i="39"/>
  <c r="M360" i="39"/>
  <c r="M361" i="39"/>
  <c r="M362" i="39"/>
  <c r="M363" i="39"/>
  <c r="M364" i="39"/>
  <c r="M365" i="39"/>
  <c r="M366" i="39"/>
  <c r="M367" i="39"/>
  <c r="M368" i="39"/>
  <c r="M369" i="39"/>
  <c r="M370" i="39"/>
  <c r="M371" i="39"/>
  <c r="M372" i="39"/>
  <c r="M373" i="39"/>
  <c r="M374" i="39"/>
  <c r="M375" i="39"/>
  <c r="M376" i="39"/>
  <c r="M377" i="39"/>
  <c r="M378" i="39"/>
  <c r="M379" i="39"/>
  <c r="M380" i="39"/>
  <c r="M381" i="39"/>
  <c r="M382" i="39"/>
  <c r="M383" i="39"/>
  <c r="M384" i="39"/>
  <c r="M385" i="39"/>
  <c r="M386" i="39"/>
  <c r="M387" i="39"/>
  <c r="M388" i="39"/>
  <c r="M389" i="39"/>
  <c r="M390" i="39"/>
  <c r="M391" i="39"/>
  <c r="M392" i="39"/>
  <c r="M393" i="39"/>
  <c r="M394" i="39"/>
  <c r="N6" i="39"/>
  <c r="M6" i="39"/>
  <c r="G913" i="41" l="1"/>
  <c r="G912" i="41"/>
  <c r="G911" i="41"/>
  <c r="G910" i="41"/>
  <c r="G909" i="41"/>
  <c r="G908" i="41"/>
  <c r="G907" i="41"/>
  <c r="G906" i="41"/>
  <c r="G905" i="41"/>
  <c r="G904" i="41"/>
  <c r="G903" i="41"/>
  <c r="G902" i="41"/>
  <c r="G901" i="41"/>
  <c r="G900" i="41"/>
  <c r="G899" i="41"/>
  <c r="G898" i="41"/>
  <c r="G897" i="41"/>
  <c r="G896" i="41"/>
  <c r="G895" i="41"/>
  <c r="G894" i="41"/>
  <c r="G893" i="41"/>
  <c r="G892" i="41"/>
  <c r="G891" i="41"/>
  <c r="G890" i="41"/>
  <c r="G889" i="41"/>
  <c r="G888" i="41"/>
  <c r="G887" i="41"/>
  <c r="G886" i="41"/>
  <c r="G885" i="41"/>
  <c r="G884" i="41"/>
  <c r="G883" i="41"/>
  <c r="G882" i="41"/>
  <c r="G881" i="41"/>
  <c r="G880" i="41"/>
  <c r="G879" i="41"/>
  <c r="G878" i="41"/>
  <c r="G877" i="41"/>
  <c r="G876" i="41"/>
  <c r="G875" i="41"/>
  <c r="G874" i="41"/>
  <c r="G873" i="41"/>
  <c r="G872" i="41"/>
  <c r="G871" i="41"/>
  <c r="G870" i="41"/>
  <c r="G869" i="41"/>
  <c r="G868" i="41"/>
  <c r="G867" i="41"/>
  <c r="G866" i="41"/>
  <c r="G865" i="41"/>
  <c r="G864" i="41"/>
  <c r="G863" i="41"/>
  <c r="G862" i="41"/>
  <c r="G861" i="41"/>
  <c r="G860" i="41"/>
  <c r="G859" i="41"/>
  <c r="G858" i="41"/>
  <c r="G857" i="41"/>
  <c r="G856" i="41"/>
  <c r="G855" i="41"/>
  <c r="G854" i="41"/>
  <c r="G853" i="41"/>
  <c r="G852" i="41"/>
  <c r="G851" i="41"/>
  <c r="G850" i="41"/>
  <c r="G849" i="41"/>
  <c r="G848" i="41"/>
  <c r="G847" i="41"/>
  <c r="G846" i="41"/>
  <c r="G845" i="41"/>
  <c r="G844" i="41"/>
  <c r="G843" i="41"/>
  <c r="G842" i="41"/>
  <c r="G841" i="41"/>
  <c r="G840" i="41"/>
  <c r="G839" i="41"/>
  <c r="G838" i="41"/>
  <c r="G837" i="41"/>
  <c r="G836" i="41"/>
  <c r="G835" i="41"/>
  <c r="G834" i="41"/>
  <c r="G833" i="41"/>
  <c r="G832" i="41"/>
  <c r="G831" i="41"/>
  <c r="G830" i="41"/>
  <c r="G829" i="41"/>
  <c r="G828" i="41"/>
  <c r="G827" i="41"/>
  <c r="G826" i="41"/>
  <c r="G825" i="41"/>
  <c r="G824" i="41"/>
  <c r="G823" i="41"/>
  <c r="G822" i="41"/>
  <c r="G821" i="41"/>
  <c r="G820" i="41"/>
  <c r="G819" i="41"/>
  <c r="G818" i="41"/>
  <c r="G817" i="41"/>
  <c r="G816" i="41"/>
  <c r="G815" i="41"/>
  <c r="G814" i="41"/>
  <c r="G813" i="41"/>
  <c r="G812" i="41"/>
  <c r="G811" i="41"/>
  <c r="G810" i="41"/>
  <c r="G809" i="41"/>
  <c r="G808" i="41"/>
  <c r="G807" i="41"/>
  <c r="G806" i="41"/>
  <c r="G805" i="41"/>
  <c r="G804" i="41"/>
  <c r="G803" i="41"/>
  <c r="G802" i="41"/>
  <c r="G801" i="41"/>
  <c r="G800" i="41"/>
  <c r="G799" i="41"/>
  <c r="G798" i="41"/>
  <c r="G797" i="41"/>
  <c r="G796" i="41"/>
  <c r="G795" i="41"/>
  <c r="G794" i="41"/>
  <c r="G793" i="41"/>
  <c r="G792" i="41"/>
  <c r="G791" i="41"/>
  <c r="G790" i="41"/>
  <c r="G789" i="41"/>
  <c r="G788" i="41"/>
  <c r="G787" i="41"/>
  <c r="G786" i="41"/>
  <c r="G785" i="41"/>
  <c r="G784" i="41"/>
  <c r="G783" i="41"/>
  <c r="G782" i="41"/>
  <c r="G781" i="41"/>
  <c r="G780" i="41"/>
  <c r="G779" i="41"/>
  <c r="G778" i="41"/>
  <c r="G777" i="41"/>
  <c r="G776" i="41"/>
  <c r="G775" i="41"/>
  <c r="G774" i="41"/>
  <c r="G773" i="41"/>
  <c r="G772" i="41"/>
  <c r="G771" i="41"/>
  <c r="G770" i="41"/>
  <c r="G769" i="41"/>
  <c r="G768" i="41"/>
  <c r="G767" i="41"/>
  <c r="G766" i="41"/>
  <c r="G765" i="41"/>
  <c r="G764" i="41"/>
  <c r="G763" i="41"/>
  <c r="G762" i="41"/>
  <c r="G761" i="41"/>
  <c r="G760" i="41"/>
  <c r="G759" i="41"/>
  <c r="G758" i="41"/>
  <c r="G757" i="41"/>
  <c r="G756" i="41"/>
  <c r="G755" i="41"/>
  <c r="G754" i="41"/>
  <c r="G753" i="41"/>
  <c r="G752" i="41"/>
  <c r="G751" i="41"/>
  <c r="G750" i="41"/>
  <c r="G749" i="41"/>
  <c r="G748" i="41"/>
  <c r="G747" i="41"/>
  <c r="G746" i="41"/>
  <c r="G745" i="41"/>
  <c r="G744" i="41"/>
  <c r="G743" i="41"/>
  <c r="G742" i="41"/>
  <c r="G741" i="41"/>
  <c r="G740" i="41"/>
  <c r="G739" i="41"/>
  <c r="G738" i="41"/>
  <c r="G737" i="41"/>
  <c r="G736" i="41"/>
  <c r="G735" i="41"/>
  <c r="G734" i="41"/>
  <c r="G733" i="41"/>
  <c r="G732" i="41"/>
  <c r="G731" i="41"/>
  <c r="G730" i="41"/>
  <c r="G729" i="41"/>
  <c r="G728" i="41"/>
  <c r="G727" i="41"/>
  <c r="G726" i="41"/>
  <c r="G725" i="41"/>
  <c r="G724" i="41"/>
  <c r="G723" i="41"/>
  <c r="G722" i="41"/>
  <c r="G721" i="41"/>
  <c r="G720" i="41"/>
  <c r="G719" i="41"/>
  <c r="G718" i="41"/>
  <c r="G717" i="41"/>
  <c r="G716" i="41"/>
  <c r="G715" i="41"/>
  <c r="G714" i="41"/>
  <c r="G713" i="41"/>
  <c r="G712" i="41"/>
  <c r="G711" i="41"/>
  <c r="G710" i="41"/>
  <c r="G709" i="41"/>
  <c r="G708" i="41"/>
  <c r="G707" i="41"/>
  <c r="G706" i="41"/>
  <c r="G705" i="41"/>
  <c r="G704" i="41"/>
  <c r="G703" i="41"/>
  <c r="G702" i="41"/>
  <c r="G701" i="41"/>
  <c r="G700" i="41"/>
  <c r="G699" i="41"/>
  <c r="G698" i="41"/>
  <c r="G697" i="41"/>
  <c r="G696" i="41"/>
  <c r="G695" i="41"/>
  <c r="G694" i="41"/>
  <c r="G693" i="41"/>
  <c r="G692" i="41"/>
  <c r="G691" i="41"/>
  <c r="G690" i="41"/>
  <c r="G689" i="41"/>
  <c r="G688" i="41"/>
  <c r="G687" i="41"/>
  <c r="G686" i="41"/>
  <c r="G685" i="41"/>
  <c r="G684" i="41"/>
  <c r="G683" i="41"/>
  <c r="G682" i="41"/>
  <c r="G681" i="41"/>
  <c r="G680" i="41"/>
  <c r="G679" i="41"/>
  <c r="G678" i="41"/>
  <c r="G677" i="41"/>
  <c r="G676" i="41"/>
  <c r="G675" i="41"/>
  <c r="G674" i="41"/>
  <c r="G673" i="41"/>
  <c r="G672" i="41"/>
  <c r="G671" i="41"/>
  <c r="G670" i="41"/>
  <c r="G669" i="41"/>
  <c r="G668" i="41"/>
  <c r="G667" i="41"/>
  <c r="G666" i="41"/>
  <c r="G665" i="41"/>
  <c r="G664" i="41"/>
  <c r="G663" i="41"/>
  <c r="G662" i="41"/>
  <c r="G661" i="41"/>
  <c r="G660" i="41"/>
  <c r="G659" i="41"/>
  <c r="G658" i="41"/>
  <c r="G657" i="41"/>
  <c r="G656" i="41"/>
  <c r="G655" i="41"/>
  <c r="G654" i="41"/>
  <c r="G653" i="41"/>
  <c r="G652" i="41"/>
  <c r="G651" i="41"/>
  <c r="G650" i="41"/>
  <c r="G649" i="41"/>
  <c r="G648" i="41"/>
  <c r="G647" i="41"/>
  <c r="G646" i="41"/>
  <c r="G645" i="41"/>
  <c r="G644" i="41"/>
  <c r="G643" i="41"/>
  <c r="G642" i="41"/>
  <c r="G641" i="41"/>
  <c r="G640" i="41"/>
  <c r="G639" i="41"/>
  <c r="G638" i="41"/>
  <c r="G637" i="41"/>
  <c r="G636" i="41"/>
  <c r="G635" i="41"/>
  <c r="G634" i="41"/>
  <c r="G633" i="41"/>
  <c r="G632" i="41"/>
  <c r="G631" i="41"/>
  <c r="G630" i="41"/>
  <c r="G629" i="41"/>
  <c r="G628" i="41"/>
  <c r="G627" i="41"/>
  <c r="G626" i="41"/>
  <c r="G625" i="41"/>
  <c r="G624" i="41"/>
  <c r="G623" i="41"/>
  <c r="G622" i="41"/>
  <c r="G621" i="41"/>
  <c r="G620" i="41"/>
  <c r="G619" i="41"/>
  <c r="G618" i="41"/>
  <c r="G617" i="41"/>
  <c r="G616" i="41"/>
  <c r="G615" i="41"/>
  <c r="G614" i="41"/>
  <c r="G613" i="41"/>
  <c r="G612" i="41"/>
  <c r="G611" i="41"/>
  <c r="G610" i="41"/>
  <c r="G609" i="41"/>
  <c r="G608" i="41"/>
  <c r="G607" i="41"/>
  <c r="G606" i="41"/>
  <c r="G605" i="41"/>
  <c r="G604" i="41"/>
  <c r="G603" i="41"/>
  <c r="G602" i="41"/>
  <c r="G601" i="41"/>
  <c r="G600" i="41"/>
  <c r="G599" i="41"/>
  <c r="G598" i="41"/>
  <c r="G597" i="41"/>
  <c r="G596" i="41"/>
  <c r="G595" i="41"/>
  <c r="G594" i="41"/>
  <c r="G593" i="41"/>
  <c r="G592" i="41"/>
  <c r="G591" i="41"/>
  <c r="G590" i="41"/>
  <c r="G589" i="41"/>
  <c r="G588" i="41"/>
  <c r="G587" i="41"/>
  <c r="G586" i="41"/>
  <c r="G585" i="41"/>
  <c r="G584" i="41"/>
  <c r="G583" i="41"/>
  <c r="G582" i="41"/>
  <c r="G581" i="41"/>
  <c r="G580" i="41"/>
  <c r="G579" i="41"/>
  <c r="G578" i="41"/>
  <c r="G577" i="41"/>
  <c r="G576" i="41"/>
  <c r="G575" i="41"/>
  <c r="G574" i="41"/>
  <c r="G573" i="41"/>
  <c r="G572" i="41"/>
  <c r="G571" i="41"/>
  <c r="G570" i="41"/>
  <c r="G569" i="41"/>
  <c r="G568" i="41"/>
  <c r="G567" i="41"/>
  <c r="G566" i="41"/>
  <c r="G565" i="41"/>
  <c r="G564" i="41"/>
  <c r="G563" i="41"/>
  <c r="G562" i="41"/>
  <c r="G561" i="41"/>
  <c r="G560" i="41"/>
  <c r="G559" i="41"/>
  <c r="G558" i="41"/>
  <c r="G557" i="41"/>
  <c r="G556" i="41"/>
  <c r="G555" i="41"/>
  <c r="G554" i="41"/>
  <c r="G553" i="41"/>
  <c r="G552" i="41"/>
  <c r="G551" i="41"/>
  <c r="G550" i="41"/>
  <c r="G549" i="41"/>
  <c r="G548" i="41"/>
  <c r="G547" i="41"/>
  <c r="G546" i="41"/>
  <c r="G545" i="41"/>
  <c r="G544" i="41"/>
  <c r="G543" i="41"/>
  <c r="G542" i="41"/>
  <c r="G541" i="41"/>
  <c r="G540" i="41"/>
  <c r="G539" i="41"/>
  <c r="G538" i="41"/>
  <c r="G537" i="41"/>
  <c r="G536" i="41"/>
  <c r="G535" i="41"/>
  <c r="G534" i="41"/>
  <c r="G533" i="41"/>
  <c r="G532" i="41"/>
  <c r="G531" i="41"/>
  <c r="G530" i="41"/>
  <c r="G529" i="41"/>
  <c r="G528" i="41"/>
  <c r="G527" i="41"/>
  <c r="G526" i="41"/>
  <c r="G525" i="41"/>
  <c r="G524" i="41"/>
  <c r="G523" i="41"/>
  <c r="G522" i="41"/>
  <c r="G521" i="41"/>
  <c r="G520" i="41"/>
  <c r="G519" i="41"/>
  <c r="G518" i="41"/>
  <c r="G517" i="41"/>
  <c r="G516" i="41"/>
  <c r="G515" i="41"/>
  <c r="G514" i="41"/>
  <c r="G513" i="41"/>
  <c r="G512" i="41"/>
  <c r="G511" i="41"/>
  <c r="G510" i="41"/>
  <c r="G509" i="41"/>
  <c r="G508" i="41"/>
  <c r="G507" i="41"/>
  <c r="G506" i="41"/>
  <c r="G505" i="41"/>
  <c r="G504" i="41"/>
  <c r="G503" i="41"/>
  <c r="G502" i="41"/>
  <c r="G501" i="41"/>
  <c r="G500" i="41"/>
  <c r="G499" i="41"/>
  <c r="G498" i="41"/>
  <c r="G497" i="41"/>
  <c r="G496" i="41"/>
  <c r="G495" i="41"/>
  <c r="G494" i="41"/>
  <c r="G493" i="41"/>
  <c r="G492" i="41"/>
  <c r="G491" i="41"/>
  <c r="G490" i="41"/>
  <c r="G489" i="41"/>
  <c r="G488" i="41"/>
  <c r="G487" i="41"/>
  <c r="G486" i="41"/>
  <c r="G485" i="41"/>
  <c r="G484" i="41"/>
  <c r="G483" i="41"/>
  <c r="G482" i="41"/>
  <c r="G481" i="41"/>
  <c r="G480" i="41"/>
  <c r="G479" i="41"/>
  <c r="G478" i="41"/>
  <c r="G477" i="41"/>
  <c r="G476" i="41"/>
  <c r="G475" i="41"/>
  <c r="G474" i="41"/>
  <c r="G473" i="41"/>
  <c r="G472" i="41"/>
  <c r="G471" i="41"/>
  <c r="G470" i="41"/>
  <c r="G469" i="41"/>
  <c r="G468" i="41"/>
  <c r="G467" i="41"/>
  <c r="G466" i="41"/>
  <c r="G465" i="41"/>
  <c r="G464" i="41"/>
  <c r="G463" i="41"/>
  <c r="G462" i="41"/>
  <c r="G461" i="41"/>
  <c r="G460" i="41"/>
  <c r="G459" i="41"/>
  <c r="G458" i="41"/>
  <c r="G457" i="41"/>
  <c r="G456" i="41"/>
  <c r="G455" i="41"/>
  <c r="G454" i="41"/>
  <c r="G453" i="41"/>
  <c r="G452" i="41"/>
  <c r="G451" i="41"/>
  <c r="G450" i="41"/>
  <c r="G449" i="41"/>
  <c r="G448" i="41"/>
  <c r="G447" i="41"/>
  <c r="G446" i="41"/>
  <c r="G445" i="41"/>
  <c r="G444" i="41"/>
  <c r="G443" i="41"/>
  <c r="G442" i="41"/>
  <c r="G441" i="41"/>
  <c r="G440" i="41"/>
  <c r="G439" i="41"/>
  <c r="G438" i="41"/>
  <c r="G437" i="41"/>
  <c r="G436" i="41"/>
  <c r="G435" i="41"/>
  <c r="G434" i="41"/>
  <c r="G433" i="41"/>
  <c r="G432" i="41"/>
  <c r="G431" i="41"/>
  <c r="G430" i="41"/>
  <c r="G429" i="41"/>
  <c r="G428" i="41"/>
  <c r="G427" i="41"/>
  <c r="G426" i="41"/>
  <c r="G425" i="41"/>
  <c r="G424" i="41"/>
  <c r="G423" i="41"/>
  <c r="G422" i="41"/>
  <c r="G421" i="41"/>
  <c r="G420" i="41"/>
  <c r="G419" i="41"/>
  <c r="G418" i="41"/>
  <c r="G417" i="41"/>
  <c r="G416" i="41"/>
  <c r="G415" i="41"/>
  <c r="G414" i="41"/>
  <c r="G413" i="41"/>
  <c r="G412" i="41"/>
  <c r="G411" i="41"/>
  <c r="G410" i="41"/>
  <c r="G409" i="41"/>
  <c r="G408" i="41"/>
  <c r="G407" i="41"/>
  <c r="G406" i="41"/>
  <c r="G405" i="41"/>
  <c r="G404" i="41"/>
  <c r="G403" i="41"/>
  <c r="G402" i="41"/>
  <c r="G401" i="41"/>
  <c r="G400" i="41"/>
  <c r="G399" i="41"/>
  <c r="G398" i="41"/>
  <c r="G397" i="41"/>
  <c r="G396" i="41"/>
  <c r="G395" i="41"/>
  <c r="G394" i="41"/>
  <c r="G393" i="41"/>
  <c r="G392" i="41"/>
  <c r="G391" i="41"/>
  <c r="G390" i="41"/>
  <c r="G389" i="41"/>
  <c r="G388" i="41"/>
  <c r="G387" i="41"/>
  <c r="G386" i="41"/>
  <c r="G385" i="41"/>
  <c r="G384" i="41"/>
  <c r="G383" i="41"/>
  <c r="G382" i="41"/>
  <c r="G381" i="41"/>
  <c r="G380" i="41"/>
  <c r="G379" i="41"/>
  <c r="G378" i="41"/>
  <c r="G377" i="41"/>
  <c r="G376" i="41"/>
  <c r="G375" i="41"/>
  <c r="G374" i="41"/>
  <c r="G373" i="41"/>
  <c r="G372" i="41"/>
  <c r="G371" i="41"/>
  <c r="G370" i="41"/>
  <c r="G369" i="41"/>
  <c r="G368" i="41"/>
  <c r="G367" i="41"/>
  <c r="G366" i="41"/>
  <c r="G365" i="41"/>
  <c r="G364" i="41"/>
  <c r="G363" i="41"/>
  <c r="G362" i="41"/>
  <c r="G361" i="41"/>
  <c r="G360" i="41"/>
  <c r="G359" i="41"/>
  <c r="G358" i="41"/>
  <c r="G357" i="41"/>
  <c r="G356" i="41"/>
  <c r="G355" i="41"/>
  <c r="G354" i="41"/>
  <c r="G353" i="41"/>
  <c r="G352" i="41"/>
  <c r="G351" i="41"/>
  <c r="G350" i="41"/>
  <c r="G349" i="41"/>
  <c r="G348" i="41"/>
  <c r="G347" i="41"/>
  <c r="G346" i="41"/>
  <c r="G345" i="41"/>
  <c r="G344" i="41"/>
  <c r="G343" i="41"/>
  <c r="G342" i="41"/>
  <c r="G341" i="41"/>
  <c r="G340" i="41"/>
  <c r="G339" i="41"/>
  <c r="G338" i="41"/>
  <c r="G337" i="41"/>
  <c r="G336" i="41"/>
  <c r="G335" i="41"/>
  <c r="G334" i="41"/>
  <c r="G333" i="41"/>
  <c r="G332" i="41"/>
  <c r="G331" i="41"/>
  <c r="G330" i="41"/>
  <c r="G329" i="41"/>
  <c r="G328" i="41"/>
  <c r="G327" i="41"/>
  <c r="G326" i="41"/>
  <c r="G325" i="41"/>
  <c r="G324" i="41"/>
  <c r="G323" i="41"/>
  <c r="G322" i="41"/>
  <c r="G321" i="41"/>
  <c r="G320" i="41"/>
  <c r="G319" i="41"/>
  <c r="G318" i="41"/>
  <c r="G317" i="41"/>
  <c r="G316" i="41"/>
  <c r="G315" i="41"/>
  <c r="G314" i="41"/>
  <c r="G313" i="41"/>
  <c r="G312" i="41"/>
  <c r="G311" i="41"/>
  <c r="G310" i="41"/>
  <c r="G309" i="41"/>
  <c r="G308" i="41"/>
  <c r="G307" i="41"/>
  <c r="G306" i="41"/>
  <c r="G305" i="41"/>
  <c r="G304" i="41"/>
  <c r="G303" i="41"/>
  <c r="G302" i="41"/>
  <c r="G301" i="41"/>
  <c r="G300" i="41"/>
  <c r="G299" i="41"/>
  <c r="G298" i="41"/>
  <c r="G297" i="41"/>
  <c r="G296" i="41"/>
  <c r="G295" i="41"/>
  <c r="G294" i="41"/>
  <c r="G293" i="41"/>
  <c r="G292" i="41"/>
  <c r="G291" i="41"/>
  <c r="G290" i="41"/>
  <c r="G289" i="41"/>
  <c r="G288" i="41"/>
  <c r="G287" i="41"/>
  <c r="G286" i="41"/>
  <c r="G285" i="41"/>
  <c r="G284" i="41"/>
  <c r="G283" i="41"/>
  <c r="G282" i="41"/>
  <c r="G281" i="41"/>
  <c r="G280" i="41"/>
  <c r="G279" i="41"/>
  <c r="G278" i="41"/>
  <c r="G277" i="41"/>
  <c r="G276" i="41"/>
  <c r="G275" i="41"/>
  <c r="G274" i="41"/>
  <c r="G273" i="41"/>
  <c r="G272" i="41"/>
  <c r="G271" i="41"/>
  <c r="G270" i="41"/>
  <c r="G269" i="41"/>
  <c r="G268" i="41"/>
  <c r="G267" i="41"/>
  <c r="G266" i="41"/>
  <c r="G265" i="41"/>
  <c r="G264" i="41"/>
  <c r="G263" i="41"/>
  <c r="G262" i="41"/>
  <c r="G261" i="41"/>
  <c r="G260" i="41"/>
  <c r="G259" i="41"/>
  <c r="G258" i="41"/>
  <c r="G257" i="41"/>
  <c r="G256" i="41"/>
  <c r="G255" i="41"/>
  <c r="G254" i="41"/>
  <c r="G253" i="41"/>
  <c r="G252" i="41"/>
  <c r="G251" i="41"/>
  <c r="G250" i="41"/>
  <c r="G249" i="41"/>
  <c r="G248" i="41"/>
  <c r="G247" i="41"/>
  <c r="G246" i="41"/>
  <c r="G245" i="41"/>
  <c r="G244" i="41"/>
  <c r="G243" i="41"/>
  <c r="G242" i="41"/>
  <c r="G241" i="41"/>
  <c r="G240" i="41"/>
  <c r="G239" i="41"/>
  <c r="G238" i="41"/>
  <c r="G237" i="41"/>
  <c r="G236" i="41"/>
  <c r="G235" i="41"/>
  <c r="G234" i="41"/>
  <c r="G233" i="41"/>
  <c r="G232" i="41"/>
  <c r="G231" i="41"/>
  <c r="G230" i="41"/>
  <c r="G229" i="41"/>
  <c r="G228" i="41"/>
  <c r="G227" i="41"/>
  <c r="G226" i="41"/>
  <c r="G225" i="41"/>
  <c r="G224" i="41"/>
  <c r="G223" i="41"/>
  <c r="G222" i="41"/>
  <c r="G221" i="41"/>
  <c r="G220" i="41"/>
  <c r="G219" i="41"/>
  <c r="G218" i="41"/>
  <c r="G217" i="41"/>
  <c r="G216" i="41"/>
  <c r="G215" i="41"/>
  <c r="G214" i="41"/>
  <c r="G213" i="41"/>
  <c r="G212" i="41"/>
  <c r="G211" i="41"/>
  <c r="G210" i="41"/>
  <c r="G209" i="41"/>
  <c r="G208" i="41"/>
  <c r="G207" i="41"/>
  <c r="G206" i="41"/>
  <c r="G205" i="41"/>
  <c r="G204" i="41"/>
  <c r="G203" i="41"/>
  <c r="G202" i="41"/>
  <c r="G201" i="41"/>
  <c r="G200" i="41"/>
  <c r="G199" i="41"/>
  <c r="G198" i="41"/>
  <c r="G197" i="41"/>
  <c r="G196" i="41"/>
  <c r="G195" i="41"/>
  <c r="G194" i="41"/>
  <c r="G193" i="41"/>
  <c r="G192" i="41"/>
  <c r="G191" i="41"/>
  <c r="G190" i="41"/>
  <c r="G189" i="41"/>
  <c r="G188" i="41"/>
  <c r="G187" i="41"/>
  <c r="G186" i="41"/>
  <c r="G185" i="41"/>
  <c r="G184" i="41"/>
  <c r="G183" i="41"/>
  <c r="G182" i="41"/>
  <c r="G181" i="41"/>
  <c r="G180" i="41"/>
  <c r="G179" i="41"/>
  <c r="G178" i="41"/>
  <c r="G177" i="41"/>
  <c r="G176" i="41"/>
  <c r="G175" i="41"/>
  <c r="G174" i="41"/>
  <c r="G173" i="41"/>
  <c r="G172" i="41"/>
  <c r="G171" i="41"/>
  <c r="G170" i="41"/>
  <c r="G169" i="41"/>
  <c r="G168" i="41"/>
  <c r="G167" i="41"/>
  <c r="G166" i="41"/>
  <c r="G165" i="41"/>
  <c r="G164" i="41"/>
  <c r="G163" i="41"/>
  <c r="G162" i="41"/>
  <c r="G161" i="41"/>
  <c r="G160" i="41"/>
  <c r="G159" i="41"/>
  <c r="G158" i="41"/>
  <c r="G157" i="41"/>
  <c r="G156" i="41"/>
  <c r="G155" i="41"/>
  <c r="G154" i="41"/>
  <c r="G153" i="41"/>
  <c r="G152" i="41"/>
  <c r="G151" i="41"/>
  <c r="G150" i="41"/>
  <c r="G149" i="41"/>
  <c r="G148" i="41"/>
  <c r="G147" i="41"/>
  <c r="G146" i="41"/>
  <c r="G145" i="41"/>
  <c r="G144" i="41"/>
  <c r="G143" i="41"/>
  <c r="G142" i="41"/>
  <c r="G141" i="41"/>
  <c r="G140" i="41"/>
  <c r="G139" i="41"/>
  <c r="G138" i="41"/>
  <c r="G137" i="41"/>
  <c r="G136" i="41"/>
  <c r="G135" i="41"/>
  <c r="G134" i="41"/>
  <c r="G133" i="41"/>
  <c r="G132" i="41"/>
  <c r="G131" i="41"/>
  <c r="G130" i="41"/>
  <c r="G129" i="41"/>
  <c r="G128" i="41"/>
  <c r="G127" i="41"/>
  <c r="G126" i="41"/>
  <c r="G125" i="41"/>
  <c r="G124" i="41"/>
  <c r="G123" i="41"/>
  <c r="G122" i="41"/>
  <c r="G121" i="41"/>
  <c r="G120" i="41"/>
  <c r="G119" i="41"/>
  <c r="G118" i="41"/>
  <c r="G117" i="41"/>
  <c r="G116" i="41"/>
  <c r="G115" i="41"/>
  <c r="G114" i="41"/>
  <c r="G113" i="41"/>
  <c r="G112" i="41"/>
  <c r="G111" i="41"/>
  <c r="G110" i="41"/>
  <c r="G109" i="41"/>
  <c r="G108" i="41"/>
  <c r="G107" i="41"/>
  <c r="G106" i="41"/>
  <c r="G105" i="41"/>
  <c r="G104" i="41"/>
  <c r="G103" i="41"/>
  <c r="G102" i="41"/>
  <c r="G101" i="41"/>
  <c r="G100" i="41"/>
  <c r="G99" i="41"/>
  <c r="G98" i="41"/>
  <c r="G97" i="41"/>
  <c r="G96" i="41"/>
  <c r="G95" i="41"/>
  <c r="G94" i="41"/>
  <c r="G93" i="41"/>
  <c r="G92" i="41"/>
  <c r="G91" i="41"/>
  <c r="G90" i="41"/>
  <c r="G89" i="41"/>
  <c r="G88" i="41"/>
  <c r="G87" i="41"/>
  <c r="G86" i="41"/>
  <c r="G85" i="41"/>
  <c r="G84" i="41"/>
  <c r="G83" i="41"/>
  <c r="G82" i="41"/>
  <c r="G81" i="41"/>
  <c r="G80" i="41"/>
  <c r="G79" i="41"/>
  <c r="G78" i="41"/>
  <c r="G77" i="41"/>
  <c r="G76" i="41"/>
  <c r="G75" i="41"/>
  <c r="G74" i="41"/>
  <c r="G73" i="41"/>
  <c r="G72" i="41"/>
  <c r="G71" i="41"/>
  <c r="G70" i="41"/>
  <c r="G69" i="41"/>
  <c r="G68" i="41"/>
  <c r="G67" i="41"/>
  <c r="G66" i="41"/>
  <c r="G65" i="41"/>
  <c r="G64" i="41"/>
  <c r="G63" i="41"/>
  <c r="G62" i="41"/>
  <c r="G61" i="41"/>
  <c r="G60" i="41"/>
  <c r="G59" i="41"/>
  <c r="G58" i="41"/>
  <c r="G57" i="41"/>
  <c r="G56" i="41"/>
  <c r="G55" i="41"/>
  <c r="G54" i="41"/>
  <c r="G53" i="41"/>
  <c r="G52" i="41"/>
  <c r="G51" i="41"/>
  <c r="G50" i="41"/>
  <c r="G49" i="41"/>
  <c r="G48" i="41"/>
  <c r="G47" i="41"/>
  <c r="G46" i="41"/>
  <c r="G45" i="41"/>
  <c r="G44" i="41"/>
  <c r="G43" i="41"/>
  <c r="G42" i="41"/>
  <c r="G41" i="41"/>
  <c r="G40" i="41"/>
  <c r="G39" i="41"/>
  <c r="G38" i="41"/>
  <c r="G37" i="41"/>
  <c r="G36" i="41"/>
  <c r="G35" i="41"/>
  <c r="G34" i="41"/>
  <c r="G33" i="41"/>
  <c r="G32" i="41"/>
  <c r="G31" i="41"/>
  <c r="G30" i="41"/>
  <c r="G29" i="41"/>
  <c r="G28" i="41"/>
  <c r="G27" i="41"/>
  <c r="G26" i="41"/>
  <c r="G25" i="41"/>
  <c r="G24" i="41"/>
  <c r="G23" i="41"/>
  <c r="G22" i="41"/>
  <c r="G21" i="41"/>
  <c r="G20" i="41"/>
  <c r="G19" i="41"/>
  <c r="G18" i="41"/>
  <c r="G17" i="41"/>
  <c r="G16" i="41"/>
  <c r="G15" i="41"/>
  <c r="G14" i="41"/>
  <c r="G13" i="41"/>
  <c r="G12" i="41"/>
  <c r="G11" i="41"/>
  <c r="M147" i="45"/>
  <c r="M146" i="45"/>
  <c r="M145" i="45"/>
  <c r="M144" i="45"/>
  <c r="M143" i="45"/>
  <c r="M142" i="45"/>
  <c r="M141" i="45"/>
  <c r="M140" i="45"/>
  <c r="M139" i="45"/>
  <c r="M138" i="45"/>
  <c r="M137" i="45"/>
  <c r="M136" i="45"/>
  <c r="M135" i="45"/>
  <c r="M134" i="45"/>
  <c r="M133" i="45"/>
  <c r="M132" i="45"/>
  <c r="M131" i="45"/>
  <c r="M130" i="45"/>
  <c r="M129" i="45"/>
  <c r="M128" i="45"/>
  <c r="M127" i="45"/>
  <c r="M126" i="45"/>
  <c r="M125" i="45"/>
  <c r="M124" i="45"/>
  <c r="M123" i="45"/>
  <c r="M122" i="45"/>
  <c r="M121" i="45"/>
  <c r="M120" i="45"/>
  <c r="M119" i="45"/>
  <c r="M118" i="45"/>
  <c r="M117" i="45"/>
  <c r="M116" i="45"/>
  <c r="M115" i="45"/>
  <c r="M114" i="45"/>
  <c r="M113" i="45"/>
  <c r="M112" i="45"/>
  <c r="M111" i="45"/>
  <c r="M110" i="45"/>
  <c r="M109" i="45"/>
  <c r="M108" i="45"/>
  <c r="M107" i="45"/>
  <c r="M106" i="45"/>
  <c r="M105" i="45"/>
  <c r="M104" i="45"/>
  <c r="M103" i="45"/>
  <c r="M102" i="45"/>
  <c r="M101" i="45"/>
  <c r="M100" i="45"/>
  <c r="M99" i="45"/>
  <c r="M98" i="45"/>
  <c r="M97" i="45"/>
  <c r="M96" i="45"/>
  <c r="M95" i="45"/>
  <c r="M94" i="45"/>
  <c r="M93" i="45"/>
  <c r="M92" i="45"/>
  <c r="M91" i="45"/>
  <c r="M90" i="45"/>
  <c r="M89" i="45"/>
  <c r="M88" i="45"/>
  <c r="M87" i="45"/>
  <c r="M86" i="45"/>
  <c r="M85" i="45"/>
  <c r="M84" i="45"/>
  <c r="M83" i="45"/>
  <c r="M82" i="45"/>
  <c r="M81" i="45"/>
  <c r="M80" i="45"/>
  <c r="M79" i="45"/>
  <c r="M78" i="45"/>
  <c r="M77" i="45"/>
  <c r="M76" i="45"/>
  <c r="M75" i="45"/>
  <c r="M74" i="45"/>
  <c r="M73" i="45"/>
  <c r="M72" i="45"/>
  <c r="M71" i="45"/>
  <c r="M70" i="45"/>
  <c r="M69" i="45"/>
  <c r="M68" i="45"/>
  <c r="M67" i="45"/>
  <c r="M66" i="45"/>
  <c r="M65" i="45"/>
  <c r="M64" i="45"/>
  <c r="M63" i="45"/>
  <c r="M62" i="45"/>
  <c r="M61" i="45"/>
  <c r="M60" i="45"/>
  <c r="L57" i="45"/>
  <c r="K57" i="45"/>
  <c r="J57" i="45"/>
  <c r="I57" i="45"/>
  <c r="H57" i="45"/>
  <c r="G57" i="45"/>
  <c r="F57" i="45"/>
  <c r="M57" i="45" l="1"/>
  <c r="J55" i="44" l="1"/>
  <c r="J54" i="44"/>
  <c r="J53" i="44"/>
  <c r="J52" i="44"/>
  <c r="J51" i="44"/>
  <c r="J50" i="44"/>
  <c r="J49" i="44"/>
  <c r="J48" i="44"/>
  <c r="J47" i="44"/>
  <c r="J46" i="44"/>
  <c r="J45" i="44"/>
  <c r="J44" i="44"/>
  <c r="J43" i="44"/>
  <c r="J42" i="44"/>
  <c r="N42" i="44" s="1"/>
  <c r="J41" i="44"/>
  <c r="J40" i="44"/>
  <c r="J39" i="44"/>
  <c r="J38" i="44"/>
  <c r="J37" i="44"/>
  <c r="J36" i="44"/>
  <c r="J35" i="44"/>
  <c r="J34" i="44"/>
  <c r="J33" i="44"/>
  <c r="J32" i="44"/>
  <c r="J31" i="44"/>
  <c r="J30" i="44"/>
  <c r="J29" i="44"/>
  <c r="J28" i="44"/>
  <c r="J27" i="44"/>
  <c r="J26" i="44"/>
  <c r="J25" i="44"/>
  <c r="J24" i="44"/>
  <c r="J23" i="44"/>
  <c r="J22" i="44"/>
  <c r="J21" i="44"/>
  <c r="J20" i="44"/>
  <c r="M20" i="44" s="1"/>
  <c r="J19" i="44"/>
  <c r="J18" i="44"/>
  <c r="M18" i="44" s="1"/>
  <c r="J17" i="44"/>
  <c r="J16" i="44"/>
  <c r="M16" i="44" s="1"/>
  <c r="J15" i="44"/>
  <c r="J14" i="44"/>
  <c r="M14" i="44" s="1"/>
  <c r="J13" i="44"/>
  <c r="J12" i="44"/>
  <c r="M12" i="44" s="1"/>
  <c r="J11" i="44"/>
  <c r="J10" i="44"/>
  <c r="M10" i="44" s="1"/>
  <c r="J9" i="44"/>
  <c r="J8" i="44"/>
  <c r="J7" i="44"/>
  <c r="J6" i="44"/>
  <c r="M6" i="44" s="1"/>
  <c r="N5" i="44"/>
  <c r="S3" i="44"/>
  <c r="R3" i="44"/>
  <c r="Q3" i="44"/>
  <c r="P3" i="44"/>
  <c r="O3" i="44"/>
  <c r="N3" i="44"/>
  <c r="M3" i="44"/>
  <c r="L3" i="44"/>
  <c r="K3" i="44"/>
  <c r="J3" i="44"/>
  <c r="I3" i="44"/>
  <c r="G3" i="44"/>
  <c r="E3" i="44"/>
  <c r="D3" i="44"/>
  <c r="C3" i="44"/>
  <c r="B3" i="44"/>
  <c r="K55" i="42"/>
  <c r="K54" i="42"/>
  <c r="K53" i="42"/>
  <c r="K52" i="42"/>
  <c r="K51" i="42"/>
  <c r="K50" i="42"/>
  <c r="K49" i="42"/>
  <c r="K48" i="42"/>
  <c r="K47" i="42"/>
  <c r="K46" i="42"/>
  <c r="K45" i="42"/>
  <c r="K44" i="42"/>
  <c r="K43" i="42"/>
  <c r="K42" i="42"/>
  <c r="K41" i="42"/>
  <c r="K40" i="42"/>
  <c r="K39" i="42"/>
  <c r="K38" i="42"/>
  <c r="K37" i="42"/>
  <c r="K36" i="42"/>
  <c r="K35" i="42"/>
  <c r="K34" i="42"/>
  <c r="K33" i="42"/>
  <c r="K32" i="42"/>
  <c r="K31" i="42"/>
  <c r="K30" i="42"/>
  <c r="K29" i="42"/>
  <c r="K28" i="42"/>
  <c r="K27" i="42"/>
  <c r="K26" i="42"/>
  <c r="K25" i="42"/>
  <c r="K24" i="42"/>
  <c r="K23" i="42"/>
  <c r="K22" i="42"/>
  <c r="K21" i="42"/>
  <c r="K20" i="42"/>
  <c r="K19" i="42"/>
  <c r="K18" i="42"/>
  <c r="K17" i="42"/>
  <c r="K16" i="42"/>
  <c r="K15" i="42"/>
  <c r="K14" i="42"/>
  <c r="K13" i="42"/>
  <c r="K12" i="42"/>
  <c r="K11" i="42"/>
  <c r="K10" i="42"/>
  <c r="K9" i="42"/>
  <c r="K8" i="42"/>
  <c r="K7" i="42"/>
  <c r="K6" i="42"/>
  <c r="O3" i="42"/>
  <c r="N3" i="42"/>
  <c r="M3" i="42"/>
  <c r="L3" i="42"/>
  <c r="K3" i="42"/>
  <c r="J3" i="42"/>
  <c r="H3" i="42"/>
  <c r="F3" i="42"/>
  <c r="E3" i="42"/>
  <c r="C3" i="42"/>
  <c r="B3" i="42"/>
  <c r="S913" i="41"/>
  <c r="S912" i="41"/>
  <c r="S911" i="41"/>
  <c r="S910" i="41"/>
  <c r="S909" i="41"/>
  <c r="S908" i="41"/>
  <c r="S907" i="41"/>
  <c r="S906" i="41"/>
  <c r="S905" i="41"/>
  <c r="S904" i="41"/>
  <c r="S903" i="41"/>
  <c r="S902" i="41"/>
  <c r="S901" i="41"/>
  <c r="S900" i="41"/>
  <c r="S899" i="41"/>
  <c r="S898" i="41"/>
  <c r="S897" i="41"/>
  <c r="S896" i="41"/>
  <c r="S895" i="41"/>
  <c r="S894" i="41"/>
  <c r="S893" i="41"/>
  <c r="S892" i="41"/>
  <c r="S891" i="41"/>
  <c r="S890" i="41"/>
  <c r="S889" i="41"/>
  <c r="S888" i="41"/>
  <c r="S887" i="41"/>
  <c r="S886" i="41"/>
  <c r="S885" i="41"/>
  <c r="S884" i="41"/>
  <c r="S883" i="41"/>
  <c r="S882" i="41"/>
  <c r="S881" i="41"/>
  <c r="S880" i="41"/>
  <c r="S879" i="41"/>
  <c r="S878" i="41"/>
  <c r="S877" i="41"/>
  <c r="S876" i="41"/>
  <c r="S875" i="41"/>
  <c r="S874" i="41"/>
  <c r="S873" i="41"/>
  <c r="S872" i="41"/>
  <c r="S871" i="41"/>
  <c r="S870" i="41"/>
  <c r="S869" i="41"/>
  <c r="S868" i="41"/>
  <c r="S867" i="41"/>
  <c r="S866" i="41"/>
  <c r="S865" i="41"/>
  <c r="S864" i="41"/>
  <c r="S863" i="41"/>
  <c r="S862" i="41"/>
  <c r="S861" i="41"/>
  <c r="S860" i="41"/>
  <c r="S859" i="41"/>
  <c r="S858" i="41"/>
  <c r="S857" i="41"/>
  <c r="S856" i="41"/>
  <c r="S855" i="41"/>
  <c r="S854" i="41"/>
  <c r="S853" i="41"/>
  <c r="S852" i="41"/>
  <c r="S851" i="41"/>
  <c r="S850" i="41"/>
  <c r="S849" i="41"/>
  <c r="S848" i="41"/>
  <c r="S847" i="41"/>
  <c r="S846" i="41"/>
  <c r="S845" i="41"/>
  <c r="S844" i="41"/>
  <c r="S843" i="41"/>
  <c r="S842" i="41"/>
  <c r="S841" i="41"/>
  <c r="S840" i="41"/>
  <c r="S839" i="41"/>
  <c r="S838" i="41"/>
  <c r="S837" i="41"/>
  <c r="S836" i="41"/>
  <c r="S835" i="41"/>
  <c r="S834" i="41"/>
  <c r="S833" i="41"/>
  <c r="S832" i="41"/>
  <c r="S831" i="41"/>
  <c r="S830" i="41"/>
  <c r="S829" i="41"/>
  <c r="S828" i="41"/>
  <c r="S827" i="41"/>
  <c r="S826" i="41"/>
  <c r="S825" i="41"/>
  <c r="S824" i="41"/>
  <c r="S823" i="41"/>
  <c r="S822" i="41"/>
  <c r="S821" i="41"/>
  <c r="S820" i="41"/>
  <c r="S819" i="41"/>
  <c r="S818" i="41"/>
  <c r="S817" i="41"/>
  <c r="S816" i="41"/>
  <c r="S815" i="41"/>
  <c r="S814" i="41"/>
  <c r="S813" i="41"/>
  <c r="S812" i="41"/>
  <c r="S811" i="41"/>
  <c r="S810" i="41"/>
  <c r="S809" i="41"/>
  <c r="S808" i="41"/>
  <c r="S807" i="41"/>
  <c r="S806" i="41"/>
  <c r="S805" i="41"/>
  <c r="S804" i="41"/>
  <c r="S803" i="41"/>
  <c r="S802" i="41"/>
  <c r="S801" i="41"/>
  <c r="S800" i="41"/>
  <c r="S799" i="41"/>
  <c r="S798" i="41"/>
  <c r="S797" i="41"/>
  <c r="S796" i="41"/>
  <c r="S795" i="41"/>
  <c r="S794" i="41"/>
  <c r="S793" i="41"/>
  <c r="S792" i="41"/>
  <c r="S791" i="41"/>
  <c r="S790" i="41"/>
  <c r="S789" i="41"/>
  <c r="S788" i="41"/>
  <c r="S787" i="41"/>
  <c r="S786" i="41"/>
  <c r="S785" i="41"/>
  <c r="S784" i="41"/>
  <c r="S783" i="41"/>
  <c r="S782" i="41"/>
  <c r="S781" i="41"/>
  <c r="S780" i="41"/>
  <c r="S779" i="41"/>
  <c r="S778" i="41"/>
  <c r="S777" i="41"/>
  <c r="S776" i="41"/>
  <c r="S775" i="41"/>
  <c r="S774" i="41"/>
  <c r="S773" i="41"/>
  <c r="S772" i="41"/>
  <c r="S771" i="41"/>
  <c r="S770" i="41"/>
  <c r="S769" i="41"/>
  <c r="S768" i="41"/>
  <c r="S767" i="41"/>
  <c r="S766" i="41"/>
  <c r="S765" i="41"/>
  <c r="S764" i="41"/>
  <c r="S763" i="41"/>
  <c r="S762" i="41"/>
  <c r="S761" i="41"/>
  <c r="S760" i="41"/>
  <c r="S759" i="41"/>
  <c r="S758" i="41"/>
  <c r="S757" i="41"/>
  <c r="S756" i="41"/>
  <c r="S755" i="41"/>
  <c r="S754" i="41"/>
  <c r="S753" i="41"/>
  <c r="S752" i="41"/>
  <c r="S751" i="41"/>
  <c r="S750" i="41"/>
  <c r="S749" i="41"/>
  <c r="S748" i="41"/>
  <c r="S747" i="41"/>
  <c r="S746" i="41"/>
  <c r="S745" i="41"/>
  <c r="S744" i="41"/>
  <c r="S743" i="41"/>
  <c r="S742" i="41"/>
  <c r="S741" i="41"/>
  <c r="S740" i="41"/>
  <c r="S739" i="41"/>
  <c r="S738" i="41"/>
  <c r="S737" i="41"/>
  <c r="S736" i="41"/>
  <c r="S735" i="41"/>
  <c r="S734" i="41"/>
  <c r="S733" i="41"/>
  <c r="S732" i="41"/>
  <c r="S731" i="41"/>
  <c r="S730" i="41"/>
  <c r="S729" i="41"/>
  <c r="S728" i="41"/>
  <c r="S727" i="41"/>
  <c r="S726" i="41"/>
  <c r="S725" i="41"/>
  <c r="S724" i="41"/>
  <c r="S723" i="41"/>
  <c r="S722" i="41"/>
  <c r="S721" i="41"/>
  <c r="S720" i="41"/>
  <c r="S719" i="41"/>
  <c r="S718" i="41"/>
  <c r="S717" i="41"/>
  <c r="S716" i="41"/>
  <c r="S715" i="41"/>
  <c r="S714" i="41"/>
  <c r="S713" i="41"/>
  <c r="S712" i="41"/>
  <c r="S711" i="41"/>
  <c r="S710" i="41"/>
  <c r="S709" i="41"/>
  <c r="S708" i="41"/>
  <c r="S707" i="41"/>
  <c r="S706" i="41"/>
  <c r="S705" i="41"/>
  <c r="S704" i="41"/>
  <c r="S703" i="41"/>
  <c r="S702" i="41"/>
  <c r="S701" i="41"/>
  <c r="S700" i="41"/>
  <c r="S699" i="41"/>
  <c r="S698" i="41"/>
  <c r="S697" i="41"/>
  <c r="S696" i="41"/>
  <c r="S695" i="41"/>
  <c r="S694" i="41"/>
  <c r="S693" i="41"/>
  <c r="S692" i="41"/>
  <c r="S691" i="41"/>
  <c r="S690" i="41"/>
  <c r="S689" i="41"/>
  <c r="S688" i="41"/>
  <c r="S687" i="41"/>
  <c r="S686" i="41"/>
  <c r="S685" i="41"/>
  <c r="S684" i="41"/>
  <c r="S683" i="41"/>
  <c r="S682" i="41"/>
  <c r="S681" i="41"/>
  <c r="S680" i="41"/>
  <c r="S679" i="41"/>
  <c r="S678" i="41"/>
  <c r="S677" i="41"/>
  <c r="S676" i="41"/>
  <c r="S675" i="41"/>
  <c r="S674" i="41"/>
  <c r="S673" i="41"/>
  <c r="S672" i="41"/>
  <c r="S671" i="41"/>
  <c r="S670" i="41"/>
  <c r="S669" i="41"/>
  <c r="S668" i="41"/>
  <c r="S667" i="41"/>
  <c r="S666" i="41"/>
  <c r="S665" i="41"/>
  <c r="S664" i="41"/>
  <c r="S663" i="41"/>
  <c r="S662" i="41"/>
  <c r="S661" i="41"/>
  <c r="S660" i="41"/>
  <c r="S659" i="41"/>
  <c r="S658" i="41"/>
  <c r="S657" i="41"/>
  <c r="S656" i="41"/>
  <c r="S655" i="41"/>
  <c r="S654" i="41"/>
  <c r="S653" i="41"/>
  <c r="S652" i="41"/>
  <c r="S651" i="41"/>
  <c r="S650" i="41"/>
  <c r="S649" i="41"/>
  <c r="S648" i="41"/>
  <c r="S647" i="41"/>
  <c r="S646" i="41"/>
  <c r="S645" i="41"/>
  <c r="S644" i="41"/>
  <c r="S643" i="41"/>
  <c r="S642" i="41"/>
  <c r="S641" i="41"/>
  <c r="S640" i="41"/>
  <c r="S639" i="41"/>
  <c r="S638" i="41"/>
  <c r="S637" i="41"/>
  <c r="S636" i="41"/>
  <c r="S635" i="41"/>
  <c r="S634" i="41"/>
  <c r="S633" i="41"/>
  <c r="S632" i="41"/>
  <c r="S631" i="41"/>
  <c r="S630" i="41"/>
  <c r="S629" i="41"/>
  <c r="S628" i="41"/>
  <c r="S627" i="41"/>
  <c r="S626" i="41"/>
  <c r="S625" i="41"/>
  <c r="S624" i="41"/>
  <c r="S623" i="41"/>
  <c r="S622" i="41"/>
  <c r="S621" i="41"/>
  <c r="S620" i="41"/>
  <c r="S619" i="41"/>
  <c r="S618" i="41"/>
  <c r="S617" i="41"/>
  <c r="S616" i="41"/>
  <c r="S615" i="41"/>
  <c r="S614" i="41"/>
  <c r="S613" i="41"/>
  <c r="S612" i="41"/>
  <c r="S611" i="41"/>
  <c r="S610" i="41"/>
  <c r="S609" i="41"/>
  <c r="S608" i="41"/>
  <c r="S607" i="41"/>
  <c r="S606" i="41"/>
  <c r="S605" i="41"/>
  <c r="S604" i="41"/>
  <c r="S603" i="41"/>
  <c r="S602" i="41"/>
  <c r="S601" i="41"/>
  <c r="S600" i="41"/>
  <c r="S599" i="41"/>
  <c r="S598" i="41"/>
  <c r="S597" i="41"/>
  <c r="S596" i="41"/>
  <c r="S595" i="41"/>
  <c r="S594" i="41"/>
  <c r="S593" i="41"/>
  <c r="S592" i="41"/>
  <c r="S591" i="41"/>
  <c r="S590" i="41"/>
  <c r="S589" i="41"/>
  <c r="S588" i="41"/>
  <c r="S587" i="41"/>
  <c r="S586" i="41"/>
  <c r="S585" i="41"/>
  <c r="S584" i="41"/>
  <c r="S583" i="41"/>
  <c r="S582" i="41"/>
  <c r="S581" i="41"/>
  <c r="S580" i="41"/>
  <c r="S579" i="41"/>
  <c r="S578" i="41"/>
  <c r="S577" i="41"/>
  <c r="S576" i="41"/>
  <c r="S575" i="41"/>
  <c r="S574" i="41"/>
  <c r="S573" i="41"/>
  <c r="S572" i="41"/>
  <c r="S571" i="41"/>
  <c r="S570" i="41"/>
  <c r="S569" i="41"/>
  <c r="S568" i="41"/>
  <c r="S567" i="41"/>
  <c r="S566" i="41"/>
  <c r="S565" i="41"/>
  <c r="S564" i="41"/>
  <c r="S563" i="41"/>
  <c r="S562" i="41"/>
  <c r="S561" i="41"/>
  <c r="S560" i="41"/>
  <c r="S559" i="41"/>
  <c r="S558" i="41"/>
  <c r="S557" i="41"/>
  <c r="S556" i="41"/>
  <c r="S555" i="41"/>
  <c r="S554" i="41"/>
  <c r="S553" i="41"/>
  <c r="S552" i="41"/>
  <c r="S551" i="41"/>
  <c r="S550" i="41"/>
  <c r="S549" i="41"/>
  <c r="S548" i="41"/>
  <c r="S547" i="41"/>
  <c r="S546" i="41"/>
  <c r="S545" i="41"/>
  <c r="S544" i="41"/>
  <c r="S543" i="41"/>
  <c r="S542" i="41"/>
  <c r="S541" i="41"/>
  <c r="S540" i="41"/>
  <c r="S539" i="41"/>
  <c r="S538" i="41"/>
  <c r="S537" i="41"/>
  <c r="S536" i="41"/>
  <c r="S535" i="41"/>
  <c r="S534" i="41"/>
  <c r="S533" i="41"/>
  <c r="S532" i="41"/>
  <c r="S531" i="41"/>
  <c r="S530" i="41"/>
  <c r="S529" i="41"/>
  <c r="S528" i="41"/>
  <c r="S527" i="41"/>
  <c r="S526" i="41"/>
  <c r="S525" i="41"/>
  <c r="S524" i="41"/>
  <c r="S523" i="41"/>
  <c r="S522" i="41"/>
  <c r="S521" i="41"/>
  <c r="S520" i="41"/>
  <c r="S519" i="41"/>
  <c r="S518" i="41"/>
  <c r="S517" i="41"/>
  <c r="S516" i="41"/>
  <c r="S515" i="41"/>
  <c r="S514" i="41"/>
  <c r="S513" i="41"/>
  <c r="S512" i="41"/>
  <c r="S511" i="41"/>
  <c r="S510" i="41"/>
  <c r="S509" i="41"/>
  <c r="S508" i="41"/>
  <c r="S507" i="41"/>
  <c r="S506" i="41"/>
  <c r="S505" i="41"/>
  <c r="S504" i="41"/>
  <c r="S503" i="41"/>
  <c r="S502" i="41"/>
  <c r="S501" i="41"/>
  <c r="S500" i="41"/>
  <c r="S499" i="41"/>
  <c r="S498" i="41"/>
  <c r="S497" i="41"/>
  <c r="S496" i="41"/>
  <c r="S495" i="41"/>
  <c r="S494" i="41"/>
  <c r="S493" i="41"/>
  <c r="S492" i="41"/>
  <c r="S491" i="41"/>
  <c r="S490" i="41"/>
  <c r="S489" i="41"/>
  <c r="S488" i="41"/>
  <c r="S487" i="41"/>
  <c r="S486" i="41"/>
  <c r="S485" i="41"/>
  <c r="S484" i="41"/>
  <c r="S483" i="41"/>
  <c r="S482" i="41"/>
  <c r="S481" i="41"/>
  <c r="S480" i="41"/>
  <c r="S479" i="41"/>
  <c r="S478" i="41"/>
  <c r="S477" i="41"/>
  <c r="S476" i="41"/>
  <c r="S475" i="41"/>
  <c r="S474" i="41"/>
  <c r="S473" i="41"/>
  <c r="S472" i="41"/>
  <c r="S471" i="41"/>
  <c r="S470" i="41"/>
  <c r="S469" i="41"/>
  <c r="S468" i="41"/>
  <c r="S467" i="41"/>
  <c r="S466" i="41"/>
  <c r="S465" i="41"/>
  <c r="S464" i="41"/>
  <c r="S463" i="41"/>
  <c r="S462" i="41"/>
  <c r="S461" i="41"/>
  <c r="S460" i="41"/>
  <c r="S459" i="41"/>
  <c r="S458" i="41"/>
  <c r="S457" i="41"/>
  <c r="S456" i="41"/>
  <c r="S455" i="41"/>
  <c r="S454" i="41"/>
  <c r="S453" i="41"/>
  <c r="S452" i="41"/>
  <c r="S451" i="41"/>
  <c r="S450" i="41"/>
  <c r="S449" i="41"/>
  <c r="S448" i="41"/>
  <c r="S447" i="41"/>
  <c r="S446" i="41"/>
  <c r="S445" i="41"/>
  <c r="S444" i="41"/>
  <c r="S443" i="41"/>
  <c r="S442" i="41"/>
  <c r="S441" i="41"/>
  <c r="S440" i="41"/>
  <c r="S439" i="41"/>
  <c r="S438" i="41"/>
  <c r="S437" i="41"/>
  <c r="S436" i="41"/>
  <c r="S435" i="41"/>
  <c r="S434" i="41"/>
  <c r="S433" i="41"/>
  <c r="S432" i="41"/>
  <c r="S431" i="41"/>
  <c r="S430" i="41"/>
  <c r="S429" i="41"/>
  <c r="S428" i="41"/>
  <c r="S427" i="41"/>
  <c r="S426" i="41"/>
  <c r="S425" i="41"/>
  <c r="S424" i="41"/>
  <c r="S423" i="41"/>
  <c r="S422" i="41"/>
  <c r="S421" i="41"/>
  <c r="S420" i="41"/>
  <c r="S419" i="41"/>
  <c r="S418" i="41"/>
  <c r="S417" i="41"/>
  <c r="S416" i="41"/>
  <c r="S415" i="41"/>
  <c r="S414" i="41"/>
  <c r="S413" i="41"/>
  <c r="S412" i="41"/>
  <c r="S411" i="41"/>
  <c r="S410" i="41"/>
  <c r="S409" i="41"/>
  <c r="S408" i="41"/>
  <c r="S407" i="41"/>
  <c r="S406" i="41"/>
  <c r="S405" i="41"/>
  <c r="S404" i="41"/>
  <c r="S403" i="41"/>
  <c r="S402" i="41"/>
  <c r="S401" i="41"/>
  <c r="S400" i="41"/>
  <c r="S399" i="41"/>
  <c r="S398" i="41"/>
  <c r="S397" i="41"/>
  <c r="S396" i="41"/>
  <c r="S395" i="41"/>
  <c r="S394" i="41"/>
  <c r="S393" i="41"/>
  <c r="S392" i="41"/>
  <c r="S391" i="41"/>
  <c r="S390" i="41"/>
  <c r="S389" i="41"/>
  <c r="S388" i="41"/>
  <c r="S387" i="41"/>
  <c r="S386" i="41"/>
  <c r="S385" i="41"/>
  <c r="S384" i="41"/>
  <c r="S383" i="41"/>
  <c r="S382" i="41"/>
  <c r="S381" i="41"/>
  <c r="S380" i="41"/>
  <c r="S379" i="41"/>
  <c r="S378" i="41"/>
  <c r="S377" i="41"/>
  <c r="S376" i="41"/>
  <c r="S375" i="41"/>
  <c r="S374" i="41"/>
  <c r="S373" i="41"/>
  <c r="S372" i="41"/>
  <c r="S371" i="41"/>
  <c r="S370" i="41"/>
  <c r="S369" i="41"/>
  <c r="S368" i="41"/>
  <c r="S367" i="41"/>
  <c r="S366" i="41"/>
  <c r="S365" i="41"/>
  <c r="S364" i="41"/>
  <c r="S363" i="41"/>
  <c r="S362" i="41"/>
  <c r="S361" i="41"/>
  <c r="S360" i="41"/>
  <c r="S359" i="41"/>
  <c r="S358" i="41"/>
  <c r="S357" i="41"/>
  <c r="S356" i="41"/>
  <c r="S355" i="41"/>
  <c r="S354" i="41"/>
  <c r="S353" i="41"/>
  <c r="S352" i="41"/>
  <c r="S351" i="41"/>
  <c r="S350" i="41"/>
  <c r="S349" i="41"/>
  <c r="S348" i="41"/>
  <c r="S347" i="41"/>
  <c r="S346" i="41"/>
  <c r="S345" i="41"/>
  <c r="S344" i="41"/>
  <c r="S343" i="41"/>
  <c r="S342" i="41"/>
  <c r="S341" i="41"/>
  <c r="S340" i="41"/>
  <c r="S339" i="41"/>
  <c r="S338" i="41"/>
  <c r="S337" i="41"/>
  <c r="S336" i="41"/>
  <c r="S335" i="41"/>
  <c r="S334" i="41"/>
  <c r="S333" i="41"/>
  <c r="S332" i="41"/>
  <c r="S331" i="41"/>
  <c r="S330" i="41"/>
  <c r="S329" i="41"/>
  <c r="S328" i="41"/>
  <c r="S327" i="41"/>
  <c r="S326" i="41"/>
  <c r="S325" i="41"/>
  <c r="S324" i="41"/>
  <c r="S323" i="41"/>
  <c r="S322" i="41"/>
  <c r="S321" i="41"/>
  <c r="S320" i="41"/>
  <c r="S319" i="41"/>
  <c r="S318" i="41"/>
  <c r="S317" i="41"/>
  <c r="S316" i="41"/>
  <c r="S315" i="41"/>
  <c r="S314" i="41"/>
  <c r="S313" i="41"/>
  <c r="S312" i="41"/>
  <c r="S311" i="41"/>
  <c r="S310" i="41"/>
  <c r="S309" i="41"/>
  <c r="S308" i="41"/>
  <c r="S307" i="41"/>
  <c r="S306" i="41"/>
  <c r="S305" i="41"/>
  <c r="S304" i="41"/>
  <c r="S303" i="41"/>
  <c r="S302" i="41"/>
  <c r="S301" i="41"/>
  <c r="S300" i="41"/>
  <c r="S299" i="41"/>
  <c r="S298" i="41"/>
  <c r="S297" i="41"/>
  <c r="S296" i="41"/>
  <c r="S295" i="41"/>
  <c r="S294" i="41"/>
  <c r="S293" i="41"/>
  <c r="S292" i="41"/>
  <c r="S291" i="41"/>
  <c r="S290" i="41"/>
  <c r="S289" i="41"/>
  <c r="S288" i="41"/>
  <c r="S287" i="41"/>
  <c r="S286" i="41"/>
  <c r="S285" i="41"/>
  <c r="S284" i="41"/>
  <c r="S283" i="41"/>
  <c r="S282" i="41"/>
  <c r="S281" i="41"/>
  <c r="S280" i="41"/>
  <c r="S279" i="41"/>
  <c r="S278" i="41"/>
  <c r="S277" i="41"/>
  <c r="S276" i="41"/>
  <c r="S275" i="41"/>
  <c r="S274" i="41"/>
  <c r="S273" i="41"/>
  <c r="S272" i="41"/>
  <c r="S271" i="41"/>
  <c r="S270" i="41"/>
  <c r="S269" i="41"/>
  <c r="S268" i="41"/>
  <c r="S267" i="41"/>
  <c r="S266" i="41"/>
  <c r="S265" i="41"/>
  <c r="S264" i="41"/>
  <c r="S263" i="41"/>
  <c r="S262" i="41"/>
  <c r="S261" i="41"/>
  <c r="S260" i="41"/>
  <c r="S259" i="41"/>
  <c r="S258" i="41"/>
  <c r="S257" i="41"/>
  <c r="S256" i="41"/>
  <c r="S255" i="41"/>
  <c r="S254" i="41"/>
  <c r="S253" i="41"/>
  <c r="S252" i="41"/>
  <c r="S251" i="41"/>
  <c r="S250" i="41"/>
  <c r="S249" i="41"/>
  <c r="S248" i="41"/>
  <c r="S247" i="41"/>
  <c r="S246" i="41"/>
  <c r="S245" i="41"/>
  <c r="S244" i="41"/>
  <c r="S243" i="41"/>
  <c r="S242" i="41"/>
  <c r="S241" i="41"/>
  <c r="S240" i="41"/>
  <c r="S239" i="41"/>
  <c r="S238" i="41"/>
  <c r="S237" i="41"/>
  <c r="S236" i="41"/>
  <c r="S235" i="41"/>
  <c r="S234" i="41"/>
  <c r="S233" i="41"/>
  <c r="S232" i="41"/>
  <c r="S231" i="41"/>
  <c r="S230" i="41"/>
  <c r="S229" i="41"/>
  <c r="S228" i="41"/>
  <c r="S227" i="41"/>
  <c r="S226" i="41"/>
  <c r="S225" i="41"/>
  <c r="S224" i="41"/>
  <c r="S223" i="41"/>
  <c r="S222" i="41"/>
  <c r="S221" i="41"/>
  <c r="S220" i="41"/>
  <c r="S219" i="41"/>
  <c r="S218" i="41"/>
  <c r="S217" i="41"/>
  <c r="S216" i="41"/>
  <c r="S215" i="41"/>
  <c r="S214" i="41"/>
  <c r="S213" i="41"/>
  <c r="S212" i="41"/>
  <c r="S211" i="41"/>
  <c r="S210" i="41"/>
  <c r="S209" i="41"/>
  <c r="S208" i="41"/>
  <c r="S207" i="41"/>
  <c r="S206" i="41"/>
  <c r="S205" i="41"/>
  <c r="S204" i="41"/>
  <c r="S203" i="41"/>
  <c r="S202" i="41"/>
  <c r="S201" i="41"/>
  <c r="S200" i="41"/>
  <c r="S199" i="41"/>
  <c r="S198" i="41"/>
  <c r="S197" i="41"/>
  <c r="S196" i="41"/>
  <c r="S195" i="41"/>
  <c r="S194" i="41"/>
  <c r="S193" i="41"/>
  <c r="S192" i="41"/>
  <c r="S191" i="41"/>
  <c r="S190" i="41"/>
  <c r="S189" i="41"/>
  <c r="S188" i="41"/>
  <c r="S187" i="41"/>
  <c r="S186" i="41"/>
  <c r="S185" i="41"/>
  <c r="S184" i="41"/>
  <c r="S183" i="41"/>
  <c r="S182" i="41"/>
  <c r="S181" i="41"/>
  <c r="S180" i="41"/>
  <c r="S179" i="41"/>
  <c r="S178" i="41"/>
  <c r="S177" i="41"/>
  <c r="S176" i="41"/>
  <c r="S175" i="41"/>
  <c r="S174" i="41"/>
  <c r="S173" i="41"/>
  <c r="S172" i="41"/>
  <c r="S171" i="41"/>
  <c r="S170" i="41"/>
  <c r="S169" i="41"/>
  <c r="S168" i="41"/>
  <c r="S167" i="41"/>
  <c r="S166" i="41"/>
  <c r="S165" i="41"/>
  <c r="S164" i="41"/>
  <c r="S163" i="41"/>
  <c r="S162" i="41"/>
  <c r="S161" i="41"/>
  <c r="S160" i="41"/>
  <c r="S159" i="41"/>
  <c r="S158" i="41"/>
  <c r="S157" i="41"/>
  <c r="S156" i="41"/>
  <c r="S155" i="41"/>
  <c r="S154" i="41"/>
  <c r="S153" i="41"/>
  <c r="S152" i="41"/>
  <c r="S151" i="41"/>
  <c r="S150" i="41"/>
  <c r="S149" i="41"/>
  <c r="S148" i="41"/>
  <c r="S147" i="41"/>
  <c r="S146" i="41"/>
  <c r="S145" i="41"/>
  <c r="S144" i="41"/>
  <c r="S143" i="41"/>
  <c r="S142" i="41"/>
  <c r="S141" i="41"/>
  <c r="S140" i="41"/>
  <c r="S139" i="41"/>
  <c r="S138" i="41"/>
  <c r="S137" i="41"/>
  <c r="S136" i="41"/>
  <c r="S135" i="41"/>
  <c r="S134" i="41"/>
  <c r="S133" i="41"/>
  <c r="S132" i="41"/>
  <c r="S131" i="41"/>
  <c r="S130" i="41"/>
  <c r="S129" i="41"/>
  <c r="S128" i="41"/>
  <c r="S127" i="41"/>
  <c r="S126" i="41"/>
  <c r="S125" i="41"/>
  <c r="S124" i="41"/>
  <c r="S123" i="41"/>
  <c r="S122" i="41"/>
  <c r="S121" i="41"/>
  <c r="S120" i="41"/>
  <c r="S119" i="41"/>
  <c r="S118" i="41"/>
  <c r="S117" i="41"/>
  <c r="S116" i="41"/>
  <c r="S115" i="41"/>
  <c r="S114" i="41"/>
  <c r="S113" i="41"/>
  <c r="S112" i="41"/>
  <c r="S111" i="41"/>
  <c r="S110" i="41"/>
  <c r="S109" i="41"/>
  <c r="S108" i="41"/>
  <c r="S107" i="41"/>
  <c r="S106" i="41"/>
  <c r="S105" i="41"/>
  <c r="S104" i="41"/>
  <c r="S103" i="41"/>
  <c r="S102" i="41"/>
  <c r="S101" i="41"/>
  <c r="S100" i="41"/>
  <c r="S99" i="41"/>
  <c r="S98" i="41"/>
  <c r="S97" i="41"/>
  <c r="S96" i="41"/>
  <c r="S95" i="41"/>
  <c r="S94" i="41"/>
  <c r="S93" i="41"/>
  <c r="S92" i="41"/>
  <c r="S91" i="41"/>
  <c r="S90" i="41"/>
  <c r="S89" i="41"/>
  <c r="S88" i="41"/>
  <c r="S87" i="41"/>
  <c r="S86" i="41"/>
  <c r="S85" i="41"/>
  <c r="S84" i="41"/>
  <c r="S83" i="41"/>
  <c r="S82" i="41"/>
  <c r="S81" i="41"/>
  <c r="S80" i="41"/>
  <c r="S79" i="41"/>
  <c r="S78" i="41"/>
  <c r="S77" i="41"/>
  <c r="S76" i="41"/>
  <c r="S75" i="41"/>
  <c r="S74" i="41"/>
  <c r="S73" i="41"/>
  <c r="S72" i="41"/>
  <c r="S71" i="41"/>
  <c r="S70" i="41"/>
  <c r="S69" i="41"/>
  <c r="S68" i="41"/>
  <c r="S67" i="41"/>
  <c r="S66" i="41"/>
  <c r="S65" i="41"/>
  <c r="S64" i="41"/>
  <c r="S63" i="41"/>
  <c r="S62" i="41"/>
  <c r="S61" i="41"/>
  <c r="S60" i="41"/>
  <c r="S59" i="41"/>
  <c r="S58" i="41"/>
  <c r="S57" i="41"/>
  <c r="S56" i="41"/>
  <c r="S55" i="41"/>
  <c r="S54" i="41"/>
  <c r="S53" i="41"/>
  <c r="S52" i="41"/>
  <c r="S51" i="41"/>
  <c r="S50" i="41"/>
  <c r="S49" i="41"/>
  <c r="S48" i="41"/>
  <c r="S47" i="41"/>
  <c r="S46" i="41"/>
  <c r="S45" i="41"/>
  <c r="S44" i="41"/>
  <c r="S43" i="41"/>
  <c r="S42" i="41"/>
  <c r="S41" i="41"/>
  <c r="S40" i="41"/>
  <c r="S39" i="41"/>
  <c r="S38" i="41"/>
  <c r="S37" i="41"/>
  <c r="S36" i="41"/>
  <c r="S35" i="41"/>
  <c r="S34" i="41"/>
  <c r="S33" i="41"/>
  <c r="S32" i="41"/>
  <c r="S31" i="41"/>
  <c r="S30" i="41"/>
  <c r="S29" i="41"/>
  <c r="S28" i="41"/>
  <c r="S27" i="41"/>
  <c r="S26" i="41"/>
  <c r="S25" i="41"/>
  <c r="S24" i="41"/>
  <c r="S23" i="41"/>
  <c r="S22" i="41"/>
  <c r="S21" i="41"/>
  <c r="S20" i="41"/>
  <c r="S19" i="41"/>
  <c r="S18" i="41"/>
  <c r="S17" i="41"/>
  <c r="S16" i="41"/>
  <c r="S15" i="41"/>
  <c r="S14" i="41"/>
  <c r="S13" i="41"/>
  <c r="S12" i="41"/>
  <c r="S11" i="41"/>
  <c r="S10" i="41"/>
  <c r="G3" i="41"/>
  <c r="G5" i="41"/>
  <c r="G4" i="41"/>
  <c r="G2" i="41"/>
  <c r="K5" i="40"/>
  <c r="K4" i="40"/>
  <c r="M3" i="40"/>
  <c r="K3" i="40"/>
  <c r="M2" i="40"/>
  <c r="K2" i="40"/>
  <c r="O405" i="39"/>
  <c r="P405" i="39" s="1"/>
  <c r="Q405" i="39" s="1"/>
  <c r="R405" i="39" s="1"/>
  <c r="S405" i="39" s="1"/>
  <c r="T405" i="39" s="1"/>
  <c r="J405" i="39"/>
  <c r="L405" i="39" s="1"/>
  <c r="O404" i="39"/>
  <c r="P404" i="39" s="1"/>
  <c r="Q404" i="39" s="1"/>
  <c r="R404" i="39" s="1"/>
  <c r="S404" i="39" s="1"/>
  <c r="T404" i="39" s="1"/>
  <c r="U404" i="39" s="1"/>
  <c r="O403" i="39"/>
  <c r="P403" i="39" s="1"/>
  <c r="Q403" i="39" s="1"/>
  <c r="R403" i="39" s="1"/>
  <c r="S403" i="39" s="1"/>
  <c r="T403" i="39" s="1"/>
  <c r="U403" i="39" s="1"/>
  <c r="O402" i="39"/>
  <c r="P402" i="39" s="1"/>
  <c r="Q402" i="39" s="1"/>
  <c r="R402" i="39" s="1"/>
  <c r="S402" i="39" s="1"/>
  <c r="O401" i="39"/>
  <c r="P401" i="39" s="1"/>
  <c r="Q401" i="39" s="1"/>
  <c r="R401" i="39" s="1"/>
  <c r="S401" i="39" s="1"/>
  <c r="T401" i="39" s="1"/>
  <c r="U401" i="39" s="1"/>
  <c r="O396" i="39"/>
  <c r="P396" i="39" s="1"/>
  <c r="Q396" i="39" s="1"/>
  <c r="R396" i="39" s="1"/>
  <c r="S396" i="39" s="1"/>
  <c r="T396" i="39" s="1"/>
  <c r="U396" i="39" s="1"/>
  <c r="J396" i="39"/>
  <c r="L396" i="39" s="1"/>
  <c r="O395" i="39"/>
  <c r="P395" i="39" s="1"/>
  <c r="Q395" i="39" s="1"/>
  <c r="R395" i="39" s="1"/>
  <c r="S395" i="39" s="1"/>
  <c r="T395" i="39" s="1"/>
  <c r="U395" i="39" s="1"/>
  <c r="J395" i="39"/>
  <c r="L395" i="39" s="1"/>
  <c r="O394" i="39"/>
  <c r="P394" i="39" s="1"/>
  <c r="J394" i="39"/>
  <c r="L394" i="39" s="1"/>
  <c r="Y394" i="39" s="1"/>
  <c r="O393" i="39"/>
  <c r="P393" i="39" s="1"/>
  <c r="Q393" i="39" s="1"/>
  <c r="J393" i="39"/>
  <c r="L393" i="39" s="1"/>
  <c r="O392" i="39"/>
  <c r="P392" i="39" s="1"/>
  <c r="Q392" i="39" s="1"/>
  <c r="J392" i="39"/>
  <c r="L392" i="39" s="1"/>
  <c r="O391" i="39"/>
  <c r="P391" i="39" s="1"/>
  <c r="Q391" i="39" s="1"/>
  <c r="R391" i="39" s="1"/>
  <c r="S391" i="39" s="1"/>
  <c r="T391" i="39" s="1"/>
  <c r="U391" i="39" s="1"/>
  <c r="J391" i="39"/>
  <c r="L391" i="39" s="1"/>
  <c r="O390" i="39"/>
  <c r="P390" i="39" s="1"/>
  <c r="J390" i="39"/>
  <c r="L390" i="39" s="1"/>
  <c r="Y390" i="39" s="1"/>
  <c r="O389" i="39"/>
  <c r="P389" i="39" s="1"/>
  <c r="Q389" i="39" s="1"/>
  <c r="R389" i="39" s="1"/>
  <c r="S389" i="39" s="1"/>
  <c r="T389" i="39" s="1"/>
  <c r="U389" i="39" s="1"/>
  <c r="J389" i="39"/>
  <c r="L389" i="39" s="1"/>
  <c r="O388" i="39"/>
  <c r="P388" i="39" s="1"/>
  <c r="Q388" i="39" s="1"/>
  <c r="R388" i="39" s="1"/>
  <c r="S388" i="39" s="1"/>
  <c r="T388" i="39" s="1"/>
  <c r="U388" i="39" s="1"/>
  <c r="J388" i="39"/>
  <c r="L388" i="39" s="1"/>
  <c r="O387" i="39"/>
  <c r="P387" i="39" s="1"/>
  <c r="Q387" i="39" s="1"/>
  <c r="R387" i="39" s="1"/>
  <c r="S387" i="39" s="1"/>
  <c r="J387" i="39"/>
  <c r="L387" i="39" s="1"/>
  <c r="O386" i="39"/>
  <c r="P386" i="39" s="1"/>
  <c r="Q386" i="39" s="1"/>
  <c r="R386" i="39" s="1"/>
  <c r="J386" i="39"/>
  <c r="L386" i="39" s="1"/>
  <c r="O385" i="39"/>
  <c r="P385" i="39" s="1"/>
  <c r="Q385" i="39" s="1"/>
  <c r="R385" i="39" s="1"/>
  <c r="S385" i="39" s="1"/>
  <c r="T385" i="39" s="1"/>
  <c r="J385" i="39"/>
  <c r="L385" i="39" s="1"/>
  <c r="Y385" i="39" s="1"/>
  <c r="O384" i="39"/>
  <c r="P384" i="39" s="1"/>
  <c r="Q384" i="39" s="1"/>
  <c r="R384" i="39" s="1"/>
  <c r="S384" i="39" s="1"/>
  <c r="T384" i="39" s="1"/>
  <c r="J384" i="39"/>
  <c r="L384" i="39" s="1"/>
  <c r="O383" i="39"/>
  <c r="P383" i="39" s="1"/>
  <c r="Q383" i="39" s="1"/>
  <c r="R383" i="39" s="1"/>
  <c r="S383" i="39" s="1"/>
  <c r="T383" i="39" s="1"/>
  <c r="U383" i="39" s="1"/>
  <c r="J383" i="39"/>
  <c r="L383" i="39" s="1"/>
  <c r="Y383" i="39" s="1"/>
  <c r="O382" i="39"/>
  <c r="P382" i="39" s="1"/>
  <c r="Q382" i="39" s="1"/>
  <c r="R382" i="39" s="1"/>
  <c r="S382" i="39" s="1"/>
  <c r="T382" i="39" s="1"/>
  <c r="U382" i="39" s="1"/>
  <c r="J382" i="39"/>
  <c r="L382" i="39" s="1"/>
  <c r="O381" i="39"/>
  <c r="P381" i="39" s="1"/>
  <c r="Q381" i="39" s="1"/>
  <c r="R381" i="39" s="1"/>
  <c r="J381" i="39"/>
  <c r="L381" i="39" s="1"/>
  <c r="O380" i="39"/>
  <c r="P380" i="39" s="1"/>
  <c r="Q380" i="39" s="1"/>
  <c r="R380" i="39" s="1"/>
  <c r="S380" i="39" s="1"/>
  <c r="J380" i="39"/>
  <c r="L380" i="39" s="1"/>
  <c r="Y380" i="39" s="1"/>
  <c r="O379" i="39"/>
  <c r="P379" i="39" s="1"/>
  <c r="Q379" i="39" s="1"/>
  <c r="J379" i="39"/>
  <c r="L379" i="39" s="1"/>
  <c r="O378" i="39"/>
  <c r="P378" i="39" s="1"/>
  <c r="Q378" i="39" s="1"/>
  <c r="R378" i="39" s="1"/>
  <c r="S378" i="39" s="1"/>
  <c r="T378" i="39" s="1"/>
  <c r="U378" i="39" s="1"/>
  <c r="J378" i="39"/>
  <c r="L378" i="39" s="1"/>
  <c r="O377" i="39"/>
  <c r="P377" i="39" s="1"/>
  <c r="Q377" i="39" s="1"/>
  <c r="R377" i="39" s="1"/>
  <c r="J377" i="39"/>
  <c r="L377" i="39" s="1"/>
  <c r="O376" i="39"/>
  <c r="P376" i="39" s="1"/>
  <c r="Q376" i="39" s="1"/>
  <c r="R376" i="39" s="1"/>
  <c r="S376" i="39" s="1"/>
  <c r="J376" i="39"/>
  <c r="L376" i="39" s="1"/>
  <c r="Y376" i="39" s="1"/>
  <c r="O375" i="39"/>
  <c r="P375" i="39" s="1"/>
  <c r="Q375" i="39" s="1"/>
  <c r="J375" i="39"/>
  <c r="L375" i="39" s="1"/>
  <c r="O374" i="39"/>
  <c r="P374" i="39" s="1"/>
  <c r="Q374" i="39" s="1"/>
  <c r="R374" i="39" s="1"/>
  <c r="S374" i="39" s="1"/>
  <c r="T374" i="39" s="1"/>
  <c r="U374" i="39" s="1"/>
  <c r="J374" i="39"/>
  <c r="L374" i="39" s="1"/>
  <c r="O373" i="39"/>
  <c r="P373" i="39" s="1"/>
  <c r="Q373" i="39" s="1"/>
  <c r="R373" i="39" s="1"/>
  <c r="S373" i="39" s="1"/>
  <c r="T373" i="39" s="1"/>
  <c r="U373" i="39" s="1"/>
  <c r="J373" i="39"/>
  <c r="L373" i="39" s="1"/>
  <c r="Y373" i="39" s="1"/>
  <c r="O372" i="39"/>
  <c r="P372" i="39" s="1"/>
  <c r="Q372" i="39" s="1"/>
  <c r="R372" i="39" s="1"/>
  <c r="S372" i="39" s="1"/>
  <c r="T372" i="39" s="1"/>
  <c r="J372" i="39"/>
  <c r="L372" i="39" s="1"/>
  <c r="Y372" i="39" s="1"/>
  <c r="O371" i="39"/>
  <c r="P371" i="39" s="1"/>
  <c r="Q371" i="39" s="1"/>
  <c r="R371" i="39" s="1"/>
  <c r="S371" i="39" s="1"/>
  <c r="T371" i="39" s="1"/>
  <c r="U371" i="39" s="1"/>
  <c r="J371" i="39"/>
  <c r="L371" i="39" s="1"/>
  <c r="O370" i="39"/>
  <c r="P370" i="39" s="1"/>
  <c r="Q370" i="39" s="1"/>
  <c r="R370" i="39" s="1"/>
  <c r="S370" i="39" s="1"/>
  <c r="T370" i="39" s="1"/>
  <c r="U370" i="39" s="1"/>
  <c r="J370" i="39"/>
  <c r="L370" i="39" s="1"/>
  <c r="O369" i="39"/>
  <c r="P369" i="39" s="1"/>
  <c r="Q369" i="39" s="1"/>
  <c r="R369" i="39" s="1"/>
  <c r="S369" i="39" s="1"/>
  <c r="T369" i="39" s="1"/>
  <c r="U369" i="39" s="1"/>
  <c r="J369" i="39"/>
  <c r="L369" i="39" s="1"/>
  <c r="O368" i="39"/>
  <c r="P368" i="39" s="1"/>
  <c r="Q368" i="39" s="1"/>
  <c r="R368" i="39" s="1"/>
  <c r="J368" i="39"/>
  <c r="L368" i="39" s="1"/>
  <c r="O367" i="39"/>
  <c r="P367" i="39" s="1"/>
  <c r="Q367" i="39" s="1"/>
  <c r="R367" i="39" s="1"/>
  <c r="S367" i="39" s="1"/>
  <c r="T367" i="39" s="1"/>
  <c r="U367" i="39" s="1"/>
  <c r="J367" i="39"/>
  <c r="L367" i="39" s="1"/>
  <c r="O366" i="39"/>
  <c r="P366" i="39" s="1"/>
  <c r="Q366" i="39" s="1"/>
  <c r="R366" i="39" s="1"/>
  <c r="S366" i="39" s="1"/>
  <c r="T366" i="39" s="1"/>
  <c r="J366" i="39"/>
  <c r="L366" i="39" s="1"/>
  <c r="O365" i="39"/>
  <c r="P365" i="39" s="1"/>
  <c r="Q365" i="39" s="1"/>
  <c r="R365" i="39" s="1"/>
  <c r="S365" i="39" s="1"/>
  <c r="T365" i="39" s="1"/>
  <c r="U365" i="39" s="1"/>
  <c r="J365" i="39"/>
  <c r="L365" i="39" s="1"/>
  <c r="O364" i="39"/>
  <c r="P364" i="39" s="1"/>
  <c r="Q364" i="39" s="1"/>
  <c r="R364" i="39" s="1"/>
  <c r="S364" i="39" s="1"/>
  <c r="T364" i="39" s="1"/>
  <c r="U364" i="39" s="1"/>
  <c r="J364" i="39"/>
  <c r="L364" i="39" s="1"/>
  <c r="O363" i="39"/>
  <c r="P363" i="39" s="1"/>
  <c r="Q363" i="39" s="1"/>
  <c r="R363" i="39" s="1"/>
  <c r="S363" i="39" s="1"/>
  <c r="T363" i="39" s="1"/>
  <c r="U363" i="39" s="1"/>
  <c r="J363" i="39"/>
  <c r="L363" i="39" s="1"/>
  <c r="O362" i="39"/>
  <c r="P362" i="39" s="1"/>
  <c r="Q362" i="39" s="1"/>
  <c r="R362" i="39" s="1"/>
  <c r="S362" i="39" s="1"/>
  <c r="T362" i="39" s="1"/>
  <c r="U362" i="39" s="1"/>
  <c r="J362" i="39"/>
  <c r="L362" i="39" s="1"/>
  <c r="O361" i="39"/>
  <c r="P361" i="39" s="1"/>
  <c r="Q361" i="39" s="1"/>
  <c r="J361" i="39"/>
  <c r="L361" i="39" s="1"/>
  <c r="O360" i="39"/>
  <c r="P360" i="39" s="1"/>
  <c r="Q360" i="39" s="1"/>
  <c r="R360" i="39" s="1"/>
  <c r="S360" i="39" s="1"/>
  <c r="J360" i="39"/>
  <c r="L360" i="39" s="1"/>
  <c r="Y360" i="39" s="1"/>
  <c r="O359" i="39"/>
  <c r="P359" i="39" s="1"/>
  <c r="Q359" i="39" s="1"/>
  <c r="R359" i="39" s="1"/>
  <c r="S359" i="39" s="1"/>
  <c r="J359" i="39"/>
  <c r="L359" i="39" s="1"/>
  <c r="Y359" i="39" s="1"/>
  <c r="O358" i="39"/>
  <c r="P358" i="39" s="1"/>
  <c r="Q358" i="39" s="1"/>
  <c r="R358" i="39" s="1"/>
  <c r="S358" i="39" s="1"/>
  <c r="T358" i="39" s="1"/>
  <c r="U358" i="39" s="1"/>
  <c r="J358" i="39"/>
  <c r="L358" i="39" s="1"/>
  <c r="O357" i="39"/>
  <c r="P357" i="39" s="1"/>
  <c r="Q357" i="39" s="1"/>
  <c r="R357" i="39" s="1"/>
  <c r="S357" i="39" s="1"/>
  <c r="T357" i="39" s="1"/>
  <c r="U357" i="39" s="1"/>
  <c r="J357" i="39"/>
  <c r="L357" i="39" s="1"/>
  <c r="O356" i="39"/>
  <c r="P356" i="39" s="1"/>
  <c r="J356" i="39"/>
  <c r="L356" i="39" s="1"/>
  <c r="O355" i="39"/>
  <c r="P355" i="39" s="1"/>
  <c r="Q355" i="39" s="1"/>
  <c r="R355" i="39" s="1"/>
  <c r="S355" i="39" s="1"/>
  <c r="T355" i="39" s="1"/>
  <c r="U355" i="39" s="1"/>
  <c r="J355" i="39"/>
  <c r="L355" i="39" s="1"/>
  <c r="O354" i="39"/>
  <c r="P354" i="39" s="1"/>
  <c r="Q354" i="39" s="1"/>
  <c r="R354" i="39" s="1"/>
  <c r="S354" i="39" s="1"/>
  <c r="T354" i="39" s="1"/>
  <c r="U354" i="39" s="1"/>
  <c r="J354" i="39"/>
  <c r="L354" i="39" s="1"/>
  <c r="O353" i="39"/>
  <c r="P353" i="39" s="1"/>
  <c r="Q353" i="39" s="1"/>
  <c r="R353" i="39" s="1"/>
  <c r="S353" i="39" s="1"/>
  <c r="J353" i="39"/>
  <c r="L353" i="39" s="1"/>
  <c r="O352" i="39"/>
  <c r="P352" i="39" s="1"/>
  <c r="Q352" i="39" s="1"/>
  <c r="R352" i="39" s="1"/>
  <c r="S352" i="39" s="1"/>
  <c r="T352" i="39" s="1"/>
  <c r="U352" i="39" s="1"/>
  <c r="J352" i="39"/>
  <c r="L352" i="39" s="1"/>
  <c r="O351" i="39"/>
  <c r="P351" i="39" s="1"/>
  <c r="Q351" i="39" s="1"/>
  <c r="R351" i="39" s="1"/>
  <c r="S351" i="39" s="1"/>
  <c r="T351" i="39" s="1"/>
  <c r="U351" i="39" s="1"/>
  <c r="J351" i="39"/>
  <c r="L351" i="39" s="1"/>
  <c r="O350" i="39"/>
  <c r="P350" i="39" s="1"/>
  <c r="J350" i="39"/>
  <c r="L350" i="39" s="1"/>
  <c r="O349" i="39"/>
  <c r="P349" i="39" s="1"/>
  <c r="Q349" i="39" s="1"/>
  <c r="R349" i="39" s="1"/>
  <c r="S349" i="39" s="1"/>
  <c r="T349" i="39" s="1"/>
  <c r="U349" i="39" s="1"/>
  <c r="J349" i="39"/>
  <c r="L349" i="39" s="1"/>
  <c r="O348" i="39"/>
  <c r="P348" i="39" s="1"/>
  <c r="Q348" i="39" s="1"/>
  <c r="R348" i="39" s="1"/>
  <c r="S348" i="39" s="1"/>
  <c r="T348" i="39" s="1"/>
  <c r="U348" i="39" s="1"/>
  <c r="J348" i="39"/>
  <c r="L348" i="39" s="1"/>
  <c r="O347" i="39"/>
  <c r="P347" i="39" s="1"/>
  <c r="Q347" i="39" s="1"/>
  <c r="R347" i="39" s="1"/>
  <c r="J347" i="39"/>
  <c r="L347" i="39" s="1"/>
  <c r="O346" i="39"/>
  <c r="P346" i="39" s="1"/>
  <c r="Q346" i="39" s="1"/>
  <c r="R346" i="39" s="1"/>
  <c r="S346" i="39" s="1"/>
  <c r="T346" i="39" s="1"/>
  <c r="U346" i="39" s="1"/>
  <c r="J346" i="39"/>
  <c r="L346" i="39" s="1"/>
  <c r="O345" i="39"/>
  <c r="P345" i="39" s="1"/>
  <c r="Q345" i="39" s="1"/>
  <c r="R345" i="39" s="1"/>
  <c r="S345" i="39" s="1"/>
  <c r="T345" i="39" s="1"/>
  <c r="U345" i="39" s="1"/>
  <c r="J345" i="39"/>
  <c r="L345" i="39" s="1"/>
  <c r="O344" i="39"/>
  <c r="P344" i="39" s="1"/>
  <c r="Q344" i="39" s="1"/>
  <c r="R344" i="39" s="1"/>
  <c r="S344" i="39" s="1"/>
  <c r="T344" i="39" s="1"/>
  <c r="U344" i="39" s="1"/>
  <c r="J344" i="39"/>
  <c r="L344" i="39" s="1"/>
  <c r="O343" i="39"/>
  <c r="P343" i="39" s="1"/>
  <c r="J343" i="39"/>
  <c r="L343" i="39" s="1"/>
  <c r="Y343" i="39" s="1"/>
  <c r="O342" i="39"/>
  <c r="P342" i="39" s="1"/>
  <c r="Q342" i="39" s="1"/>
  <c r="R342" i="39" s="1"/>
  <c r="S342" i="39" s="1"/>
  <c r="T342" i="39" s="1"/>
  <c r="U342" i="39" s="1"/>
  <c r="J342" i="39"/>
  <c r="L342" i="39" s="1"/>
  <c r="O341" i="39"/>
  <c r="P341" i="39" s="1"/>
  <c r="Q341" i="39" s="1"/>
  <c r="R341" i="39" s="1"/>
  <c r="S341" i="39" s="1"/>
  <c r="T341" i="39" s="1"/>
  <c r="U341" i="39" s="1"/>
  <c r="J341" i="39"/>
  <c r="L341" i="39" s="1"/>
  <c r="O340" i="39"/>
  <c r="P340" i="39" s="1"/>
  <c r="Q340" i="39" s="1"/>
  <c r="R340" i="39" s="1"/>
  <c r="S340" i="39" s="1"/>
  <c r="T340" i="39" s="1"/>
  <c r="U340" i="39" s="1"/>
  <c r="J340" i="39"/>
  <c r="L340" i="39" s="1"/>
  <c r="O339" i="39"/>
  <c r="P339" i="39" s="1"/>
  <c r="J339" i="39"/>
  <c r="L339" i="39" s="1"/>
  <c r="Y339" i="39" s="1"/>
  <c r="O338" i="39"/>
  <c r="P338" i="39" s="1"/>
  <c r="Q338" i="39" s="1"/>
  <c r="R338" i="39" s="1"/>
  <c r="S338" i="39" s="1"/>
  <c r="T338" i="39" s="1"/>
  <c r="U338" i="39" s="1"/>
  <c r="J338" i="39"/>
  <c r="L338" i="39" s="1"/>
  <c r="O337" i="39"/>
  <c r="P337" i="39" s="1"/>
  <c r="Q337" i="39" s="1"/>
  <c r="R337" i="39" s="1"/>
  <c r="S337" i="39" s="1"/>
  <c r="T337" i="39" s="1"/>
  <c r="U337" i="39" s="1"/>
  <c r="J337" i="39"/>
  <c r="L337" i="39" s="1"/>
  <c r="O336" i="39"/>
  <c r="P336" i="39" s="1"/>
  <c r="Q336" i="39" s="1"/>
  <c r="R336" i="39" s="1"/>
  <c r="S336" i="39" s="1"/>
  <c r="T336" i="39" s="1"/>
  <c r="U336" i="39" s="1"/>
  <c r="J336" i="39"/>
  <c r="L336" i="39" s="1"/>
  <c r="O335" i="39"/>
  <c r="P335" i="39" s="1"/>
  <c r="J335" i="39"/>
  <c r="L335" i="39" s="1"/>
  <c r="Y335" i="39" s="1"/>
  <c r="O334" i="39"/>
  <c r="P334" i="39" s="1"/>
  <c r="Q334" i="39" s="1"/>
  <c r="R334" i="39" s="1"/>
  <c r="S334" i="39" s="1"/>
  <c r="T334" i="39" s="1"/>
  <c r="U334" i="39" s="1"/>
  <c r="J334" i="39"/>
  <c r="L334" i="39" s="1"/>
  <c r="O333" i="39"/>
  <c r="P333" i="39" s="1"/>
  <c r="Q333" i="39" s="1"/>
  <c r="R333" i="39" s="1"/>
  <c r="S333" i="39" s="1"/>
  <c r="T333" i="39" s="1"/>
  <c r="U333" i="39" s="1"/>
  <c r="J333" i="39"/>
  <c r="L333" i="39" s="1"/>
  <c r="O332" i="39"/>
  <c r="P332" i="39" s="1"/>
  <c r="Q332" i="39" s="1"/>
  <c r="R332" i="39" s="1"/>
  <c r="S332" i="39" s="1"/>
  <c r="T332" i="39" s="1"/>
  <c r="U332" i="39" s="1"/>
  <c r="J332" i="39"/>
  <c r="L332" i="39" s="1"/>
  <c r="O331" i="39"/>
  <c r="P331" i="39" s="1"/>
  <c r="Q331" i="39" s="1"/>
  <c r="R331" i="39" s="1"/>
  <c r="S331" i="39" s="1"/>
  <c r="J331" i="39"/>
  <c r="L331" i="39" s="1"/>
  <c r="Y331" i="39" s="1"/>
  <c r="O330" i="39"/>
  <c r="P330" i="39" s="1"/>
  <c r="Q330" i="39" s="1"/>
  <c r="R330" i="39" s="1"/>
  <c r="S330" i="39" s="1"/>
  <c r="T330" i="39" s="1"/>
  <c r="U330" i="39" s="1"/>
  <c r="J330" i="39"/>
  <c r="L330" i="39" s="1"/>
  <c r="O329" i="39"/>
  <c r="P329" i="39" s="1"/>
  <c r="Q329" i="39" s="1"/>
  <c r="R329" i="39" s="1"/>
  <c r="S329" i="39" s="1"/>
  <c r="T329" i="39" s="1"/>
  <c r="U329" i="39" s="1"/>
  <c r="J329" i="39"/>
  <c r="L329" i="39" s="1"/>
  <c r="O328" i="39"/>
  <c r="P328" i="39" s="1"/>
  <c r="Q328" i="39" s="1"/>
  <c r="R328" i="39" s="1"/>
  <c r="S328" i="39" s="1"/>
  <c r="T328" i="39" s="1"/>
  <c r="U328" i="39" s="1"/>
  <c r="J328" i="39"/>
  <c r="L328" i="39" s="1"/>
  <c r="O327" i="39"/>
  <c r="P327" i="39" s="1"/>
  <c r="Q327" i="39" s="1"/>
  <c r="R327" i="39" s="1"/>
  <c r="S327" i="39" s="1"/>
  <c r="T327" i="39" s="1"/>
  <c r="U327" i="39" s="1"/>
  <c r="J327" i="39"/>
  <c r="L327" i="39" s="1"/>
  <c r="O326" i="39"/>
  <c r="P326" i="39" s="1"/>
  <c r="J326" i="39"/>
  <c r="L326" i="39" s="1"/>
  <c r="Y326" i="39" s="1"/>
  <c r="O325" i="39"/>
  <c r="P325" i="39" s="1"/>
  <c r="Q325" i="39" s="1"/>
  <c r="R325" i="39" s="1"/>
  <c r="S325" i="39" s="1"/>
  <c r="T325" i="39" s="1"/>
  <c r="U325" i="39" s="1"/>
  <c r="J325" i="39"/>
  <c r="L325" i="39" s="1"/>
  <c r="O324" i="39"/>
  <c r="P324" i="39" s="1"/>
  <c r="Q324" i="39" s="1"/>
  <c r="R324" i="39" s="1"/>
  <c r="S324" i="39" s="1"/>
  <c r="J324" i="39"/>
  <c r="L324" i="39" s="1"/>
  <c r="O323" i="39"/>
  <c r="P323" i="39" s="1"/>
  <c r="Q323" i="39" s="1"/>
  <c r="R323" i="39" s="1"/>
  <c r="S323" i="39" s="1"/>
  <c r="T323" i="39" s="1"/>
  <c r="J323" i="39"/>
  <c r="L323" i="39" s="1"/>
  <c r="Y323" i="39" s="1"/>
  <c r="O322" i="39"/>
  <c r="P322" i="39" s="1"/>
  <c r="Q322" i="39" s="1"/>
  <c r="R322" i="39" s="1"/>
  <c r="S322" i="39" s="1"/>
  <c r="T322" i="39" s="1"/>
  <c r="U322" i="39" s="1"/>
  <c r="J322" i="39"/>
  <c r="L322" i="39" s="1"/>
  <c r="O321" i="39"/>
  <c r="P321" i="39" s="1"/>
  <c r="Q321" i="39" s="1"/>
  <c r="R321" i="39" s="1"/>
  <c r="S321" i="39" s="1"/>
  <c r="T321" i="39" s="1"/>
  <c r="U321" i="39" s="1"/>
  <c r="J321" i="39"/>
  <c r="L321" i="39" s="1"/>
  <c r="O320" i="39"/>
  <c r="P320" i="39" s="1"/>
  <c r="Q320" i="39" s="1"/>
  <c r="R320" i="39" s="1"/>
  <c r="S320" i="39" s="1"/>
  <c r="T320" i="39" s="1"/>
  <c r="U320" i="39" s="1"/>
  <c r="J320" i="39"/>
  <c r="L320" i="39" s="1"/>
  <c r="O319" i="39"/>
  <c r="P319" i="39" s="1"/>
  <c r="Q319" i="39" s="1"/>
  <c r="R319" i="39" s="1"/>
  <c r="J319" i="39"/>
  <c r="L319" i="39" s="1"/>
  <c r="O318" i="39"/>
  <c r="P318" i="39" s="1"/>
  <c r="J318" i="39"/>
  <c r="L318" i="39" s="1"/>
  <c r="Y318" i="39" s="1"/>
  <c r="O317" i="39"/>
  <c r="P317" i="39" s="1"/>
  <c r="Q317" i="39" s="1"/>
  <c r="R317" i="39" s="1"/>
  <c r="S317" i="39" s="1"/>
  <c r="T317" i="39" s="1"/>
  <c r="U317" i="39" s="1"/>
  <c r="J317" i="39"/>
  <c r="L317" i="39" s="1"/>
  <c r="O316" i="39"/>
  <c r="P316" i="39" s="1"/>
  <c r="Q316" i="39" s="1"/>
  <c r="R316" i="39" s="1"/>
  <c r="S316" i="39" s="1"/>
  <c r="T316" i="39" s="1"/>
  <c r="U316" i="39" s="1"/>
  <c r="J316" i="39"/>
  <c r="L316" i="39" s="1"/>
  <c r="O315" i="39"/>
  <c r="P315" i="39" s="1"/>
  <c r="Q315" i="39" s="1"/>
  <c r="R315" i="39" s="1"/>
  <c r="S315" i="39" s="1"/>
  <c r="T315" i="39" s="1"/>
  <c r="U315" i="39" s="1"/>
  <c r="J315" i="39"/>
  <c r="L315" i="39" s="1"/>
  <c r="O314" i="39"/>
  <c r="P314" i="39" s="1"/>
  <c r="Q314" i="39" s="1"/>
  <c r="R314" i="39" s="1"/>
  <c r="S314" i="39" s="1"/>
  <c r="T314" i="39" s="1"/>
  <c r="U314" i="39" s="1"/>
  <c r="J314" i="39"/>
  <c r="L314" i="39" s="1"/>
  <c r="O313" i="39"/>
  <c r="P313" i="39" s="1"/>
  <c r="Q313" i="39" s="1"/>
  <c r="R313" i="39" s="1"/>
  <c r="S313" i="39" s="1"/>
  <c r="T313" i="39" s="1"/>
  <c r="U313" i="39" s="1"/>
  <c r="J313" i="39"/>
  <c r="L313" i="39" s="1"/>
  <c r="O312" i="39"/>
  <c r="P312" i="39" s="1"/>
  <c r="Q312" i="39" s="1"/>
  <c r="R312" i="39" s="1"/>
  <c r="S312" i="39" s="1"/>
  <c r="T312" i="39" s="1"/>
  <c r="U312" i="39" s="1"/>
  <c r="J312" i="39"/>
  <c r="L312" i="39" s="1"/>
  <c r="Y312" i="39" s="1"/>
  <c r="O311" i="39"/>
  <c r="P311" i="39" s="1"/>
  <c r="Q311" i="39" s="1"/>
  <c r="R311" i="39" s="1"/>
  <c r="S311" i="39" s="1"/>
  <c r="T311" i="39" s="1"/>
  <c r="J311" i="39"/>
  <c r="L311" i="39" s="1"/>
  <c r="O310" i="39"/>
  <c r="P310" i="39" s="1"/>
  <c r="Q310" i="39" s="1"/>
  <c r="R310" i="39" s="1"/>
  <c r="S310" i="39" s="1"/>
  <c r="T310" i="39" s="1"/>
  <c r="U310" i="39" s="1"/>
  <c r="J310" i="39"/>
  <c r="L310" i="39" s="1"/>
  <c r="O309" i="39"/>
  <c r="P309" i="39" s="1"/>
  <c r="Q309" i="39" s="1"/>
  <c r="R309" i="39" s="1"/>
  <c r="J309" i="39"/>
  <c r="L309" i="39" s="1"/>
  <c r="O308" i="39"/>
  <c r="P308" i="39" s="1"/>
  <c r="Q308" i="39" s="1"/>
  <c r="R308" i="39" s="1"/>
  <c r="S308" i="39" s="1"/>
  <c r="J308" i="39"/>
  <c r="L308" i="39" s="1"/>
  <c r="Y308" i="39" s="1"/>
  <c r="O307" i="39"/>
  <c r="P307" i="39" s="1"/>
  <c r="Q307" i="39" s="1"/>
  <c r="R307" i="39" s="1"/>
  <c r="S307" i="39" s="1"/>
  <c r="T307" i="39" s="1"/>
  <c r="J307" i="39"/>
  <c r="L307" i="39" s="1"/>
  <c r="O306" i="39"/>
  <c r="P306" i="39" s="1"/>
  <c r="Q306" i="39" s="1"/>
  <c r="J306" i="39"/>
  <c r="L306" i="39" s="1"/>
  <c r="O305" i="39"/>
  <c r="P305" i="39" s="1"/>
  <c r="Q305" i="39" s="1"/>
  <c r="R305" i="39" s="1"/>
  <c r="S305" i="39" s="1"/>
  <c r="T305" i="39" s="1"/>
  <c r="U305" i="39" s="1"/>
  <c r="J305" i="39"/>
  <c r="L305" i="39" s="1"/>
  <c r="O304" i="39"/>
  <c r="P304" i="39" s="1"/>
  <c r="Q304" i="39" s="1"/>
  <c r="R304" i="39" s="1"/>
  <c r="S304" i="39" s="1"/>
  <c r="T304" i="39" s="1"/>
  <c r="U304" i="39" s="1"/>
  <c r="J304" i="39"/>
  <c r="L304" i="39" s="1"/>
  <c r="Y304" i="39" s="1"/>
  <c r="O303" i="39"/>
  <c r="P303" i="39" s="1"/>
  <c r="Q303" i="39" s="1"/>
  <c r="R303" i="39" s="1"/>
  <c r="S303" i="39" s="1"/>
  <c r="T303" i="39" s="1"/>
  <c r="U303" i="39" s="1"/>
  <c r="J303" i="39"/>
  <c r="L303" i="39" s="1"/>
  <c r="O302" i="39"/>
  <c r="P302" i="39" s="1"/>
  <c r="Q302" i="39" s="1"/>
  <c r="R302" i="39" s="1"/>
  <c r="S302" i="39" s="1"/>
  <c r="T302" i="39" s="1"/>
  <c r="U302" i="39" s="1"/>
  <c r="J302" i="39"/>
  <c r="L302" i="39" s="1"/>
  <c r="O301" i="39"/>
  <c r="P301" i="39" s="1"/>
  <c r="Q301" i="39" s="1"/>
  <c r="R301" i="39" s="1"/>
  <c r="S301" i="39" s="1"/>
  <c r="T301" i="39" s="1"/>
  <c r="U301" i="39" s="1"/>
  <c r="J301" i="39"/>
  <c r="L301" i="39" s="1"/>
  <c r="O300" i="39"/>
  <c r="P300" i="39" s="1"/>
  <c r="Q300" i="39" s="1"/>
  <c r="R300" i="39" s="1"/>
  <c r="S300" i="39" s="1"/>
  <c r="T300" i="39" s="1"/>
  <c r="U300" i="39" s="1"/>
  <c r="J300" i="39"/>
  <c r="L300" i="39" s="1"/>
  <c r="Y300" i="39" s="1"/>
  <c r="O299" i="39"/>
  <c r="P299" i="39" s="1"/>
  <c r="Q299" i="39" s="1"/>
  <c r="R299" i="39" s="1"/>
  <c r="S299" i="39" s="1"/>
  <c r="T299" i="39" s="1"/>
  <c r="J299" i="39"/>
  <c r="L299" i="39" s="1"/>
  <c r="O298" i="39"/>
  <c r="P298" i="39" s="1"/>
  <c r="Q298" i="39" s="1"/>
  <c r="R298" i="39" s="1"/>
  <c r="S298" i="39" s="1"/>
  <c r="T298" i="39" s="1"/>
  <c r="U298" i="39" s="1"/>
  <c r="J298" i="39"/>
  <c r="L298" i="39" s="1"/>
  <c r="O297" i="39"/>
  <c r="P297" i="39" s="1"/>
  <c r="Q297" i="39" s="1"/>
  <c r="R297" i="39" s="1"/>
  <c r="J297" i="39"/>
  <c r="L297" i="39" s="1"/>
  <c r="O296" i="39"/>
  <c r="P296" i="39" s="1"/>
  <c r="Q296" i="39" s="1"/>
  <c r="R296" i="39" s="1"/>
  <c r="S296" i="39" s="1"/>
  <c r="J296" i="39"/>
  <c r="L296" i="39" s="1"/>
  <c r="Y296" i="39" s="1"/>
  <c r="O295" i="39"/>
  <c r="P295" i="39" s="1"/>
  <c r="Q295" i="39" s="1"/>
  <c r="J295" i="39"/>
  <c r="L295" i="39" s="1"/>
  <c r="O294" i="39"/>
  <c r="P294" i="39" s="1"/>
  <c r="Q294" i="39" s="1"/>
  <c r="R294" i="39" s="1"/>
  <c r="S294" i="39" s="1"/>
  <c r="T294" i="39" s="1"/>
  <c r="U294" i="39" s="1"/>
  <c r="J294" i="39"/>
  <c r="L294" i="39" s="1"/>
  <c r="O293" i="39"/>
  <c r="P293" i="39" s="1"/>
  <c r="Q293" i="39" s="1"/>
  <c r="R293" i="39" s="1"/>
  <c r="S293" i="39" s="1"/>
  <c r="J293" i="39"/>
  <c r="L293" i="39" s="1"/>
  <c r="O292" i="39"/>
  <c r="P292" i="39" s="1"/>
  <c r="Q292" i="39" s="1"/>
  <c r="R292" i="39" s="1"/>
  <c r="S292" i="39" s="1"/>
  <c r="T292" i="39" s="1"/>
  <c r="U292" i="39" s="1"/>
  <c r="J292" i="39"/>
  <c r="L292" i="39" s="1"/>
  <c r="O291" i="39"/>
  <c r="P291" i="39" s="1"/>
  <c r="Q291" i="39" s="1"/>
  <c r="R291" i="39" s="1"/>
  <c r="S291" i="39" s="1"/>
  <c r="T291" i="39" s="1"/>
  <c r="U291" i="39" s="1"/>
  <c r="J291" i="39"/>
  <c r="L291" i="39" s="1"/>
  <c r="O290" i="39"/>
  <c r="P290" i="39" s="1"/>
  <c r="Q290" i="39" s="1"/>
  <c r="R290" i="39" s="1"/>
  <c r="S290" i="39" s="1"/>
  <c r="T290" i="39" s="1"/>
  <c r="U290" i="39" s="1"/>
  <c r="J290" i="39"/>
  <c r="L290" i="39" s="1"/>
  <c r="O289" i="39"/>
  <c r="P289" i="39" s="1"/>
  <c r="Q289" i="39" s="1"/>
  <c r="R289" i="39" s="1"/>
  <c r="S289" i="39" s="1"/>
  <c r="J289" i="39"/>
  <c r="L289" i="39" s="1"/>
  <c r="Y289" i="39" s="1"/>
  <c r="O288" i="39"/>
  <c r="P288" i="39" s="1"/>
  <c r="Q288" i="39" s="1"/>
  <c r="R288" i="39" s="1"/>
  <c r="S288" i="39" s="1"/>
  <c r="T288" i="39" s="1"/>
  <c r="U288" i="39" s="1"/>
  <c r="J288" i="39"/>
  <c r="L288" i="39" s="1"/>
  <c r="O287" i="39"/>
  <c r="P287" i="39" s="1"/>
  <c r="Q287" i="39" s="1"/>
  <c r="R287" i="39" s="1"/>
  <c r="S287" i="39" s="1"/>
  <c r="T287" i="39" s="1"/>
  <c r="U287" i="39" s="1"/>
  <c r="J287" i="39"/>
  <c r="L287" i="39" s="1"/>
  <c r="O286" i="39"/>
  <c r="P286" i="39" s="1"/>
  <c r="Q286" i="39" s="1"/>
  <c r="R286" i="39" s="1"/>
  <c r="S286" i="39" s="1"/>
  <c r="T286" i="39" s="1"/>
  <c r="U286" i="39" s="1"/>
  <c r="J286" i="39"/>
  <c r="L286" i="39" s="1"/>
  <c r="O285" i="39"/>
  <c r="P285" i="39" s="1"/>
  <c r="Q285" i="39" s="1"/>
  <c r="R285" i="39" s="1"/>
  <c r="S285" i="39" s="1"/>
  <c r="J285" i="39"/>
  <c r="L285" i="39" s="1"/>
  <c r="Y285" i="39" s="1"/>
  <c r="O284" i="39"/>
  <c r="P284" i="39" s="1"/>
  <c r="Q284" i="39" s="1"/>
  <c r="R284" i="39" s="1"/>
  <c r="S284" i="39" s="1"/>
  <c r="T284" i="39" s="1"/>
  <c r="U284" i="39" s="1"/>
  <c r="J284" i="39"/>
  <c r="L284" i="39" s="1"/>
  <c r="O283" i="39"/>
  <c r="P283" i="39" s="1"/>
  <c r="Q283" i="39" s="1"/>
  <c r="R283" i="39" s="1"/>
  <c r="S283" i="39" s="1"/>
  <c r="T283" i="39" s="1"/>
  <c r="U283" i="39" s="1"/>
  <c r="J283" i="39"/>
  <c r="L283" i="39" s="1"/>
  <c r="O282" i="39"/>
  <c r="P282" i="39" s="1"/>
  <c r="Q282" i="39" s="1"/>
  <c r="R282" i="39" s="1"/>
  <c r="S282" i="39" s="1"/>
  <c r="T282" i="39" s="1"/>
  <c r="U282" i="39" s="1"/>
  <c r="J282" i="39"/>
  <c r="L282" i="39" s="1"/>
  <c r="O281" i="39"/>
  <c r="P281" i="39" s="1"/>
  <c r="Q281" i="39" s="1"/>
  <c r="R281" i="39" s="1"/>
  <c r="S281" i="39" s="1"/>
  <c r="J281" i="39"/>
  <c r="L281" i="39" s="1"/>
  <c r="Y281" i="39" s="1"/>
  <c r="O280" i="39"/>
  <c r="P280" i="39" s="1"/>
  <c r="Q280" i="39" s="1"/>
  <c r="R280" i="39" s="1"/>
  <c r="S280" i="39" s="1"/>
  <c r="T280" i="39" s="1"/>
  <c r="U280" i="39" s="1"/>
  <c r="J280" i="39"/>
  <c r="L280" i="39" s="1"/>
  <c r="O279" i="39"/>
  <c r="P279" i="39" s="1"/>
  <c r="Q279" i="39" s="1"/>
  <c r="R279" i="39" s="1"/>
  <c r="S279" i="39" s="1"/>
  <c r="T279" i="39" s="1"/>
  <c r="U279" i="39" s="1"/>
  <c r="J279" i="39"/>
  <c r="L279" i="39" s="1"/>
  <c r="O278" i="39"/>
  <c r="P278" i="39" s="1"/>
  <c r="Q278" i="39" s="1"/>
  <c r="R278" i="39" s="1"/>
  <c r="S278" i="39" s="1"/>
  <c r="T278" i="39" s="1"/>
  <c r="U278" i="39" s="1"/>
  <c r="J278" i="39"/>
  <c r="L278" i="39" s="1"/>
  <c r="O277" i="39"/>
  <c r="P277" i="39" s="1"/>
  <c r="Q277" i="39" s="1"/>
  <c r="R277" i="39" s="1"/>
  <c r="S277" i="39" s="1"/>
  <c r="J277" i="39"/>
  <c r="L277" i="39" s="1"/>
  <c r="Y277" i="39" s="1"/>
  <c r="O276" i="39"/>
  <c r="P276" i="39" s="1"/>
  <c r="Q276" i="39" s="1"/>
  <c r="R276" i="39" s="1"/>
  <c r="S276" i="39" s="1"/>
  <c r="T276" i="39" s="1"/>
  <c r="U276" i="39" s="1"/>
  <c r="J276" i="39"/>
  <c r="L276" i="39" s="1"/>
  <c r="O275" i="39"/>
  <c r="P275" i="39" s="1"/>
  <c r="Q275" i="39" s="1"/>
  <c r="R275" i="39" s="1"/>
  <c r="S275" i="39" s="1"/>
  <c r="T275" i="39" s="1"/>
  <c r="U275" i="39" s="1"/>
  <c r="J275" i="39"/>
  <c r="L275" i="39" s="1"/>
  <c r="O274" i="39"/>
  <c r="P274" i="39" s="1"/>
  <c r="Q274" i="39" s="1"/>
  <c r="R274" i="39" s="1"/>
  <c r="S274" i="39" s="1"/>
  <c r="T274" i="39" s="1"/>
  <c r="U274" i="39" s="1"/>
  <c r="J274" i="39"/>
  <c r="L274" i="39" s="1"/>
  <c r="O273" i="39"/>
  <c r="P273" i="39" s="1"/>
  <c r="Q273" i="39" s="1"/>
  <c r="R273" i="39" s="1"/>
  <c r="S273" i="39" s="1"/>
  <c r="J273" i="39"/>
  <c r="L273" i="39" s="1"/>
  <c r="Y273" i="39" s="1"/>
  <c r="O272" i="39"/>
  <c r="P272" i="39" s="1"/>
  <c r="Q272" i="39" s="1"/>
  <c r="R272" i="39" s="1"/>
  <c r="S272" i="39" s="1"/>
  <c r="T272" i="39" s="1"/>
  <c r="U272" i="39" s="1"/>
  <c r="J272" i="39"/>
  <c r="L272" i="39" s="1"/>
  <c r="O271" i="39"/>
  <c r="P271" i="39" s="1"/>
  <c r="Q271" i="39" s="1"/>
  <c r="R271" i="39" s="1"/>
  <c r="S271" i="39" s="1"/>
  <c r="T271" i="39" s="1"/>
  <c r="U271" i="39" s="1"/>
  <c r="J271" i="39"/>
  <c r="L271" i="39" s="1"/>
  <c r="O270" i="39"/>
  <c r="P270" i="39" s="1"/>
  <c r="Q270" i="39" s="1"/>
  <c r="R270" i="39" s="1"/>
  <c r="S270" i="39" s="1"/>
  <c r="T270" i="39" s="1"/>
  <c r="U270" i="39" s="1"/>
  <c r="J270" i="39"/>
  <c r="L270" i="39" s="1"/>
  <c r="O269" i="39"/>
  <c r="P269" i="39" s="1"/>
  <c r="Q269" i="39" s="1"/>
  <c r="R269" i="39" s="1"/>
  <c r="S269" i="39" s="1"/>
  <c r="J269" i="39"/>
  <c r="L269" i="39" s="1"/>
  <c r="Y269" i="39" s="1"/>
  <c r="O268" i="39"/>
  <c r="P268" i="39" s="1"/>
  <c r="Q268" i="39" s="1"/>
  <c r="R268" i="39" s="1"/>
  <c r="S268" i="39" s="1"/>
  <c r="T268" i="39" s="1"/>
  <c r="U268" i="39" s="1"/>
  <c r="J268" i="39"/>
  <c r="L268" i="39" s="1"/>
  <c r="O267" i="39"/>
  <c r="P267" i="39" s="1"/>
  <c r="Q267" i="39" s="1"/>
  <c r="R267" i="39" s="1"/>
  <c r="S267" i="39" s="1"/>
  <c r="T267" i="39" s="1"/>
  <c r="U267" i="39" s="1"/>
  <c r="J267" i="39"/>
  <c r="L267" i="39" s="1"/>
  <c r="O266" i="39"/>
  <c r="P266" i="39" s="1"/>
  <c r="Q266" i="39" s="1"/>
  <c r="R266" i="39" s="1"/>
  <c r="S266" i="39" s="1"/>
  <c r="T266" i="39" s="1"/>
  <c r="U266" i="39" s="1"/>
  <c r="J266" i="39"/>
  <c r="L266" i="39" s="1"/>
  <c r="O265" i="39"/>
  <c r="P265" i="39" s="1"/>
  <c r="Q265" i="39" s="1"/>
  <c r="R265" i="39" s="1"/>
  <c r="S265" i="39" s="1"/>
  <c r="J265" i="39"/>
  <c r="L265" i="39" s="1"/>
  <c r="Y265" i="39" s="1"/>
  <c r="O264" i="39"/>
  <c r="P264" i="39" s="1"/>
  <c r="Q264" i="39" s="1"/>
  <c r="R264" i="39" s="1"/>
  <c r="S264" i="39" s="1"/>
  <c r="T264" i="39" s="1"/>
  <c r="U264" i="39" s="1"/>
  <c r="J264" i="39"/>
  <c r="L264" i="39" s="1"/>
  <c r="O263" i="39"/>
  <c r="P263" i="39" s="1"/>
  <c r="Q263" i="39" s="1"/>
  <c r="R263" i="39" s="1"/>
  <c r="S263" i="39" s="1"/>
  <c r="T263" i="39" s="1"/>
  <c r="U263" i="39" s="1"/>
  <c r="J263" i="39"/>
  <c r="L263" i="39" s="1"/>
  <c r="O262" i="39"/>
  <c r="P262" i="39" s="1"/>
  <c r="Q262" i="39" s="1"/>
  <c r="R262" i="39" s="1"/>
  <c r="S262" i="39" s="1"/>
  <c r="T262" i="39" s="1"/>
  <c r="U262" i="39" s="1"/>
  <c r="J262" i="39"/>
  <c r="L262" i="39" s="1"/>
  <c r="O261" i="39"/>
  <c r="P261" i="39" s="1"/>
  <c r="Q261" i="39" s="1"/>
  <c r="R261" i="39" s="1"/>
  <c r="S261" i="39" s="1"/>
  <c r="T261" i="39" s="1"/>
  <c r="U261" i="39" s="1"/>
  <c r="J261" i="39"/>
  <c r="L261" i="39" s="1"/>
  <c r="Y261" i="39" s="1"/>
  <c r="O260" i="39"/>
  <c r="P260" i="39" s="1"/>
  <c r="Q260" i="39" s="1"/>
  <c r="R260" i="39" s="1"/>
  <c r="S260" i="39" s="1"/>
  <c r="J260" i="39"/>
  <c r="L260" i="39" s="1"/>
  <c r="Y260" i="39" s="1"/>
  <c r="O259" i="39"/>
  <c r="P259" i="39" s="1"/>
  <c r="Q259" i="39" s="1"/>
  <c r="R259" i="39" s="1"/>
  <c r="S259" i="39" s="1"/>
  <c r="T259" i="39" s="1"/>
  <c r="J259" i="39"/>
  <c r="L259" i="39" s="1"/>
  <c r="O258" i="39"/>
  <c r="P258" i="39" s="1"/>
  <c r="Q258" i="39" s="1"/>
  <c r="R258" i="39" s="1"/>
  <c r="S258" i="39" s="1"/>
  <c r="T258" i="39" s="1"/>
  <c r="U258" i="39" s="1"/>
  <c r="J258" i="39"/>
  <c r="L258" i="39" s="1"/>
  <c r="O257" i="39"/>
  <c r="P257" i="39" s="1"/>
  <c r="Q257" i="39" s="1"/>
  <c r="R257" i="39" s="1"/>
  <c r="J257" i="39"/>
  <c r="L257" i="39" s="1"/>
  <c r="O256" i="39"/>
  <c r="P256" i="39" s="1"/>
  <c r="Q256" i="39" s="1"/>
  <c r="R256" i="39" s="1"/>
  <c r="S256" i="39" s="1"/>
  <c r="J256" i="39"/>
  <c r="L256" i="39" s="1"/>
  <c r="Y256" i="39" s="1"/>
  <c r="O255" i="39"/>
  <c r="P255" i="39" s="1"/>
  <c r="Q255" i="39" s="1"/>
  <c r="R255" i="39" s="1"/>
  <c r="S255" i="39" s="1"/>
  <c r="T255" i="39" s="1"/>
  <c r="J255" i="39"/>
  <c r="L255" i="39" s="1"/>
  <c r="O254" i="39"/>
  <c r="P254" i="39" s="1"/>
  <c r="Q254" i="39" s="1"/>
  <c r="R254" i="39" s="1"/>
  <c r="S254" i="39" s="1"/>
  <c r="T254" i="39" s="1"/>
  <c r="U254" i="39" s="1"/>
  <c r="J254" i="39"/>
  <c r="L254" i="39" s="1"/>
  <c r="O253" i="39"/>
  <c r="P253" i="39" s="1"/>
  <c r="Q253" i="39" s="1"/>
  <c r="R253" i="39" s="1"/>
  <c r="J253" i="39"/>
  <c r="L253" i="39" s="1"/>
  <c r="O252" i="39"/>
  <c r="P252" i="39" s="1"/>
  <c r="Q252" i="39" s="1"/>
  <c r="R252" i="39" s="1"/>
  <c r="S252" i="39" s="1"/>
  <c r="J252" i="39"/>
  <c r="L252" i="39" s="1"/>
  <c r="Y252" i="39" s="1"/>
  <c r="O251" i="39"/>
  <c r="P251" i="39" s="1"/>
  <c r="Q251" i="39" s="1"/>
  <c r="R251" i="39" s="1"/>
  <c r="S251" i="39" s="1"/>
  <c r="T251" i="39" s="1"/>
  <c r="J251" i="39"/>
  <c r="L251" i="39" s="1"/>
  <c r="O250" i="39"/>
  <c r="P250" i="39" s="1"/>
  <c r="Q250" i="39" s="1"/>
  <c r="R250" i="39" s="1"/>
  <c r="S250" i="39" s="1"/>
  <c r="T250" i="39" s="1"/>
  <c r="U250" i="39" s="1"/>
  <c r="J250" i="39"/>
  <c r="L250" i="39" s="1"/>
  <c r="O249" i="39"/>
  <c r="P249" i="39" s="1"/>
  <c r="Q249" i="39" s="1"/>
  <c r="R249" i="39" s="1"/>
  <c r="J249" i="39"/>
  <c r="L249" i="39" s="1"/>
  <c r="O248" i="39"/>
  <c r="P248" i="39" s="1"/>
  <c r="Q248" i="39" s="1"/>
  <c r="R248" i="39" s="1"/>
  <c r="S248" i="39" s="1"/>
  <c r="J248" i="39"/>
  <c r="L248" i="39" s="1"/>
  <c r="Y248" i="39" s="1"/>
  <c r="O247" i="39"/>
  <c r="P247" i="39" s="1"/>
  <c r="Q247" i="39" s="1"/>
  <c r="R247" i="39" s="1"/>
  <c r="S247" i="39" s="1"/>
  <c r="T247" i="39" s="1"/>
  <c r="J247" i="39"/>
  <c r="L247" i="39" s="1"/>
  <c r="O246" i="39"/>
  <c r="P246" i="39" s="1"/>
  <c r="Q246" i="39" s="1"/>
  <c r="R246" i="39" s="1"/>
  <c r="S246" i="39" s="1"/>
  <c r="T246" i="39" s="1"/>
  <c r="U246" i="39" s="1"/>
  <c r="J246" i="39"/>
  <c r="L246" i="39" s="1"/>
  <c r="O245" i="39"/>
  <c r="P245" i="39" s="1"/>
  <c r="Q245" i="39" s="1"/>
  <c r="R245" i="39" s="1"/>
  <c r="J245" i="39"/>
  <c r="L245" i="39" s="1"/>
  <c r="O244" i="39"/>
  <c r="P244" i="39" s="1"/>
  <c r="Q244" i="39" s="1"/>
  <c r="R244" i="39" s="1"/>
  <c r="S244" i="39" s="1"/>
  <c r="J244" i="39"/>
  <c r="L244" i="39" s="1"/>
  <c r="Y244" i="39" s="1"/>
  <c r="O243" i="39"/>
  <c r="P243" i="39" s="1"/>
  <c r="Q243" i="39" s="1"/>
  <c r="R243" i="39" s="1"/>
  <c r="S243" i="39" s="1"/>
  <c r="T243" i="39" s="1"/>
  <c r="J243" i="39"/>
  <c r="L243" i="39" s="1"/>
  <c r="O242" i="39"/>
  <c r="P242" i="39" s="1"/>
  <c r="Q242" i="39" s="1"/>
  <c r="R242" i="39" s="1"/>
  <c r="S242" i="39" s="1"/>
  <c r="T242" i="39" s="1"/>
  <c r="U242" i="39" s="1"/>
  <c r="J242" i="39"/>
  <c r="L242" i="39" s="1"/>
  <c r="O241" i="39"/>
  <c r="P241" i="39" s="1"/>
  <c r="Q241" i="39" s="1"/>
  <c r="R241" i="39" s="1"/>
  <c r="J241" i="39"/>
  <c r="L241" i="39" s="1"/>
  <c r="O240" i="39"/>
  <c r="P240" i="39" s="1"/>
  <c r="Q240" i="39" s="1"/>
  <c r="R240" i="39" s="1"/>
  <c r="S240" i="39" s="1"/>
  <c r="J240" i="39"/>
  <c r="L240" i="39" s="1"/>
  <c r="Y240" i="39" s="1"/>
  <c r="O239" i="39"/>
  <c r="P239" i="39" s="1"/>
  <c r="Q239" i="39" s="1"/>
  <c r="R239" i="39" s="1"/>
  <c r="S239" i="39" s="1"/>
  <c r="T239" i="39" s="1"/>
  <c r="J239" i="39"/>
  <c r="L239" i="39" s="1"/>
  <c r="O238" i="39"/>
  <c r="P238" i="39" s="1"/>
  <c r="Q238" i="39" s="1"/>
  <c r="R238" i="39" s="1"/>
  <c r="S238" i="39" s="1"/>
  <c r="T238" i="39" s="1"/>
  <c r="U238" i="39" s="1"/>
  <c r="J238" i="39"/>
  <c r="L238" i="39" s="1"/>
  <c r="O237" i="39"/>
  <c r="P237" i="39" s="1"/>
  <c r="Q237" i="39" s="1"/>
  <c r="R237" i="39" s="1"/>
  <c r="J237" i="39"/>
  <c r="L237" i="39" s="1"/>
  <c r="O236" i="39"/>
  <c r="P236" i="39" s="1"/>
  <c r="Q236" i="39" s="1"/>
  <c r="R236" i="39" s="1"/>
  <c r="S236" i="39" s="1"/>
  <c r="J236" i="39"/>
  <c r="L236" i="39" s="1"/>
  <c r="Y236" i="39" s="1"/>
  <c r="O235" i="39"/>
  <c r="P235" i="39" s="1"/>
  <c r="Q235" i="39" s="1"/>
  <c r="R235" i="39" s="1"/>
  <c r="S235" i="39" s="1"/>
  <c r="T235" i="39" s="1"/>
  <c r="J235" i="39"/>
  <c r="L235" i="39" s="1"/>
  <c r="O234" i="39"/>
  <c r="P234" i="39" s="1"/>
  <c r="Q234" i="39" s="1"/>
  <c r="R234" i="39" s="1"/>
  <c r="S234" i="39" s="1"/>
  <c r="T234" i="39" s="1"/>
  <c r="U234" i="39" s="1"/>
  <c r="J234" i="39"/>
  <c r="L234" i="39" s="1"/>
  <c r="O233" i="39"/>
  <c r="P233" i="39" s="1"/>
  <c r="Q233" i="39" s="1"/>
  <c r="R233" i="39" s="1"/>
  <c r="J233" i="39"/>
  <c r="L233" i="39" s="1"/>
  <c r="O232" i="39"/>
  <c r="P232" i="39" s="1"/>
  <c r="Q232" i="39" s="1"/>
  <c r="R232" i="39" s="1"/>
  <c r="S232" i="39" s="1"/>
  <c r="J232" i="39"/>
  <c r="L232" i="39" s="1"/>
  <c r="Y232" i="39" s="1"/>
  <c r="O231" i="39"/>
  <c r="P231" i="39" s="1"/>
  <c r="Q231" i="39" s="1"/>
  <c r="R231" i="39" s="1"/>
  <c r="S231" i="39" s="1"/>
  <c r="T231" i="39" s="1"/>
  <c r="J231" i="39"/>
  <c r="L231" i="39" s="1"/>
  <c r="O230" i="39"/>
  <c r="P230" i="39" s="1"/>
  <c r="Q230" i="39" s="1"/>
  <c r="R230" i="39" s="1"/>
  <c r="S230" i="39" s="1"/>
  <c r="T230" i="39" s="1"/>
  <c r="U230" i="39" s="1"/>
  <c r="J230" i="39"/>
  <c r="L230" i="39" s="1"/>
  <c r="O229" i="39"/>
  <c r="P229" i="39" s="1"/>
  <c r="Q229" i="39" s="1"/>
  <c r="R229" i="39" s="1"/>
  <c r="J229" i="39"/>
  <c r="L229" i="39" s="1"/>
  <c r="O228" i="39"/>
  <c r="P228" i="39" s="1"/>
  <c r="Q228" i="39" s="1"/>
  <c r="R228" i="39" s="1"/>
  <c r="S228" i="39" s="1"/>
  <c r="T228" i="39" s="1"/>
  <c r="U228" i="39" s="1"/>
  <c r="J228" i="39"/>
  <c r="L228" i="39" s="1"/>
  <c r="O227" i="39"/>
  <c r="P227" i="39" s="1"/>
  <c r="Q227" i="39" s="1"/>
  <c r="R227" i="39" s="1"/>
  <c r="S227" i="39" s="1"/>
  <c r="J227" i="39"/>
  <c r="L227" i="39" s="1"/>
  <c r="Y227" i="39" s="1"/>
  <c r="O226" i="39"/>
  <c r="P226" i="39" s="1"/>
  <c r="J226" i="39"/>
  <c r="L226" i="39" s="1"/>
  <c r="Y226" i="39" s="1"/>
  <c r="O225" i="39"/>
  <c r="P225" i="39" s="1"/>
  <c r="Q225" i="39" s="1"/>
  <c r="R225" i="39" s="1"/>
  <c r="S225" i="39" s="1"/>
  <c r="T225" i="39" s="1"/>
  <c r="U225" i="39" s="1"/>
  <c r="J225" i="39"/>
  <c r="L225" i="39" s="1"/>
  <c r="O224" i="39"/>
  <c r="P224" i="39" s="1"/>
  <c r="Q224" i="39" s="1"/>
  <c r="R224" i="39" s="1"/>
  <c r="S224" i="39" s="1"/>
  <c r="T224" i="39" s="1"/>
  <c r="U224" i="39" s="1"/>
  <c r="J224" i="39"/>
  <c r="L224" i="39" s="1"/>
  <c r="O223" i="39"/>
  <c r="P223" i="39" s="1"/>
  <c r="Q223" i="39" s="1"/>
  <c r="R223" i="39" s="1"/>
  <c r="S223" i="39" s="1"/>
  <c r="J223" i="39"/>
  <c r="L223" i="39" s="1"/>
  <c r="Y223" i="39" s="1"/>
  <c r="O222" i="39"/>
  <c r="P222" i="39" s="1"/>
  <c r="J222" i="39"/>
  <c r="L222" i="39" s="1"/>
  <c r="Y222" i="39" s="1"/>
  <c r="O221" i="39"/>
  <c r="P221" i="39" s="1"/>
  <c r="Q221" i="39" s="1"/>
  <c r="R221" i="39" s="1"/>
  <c r="S221" i="39" s="1"/>
  <c r="T221" i="39" s="1"/>
  <c r="U221" i="39" s="1"/>
  <c r="J221" i="39"/>
  <c r="L221" i="39" s="1"/>
  <c r="O220" i="39"/>
  <c r="P220" i="39" s="1"/>
  <c r="Q220" i="39" s="1"/>
  <c r="R220" i="39" s="1"/>
  <c r="S220" i="39" s="1"/>
  <c r="T220" i="39" s="1"/>
  <c r="U220" i="39" s="1"/>
  <c r="J220" i="39"/>
  <c r="L220" i="39" s="1"/>
  <c r="O219" i="39"/>
  <c r="P219" i="39" s="1"/>
  <c r="Q219" i="39" s="1"/>
  <c r="R219" i="39" s="1"/>
  <c r="S219" i="39" s="1"/>
  <c r="J219" i="39"/>
  <c r="L219" i="39" s="1"/>
  <c r="Y219" i="39" s="1"/>
  <c r="O218" i="39"/>
  <c r="P218" i="39" s="1"/>
  <c r="J218" i="39"/>
  <c r="L218" i="39" s="1"/>
  <c r="Y218" i="39" s="1"/>
  <c r="O217" i="39"/>
  <c r="P217" i="39" s="1"/>
  <c r="Q217" i="39" s="1"/>
  <c r="R217" i="39" s="1"/>
  <c r="S217" i="39" s="1"/>
  <c r="T217" i="39" s="1"/>
  <c r="U217" i="39" s="1"/>
  <c r="J217" i="39"/>
  <c r="L217" i="39" s="1"/>
  <c r="O216" i="39"/>
  <c r="P216" i="39" s="1"/>
  <c r="Q216" i="39" s="1"/>
  <c r="R216" i="39" s="1"/>
  <c r="S216" i="39" s="1"/>
  <c r="T216" i="39" s="1"/>
  <c r="U216" i="39" s="1"/>
  <c r="J216" i="39"/>
  <c r="L216" i="39" s="1"/>
  <c r="O215" i="39"/>
  <c r="P215" i="39" s="1"/>
  <c r="Q215" i="39" s="1"/>
  <c r="R215" i="39" s="1"/>
  <c r="S215" i="39" s="1"/>
  <c r="J215" i="39"/>
  <c r="L215" i="39" s="1"/>
  <c r="Y215" i="39" s="1"/>
  <c r="O214" i="39"/>
  <c r="P214" i="39" s="1"/>
  <c r="J214" i="39"/>
  <c r="L214" i="39" s="1"/>
  <c r="Y214" i="39" s="1"/>
  <c r="O213" i="39"/>
  <c r="P213" i="39" s="1"/>
  <c r="Q213" i="39" s="1"/>
  <c r="R213" i="39" s="1"/>
  <c r="S213" i="39" s="1"/>
  <c r="T213" i="39" s="1"/>
  <c r="U213" i="39" s="1"/>
  <c r="J213" i="39"/>
  <c r="L213" i="39" s="1"/>
  <c r="O212" i="39"/>
  <c r="P212" i="39" s="1"/>
  <c r="Q212" i="39" s="1"/>
  <c r="R212" i="39" s="1"/>
  <c r="S212" i="39" s="1"/>
  <c r="T212" i="39" s="1"/>
  <c r="U212" i="39" s="1"/>
  <c r="J212" i="39"/>
  <c r="L212" i="39" s="1"/>
  <c r="O211" i="39"/>
  <c r="P211" i="39" s="1"/>
  <c r="Q211" i="39" s="1"/>
  <c r="R211" i="39" s="1"/>
  <c r="S211" i="39" s="1"/>
  <c r="T211" i="39" s="1"/>
  <c r="U211" i="39" s="1"/>
  <c r="J211" i="39"/>
  <c r="L211" i="39" s="1"/>
  <c r="Y211" i="39" s="1"/>
  <c r="O210" i="39"/>
  <c r="P210" i="39" s="1"/>
  <c r="Q210" i="39" s="1"/>
  <c r="R210" i="39" s="1"/>
  <c r="S210" i="39" s="1"/>
  <c r="J210" i="39"/>
  <c r="L210" i="39" s="1"/>
  <c r="Y210" i="39" s="1"/>
  <c r="O209" i="39"/>
  <c r="P209" i="39" s="1"/>
  <c r="Q209" i="39" s="1"/>
  <c r="R209" i="39" s="1"/>
  <c r="S209" i="39" s="1"/>
  <c r="T209" i="39" s="1"/>
  <c r="U209" i="39" s="1"/>
  <c r="J209" i="39"/>
  <c r="L209" i="39" s="1"/>
  <c r="O208" i="39"/>
  <c r="P208" i="39" s="1"/>
  <c r="Q208" i="39" s="1"/>
  <c r="R208" i="39" s="1"/>
  <c r="S208" i="39" s="1"/>
  <c r="T208" i="39" s="1"/>
  <c r="U208" i="39" s="1"/>
  <c r="J208" i="39"/>
  <c r="L208" i="39" s="1"/>
  <c r="O207" i="39"/>
  <c r="P207" i="39" s="1"/>
  <c r="Q207" i="39" s="1"/>
  <c r="R207" i="39" s="1"/>
  <c r="S207" i="39" s="1"/>
  <c r="T207" i="39" s="1"/>
  <c r="U207" i="39" s="1"/>
  <c r="J207" i="39"/>
  <c r="L207" i="39" s="1"/>
  <c r="Y207" i="39" s="1"/>
  <c r="O206" i="39"/>
  <c r="P206" i="39" s="1"/>
  <c r="Q206" i="39" s="1"/>
  <c r="R206" i="39" s="1"/>
  <c r="S206" i="39" s="1"/>
  <c r="J206" i="39"/>
  <c r="L206" i="39" s="1"/>
  <c r="Y206" i="39" s="1"/>
  <c r="O205" i="39"/>
  <c r="P205" i="39" s="1"/>
  <c r="Q205" i="39" s="1"/>
  <c r="R205" i="39" s="1"/>
  <c r="S205" i="39" s="1"/>
  <c r="T205" i="39" s="1"/>
  <c r="J205" i="39"/>
  <c r="L205" i="39" s="1"/>
  <c r="O204" i="39"/>
  <c r="P204" i="39" s="1"/>
  <c r="Q204" i="39" s="1"/>
  <c r="R204" i="39" s="1"/>
  <c r="S204" i="39" s="1"/>
  <c r="T204" i="39" s="1"/>
  <c r="U204" i="39" s="1"/>
  <c r="J204" i="39"/>
  <c r="L204" i="39" s="1"/>
  <c r="O203" i="39"/>
  <c r="P203" i="39" s="1"/>
  <c r="Q203" i="39" s="1"/>
  <c r="R203" i="39" s="1"/>
  <c r="J203" i="39"/>
  <c r="L203" i="39" s="1"/>
  <c r="O202" i="39"/>
  <c r="P202" i="39" s="1"/>
  <c r="J202" i="39"/>
  <c r="L202" i="39" s="1"/>
  <c r="Y202" i="39" s="1"/>
  <c r="O201" i="39"/>
  <c r="P201" i="39" s="1"/>
  <c r="Q201" i="39" s="1"/>
  <c r="R201" i="39" s="1"/>
  <c r="S201" i="39" s="1"/>
  <c r="T201" i="39" s="1"/>
  <c r="U201" i="39" s="1"/>
  <c r="J201" i="39"/>
  <c r="L201" i="39" s="1"/>
  <c r="O200" i="39"/>
  <c r="P200" i="39" s="1"/>
  <c r="Q200" i="39" s="1"/>
  <c r="R200" i="39" s="1"/>
  <c r="S200" i="39" s="1"/>
  <c r="T200" i="39" s="1"/>
  <c r="U200" i="39" s="1"/>
  <c r="J200" i="39"/>
  <c r="L200" i="39" s="1"/>
  <c r="O199" i="39"/>
  <c r="P199" i="39" s="1"/>
  <c r="Q199" i="39" s="1"/>
  <c r="R199" i="39" s="1"/>
  <c r="S199" i="39" s="1"/>
  <c r="T199" i="39" s="1"/>
  <c r="U199" i="39" s="1"/>
  <c r="J199" i="39"/>
  <c r="L199" i="39" s="1"/>
  <c r="O198" i="39"/>
  <c r="P198" i="39" s="1"/>
  <c r="Q198" i="39" s="1"/>
  <c r="R198" i="39" s="1"/>
  <c r="S198" i="39" s="1"/>
  <c r="T198" i="39" s="1"/>
  <c r="U198" i="39" s="1"/>
  <c r="J198" i="39"/>
  <c r="L198" i="39" s="1"/>
  <c r="O197" i="39"/>
  <c r="P197" i="39" s="1"/>
  <c r="Q197" i="39" s="1"/>
  <c r="R197" i="39" s="1"/>
  <c r="S197" i="39" s="1"/>
  <c r="T197" i="39" s="1"/>
  <c r="U197" i="39" s="1"/>
  <c r="J197" i="39"/>
  <c r="L197" i="39" s="1"/>
  <c r="O196" i="39"/>
  <c r="P196" i="39" s="1"/>
  <c r="Q196" i="39" s="1"/>
  <c r="R196" i="39" s="1"/>
  <c r="S196" i="39" s="1"/>
  <c r="T196" i="39" s="1"/>
  <c r="U196" i="39" s="1"/>
  <c r="J196" i="39"/>
  <c r="L196" i="39" s="1"/>
  <c r="O195" i="39"/>
  <c r="P195" i="39" s="1"/>
  <c r="Q195" i="39" s="1"/>
  <c r="R195" i="39" s="1"/>
  <c r="J195" i="39"/>
  <c r="L195" i="39" s="1"/>
  <c r="O194" i="39"/>
  <c r="P194" i="39" s="1"/>
  <c r="Q194" i="39" s="1"/>
  <c r="R194" i="39" s="1"/>
  <c r="S194" i="39" s="1"/>
  <c r="J194" i="39"/>
  <c r="L194" i="39" s="1"/>
  <c r="Y194" i="39" s="1"/>
  <c r="O193" i="39"/>
  <c r="P193" i="39" s="1"/>
  <c r="Q193" i="39" s="1"/>
  <c r="R193" i="39" s="1"/>
  <c r="S193" i="39" s="1"/>
  <c r="J193" i="39"/>
  <c r="L193" i="39" s="1"/>
  <c r="Y193" i="39" s="1"/>
  <c r="O192" i="39"/>
  <c r="P192" i="39" s="1"/>
  <c r="Q192" i="39" s="1"/>
  <c r="R192" i="39" s="1"/>
  <c r="S192" i="39" s="1"/>
  <c r="T192" i="39" s="1"/>
  <c r="U192" i="39" s="1"/>
  <c r="J192" i="39"/>
  <c r="L192" i="39" s="1"/>
  <c r="O191" i="39"/>
  <c r="P191" i="39" s="1"/>
  <c r="Q191" i="39" s="1"/>
  <c r="R191" i="39" s="1"/>
  <c r="S191" i="39" s="1"/>
  <c r="T191" i="39" s="1"/>
  <c r="U191" i="39" s="1"/>
  <c r="J191" i="39"/>
  <c r="L191" i="39" s="1"/>
  <c r="O190" i="39"/>
  <c r="P190" i="39" s="1"/>
  <c r="Q190" i="39" s="1"/>
  <c r="R190" i="39" s="1"/>
  <c r="S190" i="39" s="1"/>
  <c r="T190" i="39" s="1"/>
  <c r="U190" i="39" s="1"/>
  <c r="J190" i="39"/>
  <c r="L190" i="39" s="1"/>
  <c r="O189" i="39"/>
  <c r="P189" i="39" s="1"/>
  <c r="Q189" i="39" s="1"/>
  <c r="R189" i="39" s="1"/>
  <c r="S189" i="39" s="1"/>
  <c r="T189" i="39" s="1"/>
  <c r="U189" i="39" s="1"/>
  <c r="J189" i="39"/>
  <c r="L189" i="39" s="1"/>
  <c r="O188" i="39"/>
  <c r="P188" i="39" s="1"/>
  <c r="Q188" i="39" s="1"/>
  <c r="R188" i="39" s="1"/>
  <c r="S188" i="39" s="1"/>
  <c r="T188" i="39" s="1"/>
  <c r="U188" i="39" s="1"/>
  <c r="J188" i="39"/>
  <c r="L188" i="39" s="1"/>
  <c r="O187" i="39"/>
  <c r="P187" i="39" s="1"/>
  <c r="Q187" i="39" s="1"/>
  <c r="R187" i="39" s="1"/>
  <c r="S187" i="39" s="1"/>
  <c r="T187" i="39" s="1"/>
  <c r="U187" i="39" s="1"/>
  <c r="J187" i="39"/>
  <c r="L187" i="39" s="1"/>
  <c r="O186" i="39"/>
  <c r="P186" i="39" s="1"/>
  <c r="Q186" i="39" s="1"/>
  <c r="R186" i="39" s="1"/>
  <c r="S186" i="39" s="1"/>
  <c r="T186" i="39" s="1"/>
  <c r="U186" i="39" s="1"/>
  <c r="J186" i="39"/>
  <c r="L186" i="39" s="1"/>
  <c r="O185" i="39"/>
  <c r="P185" i="39" s="1"/>
  <c r="Q185" i="39" s="1"/>
  <c r="R185" i="39" s="1"/>
  <c r="S185" i="39" s="1"/>
  <c r="T185" i="39" s="1"/>
  <c r="U185" i="39" s="1"/>
  <c r="J185" i="39"/>
  <c r="L185" i="39" s="1"/>
  <c r="O184" i="39"/>
  <c r="P184" i="39" s="1"/>
  <c r="Q184" i="39" s="1"/>
  <c r="R184" i="39" s="1"/>
  <c r="S184" i="39" s="1"/>
  <c r="T184" i="39" s="1"/>
  <c r="U184" i="39" s="1"/>
  <c r="J184" i="39"/>
  <c r="L184" i="39" s="1"/>
  <c r="O183" i="39"/>
  <c r="P183" i="39" s="1"/>
  <c r="Q183" i="39" s="1"/>
  <c r="R183" i="39" s="1"/>
  <c r="S183" i="39" s="1"/>
  <c r="T183" i="39" s="1"/>
  <c r="U183" i="39" s="1"/>
  <c r="J183" i="39"/>
  <c r="L183" i="39" s="1"/>
  <c r="O182" i="39"/>
  <c r="P182" i="39" s="1"/>
  <c r="Q182" i="39" s="1"/>
  <c r="R182" i="39" s="1"/>
  <c r="S182" i="39" s="1"/>
  <c r="T182" i="39" s="1"/>
  <c r="U182" i="39" s="1"/>
  <c r="J182" i="39"/>
  <c r="L182" i="39" s="1"/>
  <c r="O181" i="39"/>
  <c r="P181" i="39" s="1"/>
  <c r="Q181" i="39" s="1"/>
  <c r="R181" i="39" s="1"/>
  <c r="S181" i="39" s="1"/>
  <c r="T181" i="39" s="1"/>
  <c r="U181" i="39" s="1"/>
  <c r="J181" i="39"/>
  <c r="L181" i="39" s="1"/>
  <c r="Y181" i="39" s="1"/>
  <c r="O180" i="39"/>
  <c r="P180" i="39" s="1"/>
  <c r="Q180" i="39" s="1"/>
  <c r="R180" i="39" s="1"/>
  <c r="S180" i="39" s="1"/>
  <c r="T180" i="39" s="1"/>
  <c r="J180" i="39"/>
  <c r="L180" i="39" s="1"/>
  <c r="O179" i="39"/>
  <c r="P179" i="39" s="1"/>
  <c r="Q179" i="39" s="1"/>
  <c r="R179" i="39" s="1"/>
  <c r="S179" i="39" s="1"/>
  <c r="T179" i="39" s="1"/>
  <c r="U179" i="39" s="1"/>
  <c r="J179" i="39"/>
  <c r="L179" i="39" s="1"/>
  <c r="O178" i="39"/>
  <c r="P178" i="39" s="1"/>
  <c r="Q178" i="39" s="1"/>
  <c r="R178" i="39" s="1"/>
  <c r="J178" i="39"/>
  <c r="L178" i="39" s="1"/>
  <c r="O177" i="39"/>
  <c r="P177" i="39" s="1"/>
  <c r="Q177" i="39" s="1"/>
  <c r="R177" i="39" s="1"/>
  <c r="S177" i="39" s="1"/>
  <c r="J177" i="39"/>
  <c r="L177" i="39" s="1"/>
  <c r="O176" i="39"/>
  <c r="P176" i="39" s="1"/>
  <c r="J176" i="39"/>
  <c r="L176" i="39" s="1"/>
  <c r="O175" i="39"/>
  <c r="P175" i="39" s="1"/>
  <c r="Q175" i="39" s="1"/>
  <c r="R175" i="39" s="1"/>
  <c r="S175" i="39" s="1"/>
  <c r="T175" i="39" s="1"/>
  <c r="U175" i="39" s="1"/>
  <c r="J175" i="39"/>
  <c r="L175" i="39" s="1"/>
  <c r="O174" i="39"/>
  <c r="P174" i="39" s="1"/>
  <c r="Q174" i="39" s="1"/>
  <c r="R174" i="39" s="1"/>
  <c r="S174" i="39" s="1"/>
  <c r="T174" i="39" s="1"/>
  <c r="U174" i="39" s="1"/>
  <c r="J174" i="39"/>
  <c r="L174" i="39" s="1"/>
  <c r="O173" i="39"/>
  <c r="P173" i="39" s="1"/>
  <c r="Q173" i="39" s="1"/>
  <c r="R173" i="39" s="1"/>
  <c r="S173" i="39" s="1"/>
  <c r="T173" i="39" s="1"/>
  <c r="U173" i="39" s="1"/>
  <c r="J173" i="39"/>
  <c r="L173" i="39" s="1"/>
  <c r="Y173" i="39" s="1"/>
  <c r="O172" i="39"/>
  <c r="P172" i="39" s="1"/>
  <c r="Q172" i="39" s="1"/>
  <c r="R172" i="39" s="1"/>
  <c r="S172" i="39" s="1"/>
  <c r="T172" i="39" s="1"/>
  <c r="U172" i="39" s="1"/>
  <c r="J172" i="39"/>
  <c r="L172" i="39" s="1"/>
  <c r="O171" i="39"/>
  <c r="P171" i="39" s="1"/>
  <c r="Q171" i="39" s="1"/>
  <c r="R171" i="39" s="1"/>
  <c r="S171" i="39" s="1"/>
  <c r="T171" i="39" s="1"/>
  <c r="U171" i="39" s="1"/>
  <c r="J171" i="39"/>
  <c r="L171" i="39" s="1"/>
  <c r="O170" i="39"/>
  <c r="P170" i="39" s="1"/>
  <c r="Q170" i="39" s="1"/>
  <c r="R170" i="39" s="1"/>
  <c r="S170" i="39" s="1"/>
  <c r="T170" i="39" s="1"/>
  <c r="U170" i="39" s="1"/>
  <c r="J170" i="39"/>
  <c r="L170" i="39" s="1"/>
  <c r="O169" i="39"/>
  <c r="P169" i="39" s="1"/>
  <c r="Q169" i="39" s="1"/>
  <c r="R169" i="39" s="1"/>
  <c r="S169" i="39" s="1"/>
  <c r="T169" i="39" s="1"/>
  <c r="U169" i="39" s="1"/>
  <c r="J169" i="39"/>
  <c r="L169" i="39" s="1"/>
  <c r="Y169" i="39" s="1"/>
  <c r="O168" i="39"/>
  <c r="P168" i="39" s="1"/>
  <c r="Q168" i="39" s="1"/>
  <c r="R168" i="39" s="1"/>
  <c r="S168" i="39" s="1"/>
  <c r="T168" i="39" s="1"/>
  <c r="U168" i="39" s="1"/>
  <c r="J168" i="39"/>
  <c r="L168" i="39" s="1"/>
  <c r="O167" i="39"/>
  <c r="P167" i="39" s="1"/>
  <c r="Q167" i="39" s="1"/>
  <c r="R167" i="39" s="1"/>
  <c r="S167" i="39" s="1"/>
  <c r="T167" i="39" s="1"/>
  <c r="U167" i="39" s="1"/>
  <c r="J167" i="39"/>
  <c r="L167" i="39" s="1"/>
  <c r="O166" i="39"/>
  <c r="P166" i="39" s="1"/>
  <c r="Q166" i="39" s="1"/>
  <c r="R166" i="39" s="1"/>
  <c r="S166" i="39" s="1"/>
  <c r="T166" i="39" s="1"/>
  <c r="U166" i="39" s="1"/>
  <c r="J166" i="39"/>
  <c r="L166" i="39" s="1"/>
  <c r="O165" i="39"/>
  <c r="P165" i="39" s="1"/>
  <c r="Q165" i="39" s="1"/>
  <c r="R165" i="39" s="1"/>
  <c r="S165" i="39" s="1"/>
  <c r="T165" i="39" s="1"/>
  <c r="U165" i="39" s="1"/>
  <c r="J165" i="39"/>
  <c r="L165" i="39" s="1"/>
  <c r="Y165" i="39" s="1"/>
  <c r="O164" i="39"/>
  <c r="P164" i="39" s="1"/>
  <c r="Q164" i="39" s="1"/>
  <c r="R164" i="39" s="1"/>
  <c r="S164" i="39" s="1"/>
  <c r="T164" i="39" s="1"/>
  <c r="U164" i="39" s="1"/>
  <c r="J164" i="39"/>
  <c r="L164" i="39" s="1"/>
  <c r="O163" i="39"/>
  <c r="P163" i="39" s="1"/>
  <c r="Q163" i="39" s="1"/>
  <c r="R163" i="39" s="1"/>
  <c r="S163" i="39" s="1"/>
  <c r="T163" i="39" s="1"/>
  <c r="U163" i="39" s="1"/>
  <c r="J163" i="39"/>
  <c r="L163" i="39" s="1"/>
  <c r="O162" i="39"/>
  <c r="P162" i="39" s="1"/>
  <c r="Q162" i="39" s="1"/>
  <c r="R162" i="39" s="1"/>
  <c r="S162" i="39" s="1"/>
  <c r="T162" i="39" s="1"/>
  <c r="J162" i="39"/>
  <c r="L162" i="39" s="1"/>
  <c r="Y162" i="39" s="1"/>
  <c r="O161" i="39"/>
  <c r="P161" i="39" s="1"/>
  <c r="J161" i="39"/>
  <c r="L161" i="39" s="1"/>
  <c r="Y161" i="39" s="1"/>
  <c r="O160" i="39"/>
  <c r="P160" i="39" s="1"/>
  <c r="Q160" i="39" s="1"/>
  <c r="R160" i="39" s="1"/>
  <c r="S160" i="39" s="1"/>
  <c r="T160" i="39" s="1"/>
  <c r="U160" i="39" s="1"/>
  <c r="J160" i="39"/>
  <c r="L160" i="39" s="1"/>
  <c r="O159" i="39"/>
  <c r="P159" i="39" s="1"/>
  <c r="Q159" i="39" s="1"/>
  <c r="R159" i="39" s="1"/>
  <c r="S159" i="39" s="1"/>
  <c r="T159" i="39" s="1"/>
  <c r="U159" i="39" s="1"/>
  <c r="J159" i="39"/>
  <c r="L159" i="39" s="1"/>
  <c r="O158" i="39"/>
  <c r="P158" i="39" s="1"/>
  <c r="Q158" i="39" s="1"/>
  <c r="R158" i="39" s="1"/>
  <c r="S158" i="39" s="1"/>
  <c r="T158" i="39" s="1"/>
  <c r="U158" i="39" s="1"/>
  <c r="J158" i="39"/>
  <c r="L158" i="39" s="1"/>
  <c r="O157" i="39"/>
  <c r="P157" i="39" s="1"/>
  <c r="Q157" i="39" s="1"/>
  <c r="R157" i="39" s="1"/>
  <c r="S157" i="39" s="1"/>
  <c r="J157" i="39"/>
  <c r="L157" i="39" s="1"/>
  <c r="O156" i="39"/>
  <c r="P156" i="39" s="1"/>
  <c r="Q156" i="39" s="1"/>
  <c r="R156" i="39" s="1"/>
  <c r="S156" i="39" s="1"/>
  <c r="T156" i="39" s="1"/>
  <c r="U156" i="39" s="1"/>
  <c r="J156" i="39"/>
  <c r="L156" i="39" s="1"/>
  <c r="O155" i="39"/>
  <c r="P155" i="39" s="1"/>
  <c r="Q155" i="39" s="1"/>
  <c r="R155" i="39" s="1"/>
  <c r="S155" i="39" s="1"/>
  <c r="J155" i="39"/>
  <c r="L155" i="39" s="1"/>
  <c r="O154" i="39"/>
  <c r="P154" i="39" s="1"/>
  <c r="Q154" i="39" s="1"/>
  <c r="R154" i="39" s="1"/>
  <c r="S154" i="39" s="1"/>
  <c r="T154" i="39" s="1"/>
  <c r="J154" i="39"/>
  <c r="L154" i="39" s="1"/>
  <c r="Y154" i="39" s="1"/>
  <c r="O153" i="39"/>
  <c r="P153" i="39" s="1"/>
  <c r="J153" i="39"/>
  <c r="L153" i="39" s="1"/>
  <c r="O152" i="39"/>
  <c r="P152" i="39" s="1"/>
  <c r="Q152" i="39" s="1"/>
  <c r="R152" i="39" s="1"/>
  <c r="S152" i="39" s="1"/>
  <c r="T152" i="39" s="1"/>
  <c r="U152" i="39" s="1"/>
  <c r="J152" i="39"/>
  <c r="L152" i="39" s="1"/>
  <c r="O151" i="39"/>
  <c r="P151" i="39" s="1"/>
  <c r="Q151" i="39" s="1"/>
  <c r="R151" i="39" s="1"/>
  <c r="S151" i="39" s="1"/>
  <c r="T151" i="39" s="1"/>
  <c r="U151" i="39" s="1"/>
  <c r="J151" i="39"/>
  <c r="L151" i="39" s="1"/>
  <c r="O150" i="39"/>
  <c r="P150" i="39" s="1"/>
  <c r="Q150" i="39" s="1"/>
  <c r="R150" i="39" s="1"/>
  <c r="S150" i="39" s="1"/>
  <c r="T150" i="39" s="1"/>
  <c r="U150" i="39" s="1"/>
  <c r="J150" i="39"/>
  <c r="L150" i="39" s="1"/>
  <c r="O149" i="39"/>
  <c r="P149" i="39" s="1"/>
  <c r="J149" i="39"/>
  <c r="L149" i="39" s="1"/>
  <c r="O148" i="39"/>
  <c r="P148" i="39" s="1"/>
  <c r="Q148" i="39" s="1"/>
  <c r="R148" i="39" s="1"/>
  <c r="S148" i="39" s="1"/>
  <c r="T148" i="39" s="1"/>
  <c r="U148" i="39" s="1"/>
  <c r="J148" i="39"/>
  <c r="L148" i="39" s="1"/>
  <c r="O147" i="39"/>
  <c r="P147" i="39" s="1"/>
  <c r="Q147" i="39" s="1"/>
  <c r="R147" i="39" s="1"/>
  <c r="S147" i="39" s="1"/>
  <c r="T147" i="39" s="1"/>
  <c r="U147" i="39" s="1"/>
  <c r="J147" i="39"/>
  <c r="L147" i="39" s="1"/>
  <c r="O146" i="39"/>
  <c r="P146" i="39" s="1"/>
  <c r="Q146" i="39" s="1"/>
  <c r="R146" i="39" s="1"/>
  <c r="S146" i="39" s="1"/>
  <c r="T146" i="39" s="1"/>
  <c r="U146" i="39" s="1"/>
  <c r="J146" i="39"/>
  <c r="L146" i="39" s="1"/>
  <c r="O145" i="39"/>
  <c r="P145" i="39" s="1"/>
  <c r="J145" i="39"/>
  <c r="L145" i="39" s="1"/>
  <c r="O144" i="39"/>
  <c r="P144" i="39" s="1"/>
  <c r="Q144" i="39" s="1"/>
  <c r="R144" i="39" s="1"/>
  <c r="S144" i="39" s="1"/>
  <c r="T144" i="39" s="1"/>
  <c r="U144" i="39" s="1"/>
  <c r="J144" i="39"/>
  <c r="L144" i="39" s="1"/>
  <c r="O143" i="39"/>
  <c r="P143" i="39" s="1"/>
  <c r="Q143" i="39" s="1"/>
  <c r="R143" i="39" s="1"/>
  <c r="S143" i="39" s="1"/>
  <c r="T143" i="39" s="1"/>
  <c r="U143" i="39" s="1"/>
  <c r="J143" i="39"/>
  <c r="L143" i="39" s="1"/>
  <c r="O142" i="39"/>
  <c r="P142" i="39" s="1"/>
  <c r="Q142" i="39" s="1"/>
  <c r="R142" i="39" s="1"/>
  <c r="S142" i="39" s="1"/>
  <c r="T142" i="39" s="1"/>
  <c r="U142" i="39" s="1"/>
  <c r="J142" i="39"/>
  <c r="L142" i="39" s="1"/>
  <c r="O141" i="39"/>
  <c r="P141" i="39" s="1"/>
  <c r="J141" i="39"/>
  <c r="L141" i="39" s="1"/>
  <c r="O140" i="39"/>
  <c r="P140" i="39" s="1"/>
  <c r="Q140" i="39" s="1"/>
  <c r="R140" i="39" s="1"/>
  <c r="S140" i="39" s="1"/>
  <c r="T140" i="39" s="1"/>
  <c r="U140" i="39" s="1"/>
  <c r="J140" i="39"/>
  <c r="L140" i="39" s="1"/>
  <c r="O139" i="39"/>
  <c r="P139" i="39" s="1"/>
  <c r="Q139" i="39" s="1"/>
  <c r="R139" i="39" s="1"/>
  <c r="S139" i="39" s="1"/>
  <c r="T139" i="39" s="1"/>
  <c r="U139" i="39" s="1"/>
  <c r="J139" i="39"/>
  <c r="L139" i="39" s="1"/>
  <c r="O138" i="39"/>
  <c r="P138" i="39" s="1"/>
  <c r="Q138" i="39" s="1"/>
  <c r="R138" i="39" s="1"/>
  <c r="S138" i="39" s="1"/>
  <c r="T138" i="39" s="1"/>
  <c r="U138" i="39" s="1"/>
  <c r="J138" i="39"/>
  <c r="L138" i="39" s="1"/>
  <c r="O137" i="39"/>
  <c r="P137" i="39" s="1"/>
  <c r="J137" i="39"/>
  <c r="L137" i="39" s="1"/>
  <c r="O136" i="39"/>
  <c r="P136" i="39" s="1"/>
  <c r="Q136" i="39" s="1"/>
  <c r="R136" i="39" s="1"/>
  <c r="S136" i="39" s="1"/>
  <c r="T136" i="39" s="1"/>
  <c r="U136" i="39" s="1"/>
  <c r="J136" i="39"/>
  <c r="L136" i="39" s="1"/>
  <c r="O135" i="39"/>
  <c r="P135" i="39" s="1"/>
  <c r="Q135" i="39" s="1"/>
  <c r="R135" i="39" s="1"/>
  <c r="S135" i="39" s="1"/>
  <c r="T135" i="39" s="1"/>
  <c r="U135" i="39" s="1"/>
  <c r="J135" i="39"/>
  <c r="L135" i="39" s="1"/>
  <c r="O134" i="39"/>
  <c r="P134" i="39" s="1"/>
  <c r="Q134" i="39" s="1"/>
  <c r="R134" i="39" s="1"/>
  <c r="S134" i="39" s="1"/>
  <c r="T134" i="39" s="1"/>
  <c r="U134" i="39" s="1"/>
  <c r="J134" i="39"/>
  <c r="L134" i="39" s="1"/>
  <c r="O133" i="39"/>
  <c r="P133" i="39" s="1"/>
  <c r="J133" i="39"/>
  <c r="L133" i="39" s="1"/>
  <c r="O132" i="39"/>
  <c r="P132" i="39" s="1"/>
  <c r="Q132" i="39" s="1"/>
  <c r="R132" i="39" s="1"/>
  <c r="S132" i="39" s="1"/>
  <c r="T132" i="39" s="1"/>
  <c r="U132" i="39" s="1"/>
  <c r="J132" i="39"/>
  <c r="L132" i="39" s="1"/>
  <c r="O131" i="39"/>
  <c r="P131" i="39" s="1"/>
  <c r="Q131" i="39" s="1"/>
  <c r="R131" i="39" s="1"/>
  <c r="S131" i="39" s="1"/>
  <c r="T131" i="39" s="1"/>
  <c r="U131" i="39" s="1"/>
  <c r="J131" i="39"/>
  <c r="L131" i="39" s="1"/>
  <c r="O130" i="39"/>
  <c r="P130" i="39" s="1"/>
  <c r="Q130" i="39" s="1"/>
  <c r="R130" i="39" s="1"/>
  <c r="S130" i="39" s="1"/>
  <c r="T130" i="39" s="1"/>
  <c r="U130" i="39" s="1"/>
  <c r="J130" i="39"/>
  <c r="L130" i="39" s="1"/>
  <c r="O129" i="39"/>
  <c r="P129" i="39" s="1"/>
  <c r="J129" i="39"/>
  <c r="L129" i="39" s="1"/>
  <c r="O128" i="39"/>
  <c r="P128" i="39" s="1"/>
  <c r="Q128" i="39" s="1"/>
  <c r="R128" i="39" s="1"/>
  <c r="S128" i="39" s="1"/>
  <c r="T128" i="39" s="1"/>
  <c r="U128" i="39" s="1"/>
  <c r="J128" i="39"/>
  <c r="L128" i="39" s="1"/>
  <c r="O127" i="39"/>
  <c r="P127" i="39" s="1"/>
  <c r="Q127" i="39" s="1"/>
  <c r="R127" i="39" s="1"/>
  <c r="S127" i="39" s="1"/>
  <c r="T127" i="39" s="1"/>
  <c r="U127" i="39" s="1"/>
  <c r="J127" i="39"/>
  <c r="L127" i="39" s="1"/>
  <c r="O126" i="39"/>
  <c r="P126" i="39" s="1"/>
  <c r="Q126" i="39" s="1"/>
  <c r="R126" i="39" s="1"/>
  <c r="S126" i="39" s="1"/>
  <c r="T126" i="39" s="1"/>
  <c r="U126" i="39" s="1"/>
  <c r="J126" i="39"/>
  <c r="L126" i="39" s="1"/>
  <c r="Y126" i="39" s="1"/>
  <c r="O125" i="39"/>
  <c r="P125" i="39" s="1"/>
  <c r="Q125" i="39" s="1"/>
  <c r="R125" i="39" s="1"/>
  <c r="S125" i="39" s="1"/>
  <c r="T125" i="39" s="1"/>
  <c r="J125" i="39"/>
  <c r="L125" i="39" s="1"/>
  <c r="O124" i="39"/>
  <c r="P124" i="39" s="1"/>
  <c r="Q124" i="39" s="1"/>
  <c r="R124" i="39" s="1"/>
  <c r="S124" i="39" s="1"/>
  <c r="T124" i="39" s="1"/>
  <c r="U124" i="39" s="1"/>
  <c r="J124" i="39"/>
  <c r="L124" i="39" s="1"/>
  <c r="O123" i="39"/>
  <c r="P123" i="39" s="1"/>
  <c r="Q123" i="39" s="1"/>
  <c r="R123" i="39" s="1"/>
  <c r="J123" i="39"/>
  <c r="L123" i="39" s="1"/>
  <c r="O122" i="39"/>
  <c r="P122" i="39" s="1"/>
  <c r="Q122" i="39" s="1"/>
  <c r="R122" i="39" s="1"/>
  <c r="S122" i="39" s="1"/>
  <c r="T122" i="39" s="1"/>
  <c r="U122" i="39" s="1"/>
  <c r="J122" i="39"/>
  <c r="L122" i="39" s="1"/>
  <c r="Y122" i="39" s="1"/>
  <c r="O121" i="39"/>
  <c r="P121" i="39" s="1"/>
  <c r="Q121" i="39" s="1"/>
  <c r="R121" i="39" s="1"/>
  <c r="S121" i="39" s="1"/>
  <c r="T121" i="39" s="1"/>
  <c r="J121" i="39"/>
  <c r="L121" i="39" s="1"/>
  <c r="O120" i="39"/>
  <c r="P120" i="39" s="1"/>
  <c r="Q120" i="39" s="1"/>
  <c r="R120" i="39" s="1"/>
  <c r="S120" i="39" s="1"/>
  <c r="T120" i="39" s="1"/>
  <c r="U120" i="39" s="1"/>
  <c r="J120" i="39"/>
  <c r="L120" i="39" s="1"/>
  <c r="O119" i="39"/>
  <c r="P119" i="39" s="1"/>
  <c r="Q119" i="39" s="1"/>
  <c r="R119" i="39" s="1"/>
  <c r="J119" i="39"/>
  <c r="L119" i="39" s="1"/>
  <c r="O118" i="39"/>
  <c r="P118" i="39" s="1"/>
  <c r="Q118" i="39" s="1"/>
  <c r="R118" i="39" s="1"/>
  <c r="S118" i="39" s="1"/>
  <c r="T118" i="39" s="1"/>
  <c r="U118" i="39" s="1"/>
  <c r="J118" i="39"/>
  <c r="L118" i="39" s="1"/>
  <c r="Y118" i="39" s="1"/>
  <c r="O117" i="39"/>
  <c r="P117" i="39" s="1"/>
  <c r="Q117" i="39" s="1"/>
  <c r="R117" i="39" s="1"/>
  <c r="S117" i="39" s="1"/>
  <c r="T117" i="39" s="1"/>
  <c r="J117" i="39"/>
  <c r="L117" i="39" s="1"/>
  <c r="O116" i="39"/>
  <c r="P116" i="39" s="1"/>
  <c r="Q116" i="39" s="1"/>
  <c r="R116" i="39" s="1"/>
  <c r="S116" i="39" s="1"/>
  <c r="T116" i="39" s="1"/>
  <c r="U116" i="39" s="1"/>
  <c r="J116" i="39"/>
  <c r="L116" i="39" s="1"/>
  <c r="O115" i="39"/>
  <c r="P115" i="39" s="1"/>
  <c r="Q115" i="39" s="1"/>
  <c r="R115" i="39" s="1"/>
  <c r="J115" i="39"/>
  <c r="L115" i="39" s="1"/>
  <c r="O114" i="39"/>
  <c r="P114" i="39" s="1"/>
  <c r="Q114" i="39" s="1"/>
  <c r="R114" i="39" s="1"/>
  <c r="S114" i="39" s="1"/>
  <c r="T114" i="39" s="1"/>
  <c r="U114" i="39" s="1"/>
  <c r="J114" i="39"/>
  <c r="L114" i="39" s="1"/>
  <c r="Y114" i="39" s="1"/>
  <c r="O113" i="39"/>
  <c r="P113" i="39" s="1"/>
  <c r="Q113" i="39" s="1"/>
  <c r="R113" i="39" s="1"/>
  <c r="S113" i="39" s="1"/>
  <c r="T113" i="39" s="1"/>
  <c r="J113" i="39"/>
  <c r="L113" i="39" s="1"/>
  <c r="O112" i="39"/>
  <c r="P112" i="39" s="1"/>
  <c r="Q112" i="39" s="1"/>
  <c r="R112" i="39" s="1"/>
  <c r="S112" i="39" s="1"/>
  <c r="T112" i="39" s="1"/>
  <c r="U112" i="39" s="1"/>
  <c r="J112" i="39"/>
  <c r="L112" i="39" s="1"/>
  <c r="O111" i="39"/>
  <c r="P111" i="39" s="1"/>
  <c r="Q111" i="39" s="1"/>
  <c r="R111" i="39" s="1"/>
  <c r="J111" i="39"/>
  <c r="L111" i="39" s="1"/>
  <c r="O110" i="39"/>
  <c r="P110" i="39" s="1"/>
  <c r="Q110" i="39" s="1"/>
  <c r="R110" i="39" s="1"/>
  <c r="S110" i="39" s="1"/>
  <c r="T110" i="39" s="1"/>
  <c r="U110" i="39" s="1"/>
  <c r="J110" i="39"/>
  <c r="L110" i="39" s="1"/>
  <c r="Y110" i="39" s="1"/>
  <c r="O109" i="39"/>
  <c r="P109" i="39" s="1"/>
  <c r="Q109" i="39" s="1"/>
  <c r="R109" i="39" s="1"/>
  <c r="S109" i="39" s="1"/>
  <c r="T109" i="39" s="1"/>
  <c r="J109" i="39"/>
  <c r="L109" i="39" s="1"/>
  <c r="O108" i="39"/>
  <c r="P108" i="39" s="1"/>
  <c r="Q108" i="39" s="1"/>
  <c r="R108" i="39" s="1"/>
  <c r="S108" i="39" s="1"/>
  <c r="T108" i="39" s="1"/>
  <c r="U108" i="39" s="1"/>
  <c r="J108" i="39"/>
  <c r="L108" i="39" s="1"/>
  <c r="O107" i="39"/>
  <c r="P107" i="39" s="1"/>
  <c r="Q107" i="39" s="1"/>
  <c r="R107" i="39" s="1"/>
  <c r="J107" i="39"/>
  <c r="L107" i="39" s="1"/>
  <c r="O106" i="39"/>
  <c r="P106" i="39" s="1"/>
  <c r="Q106" i="39" s="1"/>
  <c r="R106" i="39" s="1"/>
  <c r="S106" i="39" s="1"/>
  <c r="T106" i="39" s="1"/>
  <c r="U106" i="39" s="1"/>
  <c r="J106" i="39"/>
  <c r="L106" i="39" s="1"/>
  <c r="Y106" i="39" s="1"/>
  <c r="O105" i="39"/>
  <c r="P105" i="39" s="1"/>
  <c r="Q105" i="39" s="1"/>
  <c r="R105" i="39" s="1"/>
  <c r="S105" i="39" s="1"/>
  <c r="T105" i="39" s="1"/>
  <c r="J105" i="39"/>
  <c r="L105" i="39" s="1"/>
  <c r="O104" i="39"/>
  <c r="P104" i="39" s="1"/>
  <c r="Q104" i="39" s="1"/>
  <c r="R104" i="39" s="1"/>
  <c r="S104" i="39" s="1"/>
  <c r="T104" i="39" s="1"/>
  <c r="U104" i="39" s="1"/>
  <c r="J104" i="39"/>
  <c r="L104" i="39" s="1"/>
  <c r="O103" i="39"/>
  <c r="P103" i="39" s="1"/>
  <c r="Q103" i="39" s="1"/>
  <c r="R103" i="39" s="1"/>
  <c r="S103" i="39" s="1"/>
  <c r="T103" i="39" s="1"/>
  <c r="U103" i="39" s="1"/>
  <c r="J103" i="39"/>
  <c r="L103" i="39" s="1"/>
  <c r="O102" i="39"/>
  <c r="P102" i="39" s="1"/>
  <c r="Q102" i="39" s="1"/>
  <c r="R102" i="39" s="1"/>
  <c r="S102" i="39" s="1"/>
  <c r="T102" i="39" s="1"/>
  <c r="U102" i="39" s="1"/>
  <c r="J102" i="39"/>
  <c r="L102" i="39" s="1"/>
  <c r="Y102" i="39" s="1"/>
  <c r="O101" i="39"/>
  <c r="P101" i="39" s="1"/>
  <c r="Q101" i="39" s="1"/>
  <c r="R101" i="39" s="1"/>
  <c r="S101" i="39" s="1"/>
  <c r="T101" i="39" s="1"/>
  <c r="J101" i="39"/>
  <c r="L101" i="39" s="1"/>
  <c r="O100" i="39"/>
  <c r="P100" i="39" s="1"/>
  <c r="Q100" i="39" s="1"/>
  <c r="R100" i="39" s="1"/>
  <c r="S100" i="39" s="1"/>
  <c r="T100" i="39" s="1"/>
  <c r="U100" i="39" s="1"/>
  <c r="J100" i="39"/>
  <c r="L100" i="39" s="1"/>
  <c r="O99" i="39"/>
  <c r="P99" i="39" s="1"/>
  <c r="Q99" i="39" s="1"/>
  <c r="R99" i="39" s="1"/>
  <c r="J99" i="39"/>
  <c r="L99" i="39" s="1"/>
  <c r="O98" i="39"/>
  <c r="P98" i="39" s="1"/>
  <c r="Q98" i="39" s="1"/>
  <c r="R98" i="39" s="1"/>
  <c r="S98" i="39" s="1"/>
  <c r="T98" i="39" s="1"/>
  <c r="U98" i="39" s="1"/>
  <c r="J98" i="39"/>
  <c r="L98" i="39" s="1"/>
  <c r="Y98" i="39" s="1"/>
  <c r="O97" i="39"/>
  <c r="P97" i="39" s="1"/>
  <c r="Q97" i="39" s="1"/>
  <c r="R97" i="39" s="1"/>
  <c r="S97" i="39" s="1"/>
  <c r="T97" i="39" s="1"/>
  <c r="J97" i="39"/>
  <c r="L97" i="39" s="1"/>
  <c r="O96" i="39"/>
  <c r="P96" i="39" s="1"/>
  <c r="Q96" i="39" s="1"/>
  <c r="R96" i="39" s="1"/>
  <c r="S96" i="39" s="1"/>
  <c r="T96" i="39" s="1"/>
  <c r="U96" i="39" s="1"/>
  <c r="J96" i="39"/>
  <c r="L96" i="39" s="1"/>
  <c r="O95" i="39"/>
  <c r="P95" i="39" s="1"/>
  <c r="Q95" i="39" s="1"/>
  <c r="R95" i="39" s="1"/>
  <c r="J95" i="39"/>
  <c r="L95" i="39" s="1"/>
  <c r="O94" i="39"/>
  <c r="P94" i="39" s="1"/>
  <c r="Q94" i="39" s="1"/>
  <c r="R94" i="39" s="1"/>
  <c r="S94" i="39" s="1"/>
  <c r="T94" i="39" s="1"/>
  <c r="U94" i="39" s="1"/>
  <c r="J94" i="39"/>
  <c r="L94" i="39" s="1"/>
  <c r="Y94" i="39" s="1"/>
  <c r="O93" i="39"/>
  <c r="P93" i="39" s="1"/>
  <c r="Q93" i="39" s="1"/>
  <c r="R93" i="39" s="1"/>
  <c r="S93" i="39" s="1"/>
  <c r="T93" i="39" s="1"/>
  <c r="J93" i="39"/>
  <c r="L93" i="39" s="1"/>
  <c r="O92" i="39"/>
  <c r="P92" i="39" s="1"/>
  <c r="Q92" i="39" s="1"/>
  <c r="R92" i="39" s="1"/>
  <c r="S92" i="39" s="1"/>
  <c r="T92" i="39" s="1"/>
  <c r="U92" i="39" s="1"/>
  <c r="J92" i="39"/>
  <c r="L92" i="39" s="1"/>
  <c r="O91" i="39"/>
  <c r="P91" i="39" s="1"/>
  <c r="Q91" i="39" s="1"/>
  <c r="R91" i="39" s="1"/>
  <c r="J91" i="39"/>
  <c r="L91" i="39" s="1"/>
  <c r="O90" i="39"/>
  <c r="P90" i="39" s="1"/>
  <c r="Q90" i="39" s="1"/>
  <c r="R90" i="39" s="1"/>
  <c r="S90" i="39" s="1"/>
  <c r="T90" i="39" s="1"/>
  <c r="U90" i="39" s="1"/>
  <c r="J90" i="39"/>
  <c r="L90" i="39" s="1"/>
  <c r="Y90" i="39" s="1"/>
  <c r="O89" i="39"/>
  <c r="P89" i="39" s="1"/>
  <c r="Q89" i="39" s="1"/>
  <c r="R89" i="39" s="1"/>
  <c r="S89" i="39" s="1"/>
  <c r="T89" i="39" s="1"/>
  <c r="J89" i="39"/>
  <c r="L89" i="39" s="1"/>
  <c r="O88" i="39"/>
  <c r="P88" i="39" s="1"/>
  <c r="Q88" i="39" s="1"/>
  <c r="J88" i="39"/>
  <c r="L88" i="39" s="1"/>
  <c r="O87" i="39"/>
  <c r="P87" i="39" s="1"/>
  <c r="Q87" i="39" s="1"/>
  <c r="R87" i="39" s="1"/>
  <c r="S87" i="39" s="1"/>
  <c r="T87" i="39" s="1"/>
  <c r="J87" i="39"/>
  <c r="L87" i="39" s="1"/>
  <c r="O86" i="39"/>
  <c r="P86" i="39" s="1"/>
  <c r="Q86" i="39" s="1"/>
  <c r="R86" i="39" s="1"/>
  <c r="S86" i="39" s="1"/>
  <c r="T86" i="39" s="1"/>
  <c r="U86" i="39" s="1"/>
  <c r="J86" i="39"/>
  <c r="L86" i="39" s="1"/>
  <c r="O85" i="39"/>
  <c r="P85" i="39" s="1"/>
  <c r="J85" i="39"/>
  <c r="L85" i="39" s="1"/>
  <c r="Y85" i="39" s="1"/>
  <c r="O84" i="39"/>
  <c r="P84" i="39" s="1"/>
  <c r="Q84" i="39" s="1"/>
  <c r="R84" i="39" s="1"/>
  <c r="S84" i="39" s="1"/>
  <c r="T84" i="39" s="1"/>
  <c r="U84" i="39" s="1"/>
  <c r="J84" i="39"/>
  <c r="L84" i="39" s="1"/>
  <c r="O83" i="39"/>
  <c r="P83" i="39" s="1"/>
  <c r="Q83" i="39" s="1"/>
  <c r="R83" i="39" s="1"/>
  <c r="S83" i="39" s="1"/>
  <c r="T83" i="39" s="1"/>
  <c r="U83" i="39" s="1"/>
  <c r="J83" i="39"/>
  <c r="L83" i="39" s="1"/>
  <c r="O82" i="39"/>
  <c r="P82" i="39" s="1"/>
  <c r="Q82" i="39" s="1"/>
  <c r="R82" i="39" s="1"/>
  <c r="S82" i="39" s="1"/>
  <c r="T82" i="39" s="1"/>
  <c r="U82" i="39" s="1"/>
  <c r="J82" i="39"/>
  <c r="L82" i="39" s="1"/>
  <c r="O81" i="39"/>
  <c r="P81" i="39" s="1"/>
  <c r="J81" i="39"/>
  <c r="L81" i="39" s="1"/>
  <c r="O80" i="39"/>
  <c r="P80" i="39" s="1"/>
  <c r="Q80" i="39" s="1"/>
  <c r="R80" i="39" s="1"/>
  <c r="S80" i="39" s="1"/>
  <c r="T80" i="39" s="1"/>
  <c r="U80" i="39" s="1"/>
  <c r="J80" i="39"/>
  <c r="L80" i="39" s="1"/>
  <c r="O79" i="39"/>
  <c r="P79" i="39" s="1"/>
  <c r="Q79" i="39" s="1"/>
  <c r="R79" i="39" s="1"/>
  <c r="S79" i="39" s="1"/>
  <c r="T79" i="39" s="1"/>
  <c r="U79" i="39" s="1"/>
  <c r="J79" i="39"/>
  <c r="L79" i="39" s="1"/>
  <c r="O78" i="39"/>
  <c r="P78" i="39" s="1"/>
  <c r="Q78" i="39" s="1"/>
  <c r="R78" i="39" s="1"/>
  <c r="S78" i="39" s="1"/>
  <c r="T78" i="39" s="1"/>
  <c r="U78" i="39" s="1"/>
  <c r="J78" i="39"/>
  <c r="L78" i="39" s="1"/>
  <c r="O77" i="39"/>
  <c r="P77" i="39" s="1"/>
  <c r="J77" i="39"/>
  <c r="L77" i="39" s="1"/>
  <c r="O76" i="39"/>
  <c r="P76" i="39" s="1"/>
  <c r="Q76" i="39" s="1"/>
  <c r="R76" i="39" s="1"/>
  <c r="S76" i="39" s="1"/>
  <c r="T76" i="39" s="1"/>
  <c r="U76" i="39" s="1"/>
  <c r="J76" i="39"/>
  <c r="L76" i="39" s="1"/>
  <c r="O75" i="39"/>
  <c r="P75" i="39" s="1"/>
  <c r="Q75" i="39" s="1"/>
  <c r="R75" i="39" s="1"/>
  <c r="S75" i="39" s="1"/>
  <c r="T75" i="39" s="1"/>
  <c r="U75" i="39" s="1"/>
  <c r="J75" i="39"/>
  <c r="L75" i="39" s="1"/>
  <c r="O74" i="39"/>
  <c r="P74" i="39" s="1"/>
  <c r="Q74" i="39" s="1"/>
  <c r="R74" i="39" s="1"/>
  <c r="S74" i="39" s="1"/>
  <c r="T74" i="39" s="1"/>
  <c r="U74" i="39" s="1"/>
  <c r="J74" i="39"/>
  <c r="L74" i="39" s="1"/>
  <c r="O73" i="39"/>
  <c r="P73" i="39" s="1"/>
  <c r="J73" i="39"/>
  <c r="L73" i="39" s="1"/>
  <c r="O72" i="39"/>
  <c r="P72" i="39" s="1"/>
  <c r="Q72" i="39" s="1"/>
  <c r="R72" i="39" s="1"/>
  <c r="S72" i="39" s="1"/>
  <c r="T72" i="39" s="1"/>
  <c r="U72" i="39" s="1"/>
  <c r="J72" i="39"/>
  <c r="L72" i="39" s="1"/>
  <c r="O71" i="39"/>
  <c r="P71" i="39" s="1"/>
  <c r="Q71" i="39" s="1"/>
  <c r="R71" i="39" s="1"/>
  <c r="S71" i="39" s="1"/>
  <c r="T71" i="39" s="1"/>
  <c r="U71" i="39" s="1"/>
  <c r="J71" i="39"/>
  <c r="L71" i="39" s="1"/>
  <c r="O70" i="39"/>
  <c r="P70" i="39" s="1"/>
  <c r="Q70" i="39" s="1"/>
  <c r="R70" i="39" s="1"/>
  <c r="S70" i="39" s="1"/>
  <c r="T70" i="39" s="1"/>
  <c r="U70" i="39" s="1"/>
  <c r="J70" i="39"/>
  <c r="L70" i="39" s="1"/>
  <c r="O69" i="39"/>
  <c r="P69" i="39" s="1"/>
  <c r="J69" i="39"/>
  <c r="L69" i="39" s="1"/>
  <c r="O68" i="39"/>
  <c r="P68" i="39" s="1"/>
  <c r="Q68" i="39" s="1"/>
  <c r="R68" i="39" s="1"/>
  <c r="S68" i="39" s="1"/>
  <c r="T68" i="39" s="1"/>
  <c r="U68" i="39" s="1"/>
  <c r="J68" i="39"/>
  <c r="L68" i="39" s="1"/>
  <c r="O67" i="39"/>
  <c r="P67" i="39" s="1"/>
  <c r="Q67" i="39" s="1"/>
  <c r="R67" i="39" s="1"/>
  <c r="S67" i="39" s="1"/>
  <c r="T67" i="39" s="1"/>
  <c r="U67" i="39" s="1"/>
  <c r="J67" i="39"/>
  <c r="L67" i="39" s="1"/>
  <c r="O66" i="39"/>
  <c r="P66" i="39" s="1"/>
  <c r="Q66" i="39" s="1"/>
  <c r="R66" i="39" s="1"/>
  <c r="S66" i="39" s="1"/>
  <c r="T66" i="39" s="1"/>
  <c r="U66" i="39" s="1"/>
  <c r="J66" i="39"/>
  <c r="L66" i="39" s="1"/>
  <c r="O65" i="39"/>
  <c r="P65" i="39" s="1"/>
  <c r="J65" i="39"/>
  <c r="L65" i="39" s="1"/>
  <c r="O64" i="39"/>
  <c r="P64" i="39" s="1"/>
  <c r="Q64" i="39" s="1"/>
  <c r="R64" i="39" s="1"/>
  <c r="S64" i="39" s="1"/>
  <c r="T64" i="39" s="1"/>
  <c r="U64" i="39" s="1"/>
  <c r="J64" i="39"/>
  <c r="L64" i="39" s="1"/>
  <c r="O63" i="39"/>
  <c r="P63" i="39" s="1"/>
  <c r="Q63" i="39" s="1"/>
  <c r="R63" i="39" s="1"/>
  <c r="S63" i="39" s="1"/>
  <c r="T63" i="39" s="1"/>
  <c r="U63" i="39" s="1"/>
  <c r="J63" i="39"/>
  <c r="L63" i="39" s="1"/>
  <c r="O62" i="39"/>
  <c r="P62" i="39" s="1"/>
  <c r="Q62" i="39" s="1"/>
  <c r="R62" i="39" s="1"/>
  <c r="S62" i="39" s="1"/>
  <c r="T62" i="39" s="1"/>
  <c r="U62" i="39" s="1"/>
  <c r="J62" i="39"/>
  <c r="L62" i="39" s="1"/>
  <c r="O61" i="39"/>
  <c r="P61" i="39" s="1"/>
  <c r="J61" i="39"/>
  <c r="L61" i="39" s="1"/>
  <c r="O60" i="39"/>
  <c r="P60" i="39" s="1"/>
  <c r="Q60" i="39" s="1"/>
  <c r="R60" i="39" s="1"/>
  <c r="S60" i="39" s="1"/>
  <c r="T60" i="39" s="1"/>
  <c r="U60" i="39" s="1"/>
  <c r="J60" i="39"/>
  <c r="L60" i="39" s="1"/>
  <c r="O59" i="39"/>
  <c r="P59" i="39" s="1"/>
  <c r="Q59" i="39" s="1"/>
  <c r="R59" i="39" s="1"/>
  <c r="S59" i="39" s="1"/>
  <c r="T59" i="39" s="1"/>
  <c r="U59" i="39" s="1"/>
  <c r="J59" i="39"/>
  <c r="L59" i="39" s="1"/>
  <c r="O58" i="39"/>
  <c r="P58" i="39" s="1"/>
  <c r="Q58" i="39" s="1"/>
  <c r="R58" i="39" s="1"/>
  <c r="S58" i="39" s="1"/>
  <c r="J58" i="39"/>
  <c r="L58" i="39" s="1"/>
  <c r="Y58" i="39" s="1"/>
  <c r="O57" i="39"/>
  <c r="P57" i="39" s="1"/>
  <c r="J57" i="39"/>
  <c r="L57" i="39" s="1"/>
  <c r="O56" i="39"/>
  <c r="P56" i="39" s="1"/>
  <c r="Q56" i="39" s="1"/>
  <c r="R56" i="39" s="1"/>
  <c r="S56" i="39" s="1"/>
  <c r="T56" i="39" s="1"/>
  <c r="U56" i="39" s="1"/>
  <c r="J56" i="39"/>
  <c r="L56" i="39" s="1"/>
  <c r="O55" i="39"/>
  <c r="P55" i="39" s="1"/>
  <c r="Q55" i="39" s="1"/>
  <c r="R55" i="39" s="1"/>
  <c r="S55" i="39" s="1"/>
  <c r="T55" i="39" s="1"/>
  <c r="U55" i="39" s="1"/>
  <c r="J55" i="39"/>
  <c r="L55" i="39" s="1"/>
  <c r="O54" i="39"/>
  <c r="P54" i="39" s="1"/>
  <c r="Q54" i="39" s="1"/>
  <c r="R54" i="39" s="1"/>
  <c r="S54" i="39" s="1"/>
  <c r="J54" i="39"/>
  <c r="L54" i="39" s="1"/>
  <c r="Y54" i="39" s="1"/>
  <c r="O53" i="39"/>
  <c r="P53" i="39" s="1"/>
  <c r="J53" i="39"/>
  <c r="L53" i="39" s="1"/>
  <c r="O52" i="39"/>
  <c r="P52" i="39" s="1"/>
  <c r="Q52" i="39" s="1"/>
  <c r="R52" i="39" s="1"/>
  <c r="S52" i="39" s="1"/>
  <c r="T52" i="39" s="1"/>
  <c r="U52" i="39" s="1"/>
  <c r="J52" i="39"/>
  <c r="L52" i="39" s="1"/>
  <c r="O51" i="39"/>
  <c r="P51" i="39" s="1"/>
  <c r="Q51" i="39" s="1"/>
  <c r="R51" i="39" s="1"/>
  <c r="S51" i="39" s="1"/>
  <c r="T51" i="39" s="1"/>
  <c r="U51" i="39" s="1"/>
  <c r="J51" i="39"/>
  <c r="L51" i="39" s="1"/>
  <c r="O50" i="39"/>
  <c r="P50" i="39" s="1"/>
  <c r="Q50" i="39" s="1"/>
  <c r="R50" i="39" s="1"/>
  <c r="S50" i="39" s="1"/>
  <c r="J50" i="39"/>
  <c r="L50" i="39" s="1"/>
  <c r="Y50" i="39" s="1"/>
  <c r="O49" i="39"/>
  <c r="P49" i="39" s="1"/>
  <c r="Q49" i="39" s="1"/>
  <c r="R49" i="39" s="1"/>
  <c r="S49" i="39" s="1"/>
  <c r="T49" i="39" s="1"/>
  <c r="J49" i="39"/>
  <c r="L49" i="39" s="1"/>
  <c r="O48" i="39"/>
  <c r="P48" i="39" s="1"/>
  <c r="Q48" i="39" s="1"/>
  <c r="R48" i="39" s="1"/>
  <c r="S48" i="39" s="1"/>
  <c r="T48" i="39" s="1"/>
  <c r="U48" i="39" s="1"/>
  <c r="J48" i="39"/>
  <c r="L48" i="39" s="1"/>
  <c r="O47" i="39"/>
  <c r="P47" i="39" s="1"/>
  <c r="Q47" i="39" s="1"/>
  <c r="R47" i="39" s="1"/>
  <c r="S47" i="39" s="1"/>
  <c r="T47" i="39" s="1"/>
  <c r="U47" i="39" s="1"/>
  <c r="J47" i="39"/>
  <c r="L47" i="39" s="1"/>
  <c r="O46" i="39"/>
  <c r="P46" i="39" s="1"/>
  <c r="Q46" i="39" s="1"/>
  <c r="R46" i="39" s="1"/>
  <c r="S46" i="39" s="1"/>
  <c r="J46" i="39"/>
  <c r="L46" i="39" s="1"/>
  <c r="Y46" i="39" s="1"/>
  <c r="O45" i="39"/>
  <c r="P45" i="39" s="1"/>
  <c r="Q45" i="39" s="1"/>
  <c r="R45" i="39" s="1"/>
  <c r="S45" i="39" s="1"/>
  <c r="T45" i="39" s="1"/>
  <c r="U45" i="39" s="1"/>
  <c r="J45" i="39"/>
  <c r="L45" i="39" s="1"/>
  <c r="Y45" i="39" s="1"/>
  <c r="O44" i="39"/>
  <c r="P44" i="39" s="1"/>
  <c r="Q44" i="39" s="1"/>
  <c r="R44" i="39" s="1"/>
  <c r="S44" i="39" s="1"/>
  <c r="T44" i="39" s="1"/>
  <c r="U44" i="39" s="1"/>
  <c r="J44" i="39"/>
  <c r="L44" i="39" s="1"/>
  <c r="O43" i="39"/>
  <c r="P43" i="39" s="1"/>
  <c r="Q43" i="39" s="1"/>
  <c r="R43" i="39" s="1"/>
  <c r="S43" i="39" s="1"/>
  <c r="T43" i="39" s="1"/>
  <c r="U43" i="39" s="1"/>
  <c r="J43" i="39"/>
  <c r="L43" i="39" s="1"/>
  <c r="O42" i="39"/>
  <c r="P42" i="39" s="1"/>
  <c r="Q42" i="39" s="1"/>
  <c r="R42" i="39" s="1"/>
  <c r="S42" i="39" s="1"/>
  <c r="T42" i="39" s="1"/>
  <c r="U42" i="39" s="1"/>
  <c r="J42" i="39"/>
  <c r="L42" i="39" s="1"/>
  <c r="O41" i="39"/>
  <c r="P41" i="39" s="1"/>
  <c r="Q41" i="39" s="1"/>
  <c r="R41" i="39" s="1"/>
  <c r="S41" i="39" s="1"/>
  <c r="J41" i="39"/>
  <c r="L41" i="39" s="1"/>
  <c r="Y41" i="39" s="1"/>
  <c r="O40" i="39"/>
  <c r="P40" i="39" s="1"/>
  <c r="Q40" i="39" s="1"/>
  <c r="R40" i="39" s="1"/>
  <c r="S40" i="39" s="1"/>
  <c r="T40" i="39" s="1"/>
  <c r="U40" i="39" s="1"/>
  <c r="J40" i="39"/>
  <c r="L40" i="39" s="1"/>
  <c r="O39" i="39"/>
  <c r="P39" i="39" s="1"/>
  <c r="Q39" i="39" s="1"/>
  <c r="R39" i="39" s="1"/>
  <c r="S39" i="39" s="1"/>
  <c r="T39" i="39" s="1"/>
  <c r="U39" i="39" s="1"/>
  <c r="J39" i="39"/>
  <c r="L39" i="39" s="1"/>
  <c r="O38" i="39"/>
  <c r="P38" i="39" s="1"/>
  <c r="Q38" i="39" s="1"/>
  <c r="R38" i="39" s="1"/>
  <c r="S38" i="39" s="1"/>
  <c r="J38" i="39"/>
  <c r="L38" i="39" s="1"/>
  <c r="Y38" i="39" s="1"/>
  <c r="O37" i="39"/>
  <c r="P37" i="39" s="1"/>
  <c r="Q37" i="39" s="1"/>
  <c r="R37" i="39" s="1"/>
  <c r="S37" i="39" s="1"/>
  <c r="J37" i="39"/>
  <c r="L37" i="39" s="1"/>
  <c r="Y37" i="39" s="1"/>
  <c r="O36" i="39"/>
  <c r="P36" i="39" s="1"/>
  <c r="Q36" i="39" s="1"/>
  <c r="R36" i="39" s="1"/>
  <c r="S36" i="39" s="1"/>
  <c r="T36" i="39" s="1"/>
  <c r="U36" i="39" s="1"/>
  <c r="J36" i="39"/>
  <c r="L36" i="39" s="1"/>
  <c r="O35" i="39"/>
  <c r="P35" i="39" s="1"/>
  <c r="Q35" i="39" s="1"/>
  <c r="R35" i="39" s="1"/>
  <c r="S35" i="39" s="1"/>
  <c r="T35" i="39" s="1"/>
  <c r="U35" i="39" s="1"/>
  <c r="J35" i="39"/>
  <c r="L35" i="39" s="1"/>
  <c r="O34" i="39"/>
  <c r="P34" i="39" s="1"/>
  <c r="Q34" i="39" s="1"/>
  <c r="R34" i="39" s="1"/>
  <c r="S34" i="39" s="1"/>
  <c r="T34" i="39" s="1"/>
  <c r="U34" i="39" s="1"/>
  <c r="J34" i="39"/>
  <c r="L34" i="39" s="1"/>
  <c r="O33" i="39"/>
  <c r="P33" i="39" s="1"/>
  <c r="Q33" i="39" s="1"/>
  <c r="R33" i="39" s="1"/>
  <c r="S33" i="39" s="1"/>
  <c r="J33" i="39"/>
  <c r="L33" i="39" s="1"/>
  <c r="Y33" i="39" s="1"/>
  <c r="O32" i="39"/>
  <c r="P32" i="39" s="1"/>
  <c r="Q32" i="39" s="1"/>
  <c r="R32" i="39" s="1"/>
  <c r="S32" i="39" s="1"/>
  <c r="T32" i="39" s="1"/>
  <c r="U32" i="39" s="1"/>
  <c r="J32" i="39"/>
  <c r="L32" i="39" s="1"/>
  <c r="O31" i="39"/>
  <c r="P31" i="39" s="1"/>
  <c r="Q31" i="39" s="1"/>
  <c r="R31" i="39" s="1"/>
  <c r="S31" i="39" s="1"/>
  <c r="T31" i="39" s="1"/>
  <c r="U31" i="39" s="1"/>
  <c r="J31" i="39"/>
  <c r="L31" i="39" s="1"/>
  <c r="O30" i="39"/>
  <c r="P30" i="39" s="1"/>
  <c r="Q30" i="39" s="1"/>
  <c r="R30" i="39" s="1"/>
  <c r="S30" i="39" s="1"/>
  <c r="J30" i="39"/>
  <c r="L30" i="39" s="1"/>
  <c r="Y30" i="39" s="1"/>
  <c r="O29" i="39"/>
  <c r="P29" i="39" s="1"/>
  <c r="Q29" i="39" s="1"/>
  <c r="R29" i="39" s="1"/>
  <c r="S29" i="39" s="1"/>
  <c r="J29" i="39"/>
  <c r="L29" i="39" s="1"/>
  <c r="Y29" i="39" s="1"/>
  <c r="O28" i="39"/>
  <c r="P28" i="39" s="1"/>
  <c r="Q28" i="39" s="1"/>
  <c r="R28" i="39" s="1"/>
  <c r="S28" i="39" s="1"/>
  <c r="T28" i="39" s="1"/>
  <c r="U28" i="39" s="1"/>
  <c r="J28" i="39"/>
  <c r="L28" i="39" s="1"/>
  <c r="O27" i="39"/>
  <c r="P27" i="39" s="1"/>
  <c r="Q27" i="39" s="1"/>
  <c r="R27" i="39" s="1"/>
  <c r="S27" i="39" s="1"/>
  <c r="T27" i="39" s="1"/>
  <c r="U27" i="39" s="1"/>
  <c r="J27" i="39"/>
  <c r="L27" i="39" s="1"/>
  <c r="O26" i="39"/>
  <c r="P26" i="39" s="1"/>
  <c r="Q26" i="39" s="1"/>
  <c r="R26" i="39" s="1"/>
  <c r="S26" i="39" s="1"/>
  <c r="T26" i="39" s="1"/>
  <c r="U26" i="39" s="1"/>
  <c r="J26" i="39"/>
  <c r="L26" i="39" s="1"/>
  <c r="O25" i="39"/>
  <c r="P25" i="39" s="1"/>
  <c r="Q25" i="39" s="1"/>
  <c r="R25" i="39" s="1"/>
  <c r="S25" i="39" s="1"/>
  <c r="J25" i="39"/>
  <c r="L25" i="39" s="1"/>
  <c r="Y25" i="39" s="1"/>
  <c r="O24" i="39"/>
  <c r="P24" i="39" s="1"/>
  <c r="Q24" i="39" s="1"/>
  <c r="R24" i="39" s="1"/>
  <c r="S24" i="39" s="1"/>
  <c r="T24" i="39" s="1"/>
  <c r="U24" i="39" s="1"/>
  <c r="J24" i="39"/>
  <c r="L24" i="39" s="1"/>
  <c r="O23" i="39"/>
  <c r="P23" i="39" s="1"/>
  <c r="Q23" i="39" s="1"/>
  <c r="R23" i="39" s="1"/>
  <c r="S23" i="39" s="1"/>
  <c r="T23" i="39" s="1"/>
  <c r="U23" i="39" s="1"/>
  <c r="J23" i="39"/>
  <c r="L23" i="39" s="1"/>
  <c r="O22" i="39"/>
  <c r="P22" i="39" s="1"/>
  <c r="Q22" i="39" s="1"/>
  <c r="R22" i="39" s="1"/>
  <c r="S22" i="39" s="1"/>
  <c r="J22" i="39"/>
  <c r="L22" i="39" s="1"/>
  <c r="Y22" i="39" s="1"/>
  <c r="O21" i="39"/>
  <c r="P21" i="39" s="1"/>
  <c r="Q21" i="39" s="1"/>
  <c r="R21" i="39" s="1"/>
  <c r="S21" i="39" s="1"/>
  <c r="J21" i="39"/>
  <c r="L21" i="39" s="1"/>
  <c r="Y21" i="39" s="1"/>
  <c r="O20" i="39"/>
  <c r="P20" i="39" s="1"/>
  <c r="Q20" i="39" s="1"/>
  <c r="R20" i="39" s="1"/>
  <c r="S20" i="39" s="1"/>
  <c r="T20" i="39" s="1"/>
  <c r="U20" i="39" s="1"/>
  <c r="J20" i="39"/>
  <c r="L20" i="39" s="1"/>
  <c r="O19" i="39"/>
  <c r="P19" i="39" s="1"/>
  <c r="Q19" i="39" s="1"/>
  <c r="R19" i="39" s="1"/>
  <c r="S19" i="39" s="1"/>
  <c r="T19" i="39" s="1"/>
  <c r="U19" i="39" s="1"/>
  <c r="J19" i="39"/>
  <c r="L19" i="39" s="1"/>
  <c r="O18" i="39"/>
  <c r="P18" i="39" s="1"/>
  <c r="Q18" i="39" s="1"/>
  <c r="R18" i="39" s="1"/>
  <c r="S18" i="39" s="1"/>
  <c r="T18" i="39" s="1"/>
  <c r="U18" i="39" s="1"/>
  <c r="J18" i="39"/>
  <c r="L18" i="39" s="1"/>
  <c r="O17" i="39"/>
  <c r="P17" i="39" s="1"/>
  <c r="Q17" i="39" s="1"/>
  <c r="R17" i="39" s="1"/>
  <c r="S17" i="39" s="1"/>
  <c r="J17" i="39"/>
  <c r="L17" i="39" s="1"/>
  <c r="Y17" i="39" s="1"/>
  <c r="O16" i="39"/>
  <c r="P16" i="39" s="1"/>
  <c r="Q16" i="39" s="1"/>
  <c r="J16" i="39"/>
  <c r="L16" i="39" s="1"/>
  <c r="O15" i="39"/>
  <c r="P15" i="39" s="1"/>
  <c r="Q15" i="39" s="1"/>
  <c r="R15" i="39" s="1"/>
  <c r="S15" i="39" s="1"/>
  <c r="T15" i="39" s="1"/>
  <c r="U15" i="39" s="1"/>
  <c r="J15" i="39"/>
  <c r="L15" i="39" s="1"/>
  <c r="O14" i="39"/>
  <c r="P14" i="39" s="1"/>
  <c r="Q14" i="39" s="1"/>
  <c r="R14" i="39" s="1"/>
  <c r="J14" i="39"/>
  <c r="L14" i="39" s="1"/>
  <c r="O13" i="39"/>
  <c r="P13" i="39" s="1"/>
  <c r="Q13" i="39" s="1"/>
  <c r="R13" i="39" s="1"/>
  <c r="S13" i="39" s="1"/>
  <c r="J13" i="39"/>
  <c r="L13" i="39" s="1"/>
  <c r="Y13" i="39" s="1"/>
  <c r="O12" i="39"/>
  <c r="P12" i="39" s="1"/>
  <c r="Q12" i="39" s="1"/>
  <c r="R12" i="39" s="1"/>
  <c r="S12" i="39" s="1"/>
  <c r="J12" i="39"/>
  <c r="L12" i="39" s="1"/>
  <c r="Y12" i="39" s="1"/>
  <c r="O11" i="39"/>
  <c r="P11" i="39" s="1"/>
  <c r="Q11" i="39" s="1"/>
  <c r="R11" i="39" s="1"/>
  <c r="S11" i="39" s="1"/>
  <c r="T11" i="39" s="1"/>
  <c r="U11" i="39" s="1"/>
  <c r="J11" i="39"/>
  <c r="L11" i="39" s="1"/>
  <c r="O10" i="39"/>
  <c r="P10" i="39" s="1"/>
  <c r="Q10" i="39" s="1"/>
  <c r="R10" i="39" s="1"/>
  <c r="S10" i="39" s="1"/>
  <c r="T10" i="39" s="1"/>
  <c r="U10" i="39" s="1"/>
  <c r="J10" i="39"/>
  <c r="L10" i="39" s="1"/>
  <c r="O9" i="39"/>
  <c r="P9" i="39" s="1"/>
  <c r="Q9" i="39" s="1"/>
  <c r="R9" i="39" s="1"/>
  <c r="S9" i="39" s="1"/>
  <c r="J9" i="39"/>
  <c r="L9" i="39" s="1"/>
  <c r="Y9" i="39" s="1"/>
  <c r="O8" i="39"/>
  <c r="P8" i="39" s="1"/>
  <c r="J8" i="39"/>
  <c r="L8" i="39" s="1"/>
  <c r="Y8" i="39" s="1"/>
  <c r="O7" i="39"/>
  <c r="P7" i="39" s="1"/>
  <c r="Q7" i="39" s="1"/>
  <c r="R7" i="39" s="1"/>
  <c r="S7" i="39" s="1"/>
  <c r="T7" i="39" s="1"/>
  <c r="U7" i="39" s="1"/>
  <c r="J7" i="39"/>
  <c r="L7" i="39" s="1"/>
  <c r="O6" i="39"/>
  <c r="P6" i="39" s="1"/>
  <c r="Q6" i="39" s="1"/>
  <c r="R6" i="39" s="1"/>
  <c r="S6" i="39" s="1"/>
  <c r="T6" i="39" s="1"/>
  <c r="U6" i="39" s="1"/>
  <c r="J6" i="39"/>
  <c r="L6" i="39" s="1"/>
  <c r="AE3" i="39"/>
  <c r="AD3" i="39"/>
  <c r="AC3" i="39"/>
  <c r="AB3" i="39"/>
  <c r="AA3" i="39"/>
  <c r="Z3" i="39"/>
  <c r="Y3" i="39"/>
  <c r="X3" i="39"/>
  <c r="W3" i="39"/>
  <c r="V3" i="39"/>
  <c r="U3" i="39"/>
  <c r="T3" i="39"/>
  <c r="S3" i="39"/>
  <c r="R3" i="39"/>
  <c r="Q3" i="39"/>
  <c r="P3" i="39"/>
  <c r="O3" i="39"/>
  <c r="N3" i="39"/>
  <c r="M3" i="39"/>
  <c r="I3" i="39"/>
  <c r="G3" i="39"/>
  <c r="E3" i="39"/>
  <c r="D3" i="39"/>
  <c r="C3" i="39"/>
  <c r="B3" i="39"/>
  <c r="AA12" i="38"/>
  <c r="N50" i="44" l="1"/>
  <c r="M8" i="44"/>
  <c r="AJ12" i="38"/>
  <c r="AE120" i="39"/>
  <c r="AE322" i="39"/>
  <c r="S12" i="38"/>
  <c r="AB301" i="39"/>
  <c r="AB66" i="38"/>
  <c r="X66" i="38"/>
  <c r="S66" i="38"/>
  <c r="R66" i="38"/>
  <c r="S72" i="38"/>
  <c r="R72" i="38"/>
  <c r="AB72" i="38"/>
  <c r="X72" i="38"/>
  <c r="AB49" i="38"/>
  <c r="S49" i="38"/>
  <c r="R49" i="38"/>
  <c r="X49" i="38"/>
  <c r="AB36" i="38"/>
  <c r="X36" i="38"/>
  <c r="S36" i="38"/>
  <c r="R36" i="38"/>
  <c r="AB42" i="38"/>
  <c r="X42" i="38"/>
  <c r="S42" i="38"/>
  <c r="R42" i="38"/>
  <c r="S30" i="38"/>
  <c r="R30" i="38"/>
  <c r="X30" i="38"/>
  <c r="AB30" i="38"/>
  <c r="AE124" i="39"/>
  <c r="AE388" i="39"/>
  <c r="AE389" i="39"/>
  <c r="AE104" i="39"/>
  <c r="AE108" i="39"/>
  <c r="AE383" i="39"/>
  <c r="AE92" i="39"/>
  <c r="AE310" i="39"/>
  <c r="AE96" i="39"/>
  <c r="AA393" i="39"/>
  <c r="AE302" i="39"/>
  <c r="AC224" i="39"/>
  <c r="N23" i="44"/>
  <c r="N26" i="44"/>
  <c r="N30" i="44"/>
  <c r="N38" i="44"/>
  <c r="N46" i="44"/>
  <c r="AC216" i="39"/>
  <c r="AD228" i="39"/>
  <c r="Z161" i="39"/>
  <c r="AC351" i="39"/>
  <c r="AE367" i="39"/>
  <c r="AE378" i="39"/>
  <c r="Z85" i="39"/>
  <c r="AE100" i="39"/>
  <c r="AE116" i="39"/>
  <c r="Z158" i="39"/>
  <c r="Z343" i="39"/>
  <c r="AA348" i="39"/>
  <c r="AE15" i="39"/>
  <c r="AB63" i="39"/>
  <c r="AB103" i="39"/>
  <c r="AE112" i="39"/>
  <c r="AB212" i="39"/>
  <c r="AC220" i="39"/>
  <c r="AB270" i="39"/>
  <c r="AB336" i="39"/>
  <c r="AE382" i="39"/>
  <c r="O5" i="44"/>
  <c r="O9" i="44" s="1"/>
  <c r="N22" i="44"/>
  <c r="N34" i="44"/>
  <c r="H5" i="41"/>
  <c r="H2" i="41"/>
  <c r="AB26" i="39"/>
  <c r="Y26" i="39"/>
  <c r="S119" i="39"/>
  <c r="T119" i="39" s="1"/>
  <c r="U119" i="39" s="1"/>
  <c r="AE119" i="39" s="1"/>
  <c r="AB119" i="39"/>
  <c r="AB18" i="39"/>
  <c r="Y18" i="39"/>
  <c r="AE24" i="39"/>
  <c r="AE44" i="39"/>
  <c r="AE48" i="39"/>
  <c r="AB135" i="39"/>
  <c r="AC170" i="39"/>
  <c r="AA299" i="39"/>
  <c r="Y402" i="39"/>
  <c r="Z402" i="39"/>
  <c r="AA15" i="39"/>
  <c r="AE20" i="39"/>
  <c r="AB34" i="39"/>
  <c r="AB42" i="39"/>
  <c r="AB55" i="39"/>
  <c r="AB79" i="39"/>
  <c r="AE28" i="39"/>
  <c r="AE32" i="39"/>
  <c r="Y34" i="39"/>
  <c r="AE40" i="39"/>
  <c r="Y42" i="39"/>
  <c r="AE183" i="39"/>
  <c r="AA16" i="39"/>
  <c r="AE36" i="39"/>
  <c r="Z202" i="39"/>
  <c r="Q202" i="39"/>
  <c r="R202" i="39" s="1"/>
  <c r="S202" i="39" s="1"/>
  <c r="T202" i="39" s="1"/>
  <c r="AE167" i="39"/>
  <c r="Z339" i="39"/>
  <c r="Q343" i="39"/>
  <c r="R343" i="39" s="1"/>
  <c r="S343" i="39" s="1"/>
  <c r="AE401" i="39"/>
  <c r="AA187" i="39"/>
  <c r="AE188" i="39"/>
  <c r="AE201" i="39"/>
  <c r="AE267" i="39"/>
  <c r="AA401" i="39"/>
  <c r="AE175" i="39"/>
  <c r="AE179" i="39"/>
  <c r="AE275" i="39"/>
  <c r="AC316" i="39"/>
  <c r="AC369" i="39"/>
  <c r="AE369" i="39"/>
  <c r="R393" i="39"/>
  <c r="S393" i="39" s="1"/>
  <c r="T393" i="39" s="1"/>
  <c r="U393" i="39" s="1"/>
  <c r="AE393" i="39" s="1"/>
  <c r="S95" i="39"/>
  <c r="T95" i="39" s="1"/>
  <c r="U95" i="39" s="1"/>
  <c r="AE95" i="39" s="1"/>
  <c r="AB95" i="39"/>
  <c r="AB31" i="39"/>
  <c r="AB47" i="39"/>
  <c r="AE84" i="39"/>
  <c r="AB143" i="39"/>
  <c r="AC166" i="39"/>
  <c r="AE171" i="39"/>
  <c r="AE209" i="39"/>
  <c r="AE271" i="39"/>
  <c r="R295" i="39"/>
  <c r="S295" i="39" s="1"/>
  <c r="T295" i="39" s="1"/>
  <c r="AA295" i="39"/>
  <c r="S111" i="39"/>
  <c r="T111" i="39" s="1"/>
  <c r="U111" i="39" s="1"/>
  <c r="AE111" i="39" s="1"/>
  <c r="AB111" i="39"/>
  <c r="AA14" i="38"/>
  <c r="AB71" i="39"/>
  <c r="S91" i="39"/>
  <c r="T91" i="39" s="1"/>
  <c r="U91" i="39" s="1"/>
  <c r="AE91" i="39" s="1"/>
  <c r="AB91" i="39"/>
  <c r="S99" i="39"/>
  <c r="T99" i="39" s="1"/>
  <c r="U99" i="39" s="1"/>
  <c r="AE99" i="39" s="1"/>
  <c r="AB99" i="39"/>
  <c r="S123" i="39"/>
  <c r="T123" i="39" s="1"/>
  <c r="U123" i="39" s="1"/>
  <c r="AE123" i="39" s="1"/>
  <c r="AB123" i="39"/>
  <c r="R392" i="39"/>
  <c r="AA392" i="39"/>
  <c r="U405" i="39"/>
  <c r="AE405" i="39" s="1"/>
  <c r="AD405" i="39"/>
  <c r="S107" i="39"/>
  <c r="T107" i="39" s="1"/>
  <c r="U107" i="39" s="1"/>
  <c r="AE107" i="39" s="1"/>
  <c r="AB107" i="39"/>
  <c r="S115" i="39"/>
  <c r="T115" i="39" s="1"/>
  <c r="U115" i="39" s="1"/>
  <c r="AE115" i="39" s="1"/>
  <c r="AB115" i="39"/>
  <c r="AA13" i="38"/>
  <c r="AA17" i="38"/>
  <c r="AB23" i="39"/>
  <c r="AB39" i="39"/>
  <c r="Z87" i="39"/>
  <c r="Q176" i="39"/>
  <c r="R176" i="39" s="1"/>
  <c r="Z176" i="39"/>
  <c r="R306" i="39"/>
  <c r="S306" i="39" s="1"/>
  <c r="T306" i="39" s="1"/>
  <c r="U306" i="39" s="1"/>
  <c r="AE306" i="39" s="1"/>
  <c r="AA306" i="39"/>
  <c r="AB9" i="39"/>
  <c r="Z13" i="39"/>
  <c r="AB19" i="39"/>
  <c r="Z21" i="39"/>
  <c r="AB27" i="39"/>
  <c r="Z29" i="39"/>
  <c r="AB35" i="39"/>
  <c r="Z37" i="39"/>
  <c r="AB43" i="39"/>
  <c r="Z45" i="39"/>
  <c r="AB59" i="39"/>
  <c r="AB75" i="39"/>
  <c r="AB131" i="39"/>
  <c r="AB147" i="39"/>
  <c r="Z162" i="39"/>
  <c r="AE164" i="39"/>
  <c r="AD172" i="39"/>
  <c r="AC185" i="39"/>
  <c r="AB266" i="39"/>
  <c r="AC282" i="39"/>
  <c r="AE314" i="39"/>
  <c r="AC367" i="39"/>
  <c r="H4" i="41"/>
  <c r="Z335" i="39"/>
  <c r="Q335" i="39"/>
  <c r="R335" i="39" s="1"/>
  <c r="S335" i="39" s="1"/>
  <c r="T335" i="39" s="1"/>
  <c r="G8" i="41"/>
  <c r="AB151" i="39"/>
  <c r="AE159" i="39"/>
  <c r="Q356" i="39"/>
  <c r="R356" i="39" s="1"/>
  <c r="S356" i="39" s="1"/>
  <c r="T356" i="39" s="1"/>
  <c r="U356" i="39" s="1"/>
  <c r="AE356" i="39" s="1"/>
  <c r="Z356" i="39"/>
  <c r="AA24" i="39"/>
  <c r="AA32" i="39"/>
  <c r="X32" i="39" s="1"/>
  <c r="AA40" i="39"/>
  <c r="AA48" i="39"/>
  <c r="AB67" i="39"/>
  <c r="AB83" i="39"/>
  <c r="AB139" i="39"/>
  <c r="AE168" i="39"/>
  <c r="AB174" i="39"/>
  <c r="AA175" i="39"/>
  <c r="X175" i="39" s="1"/>
  <c r="AE196" i="39"/>
  <c r="Z198" i="39"/>
  <c r="Z210" i="39"/>
  <c r="AB262" i="39"/>
  <c r="AB278" i="39"/>
  <c r="AC290" i="39"/>
  <c r="AD303" i="39"/>
  <c r="Z307" i="39"/>
  <c r="Z322" i="39"/>
  <c r="Q339" i="39"/>
  <c r="R339" i="39" s="1"/>
  <c r="S339" i="39" s="1"/>
  <c r="T339" i="39" s="1"/>
  <c r="AA349" i="39"/>
  <c r="Z372" i="39"/>
  <c r="AC385" i="39"/>
  <c r="AA396" i="39"/>
  <c r="AB402" i="39"/>
  <c r="AD184" i="39"/>
  <c r="AE199" i="39"/>
  <c r="AB208" i="39"/>
  <c r="AE263" i="39"/>
  <c r="AB274" i="39"/>
  <c r="AE279" i="39"/>
  <c r="AC286" i="39"/>
  <c r="AD315" i="39"/>
  <c r="AA320" i="39"/>
  <c r="AB325" i="39"/>
  <c r="AB366" i="39"/>
  <c r="H3" i="41"/>
  <c r="M24" i="44"/>
  <c r="N24" i="44"/>
  <c r="M28" i="44"/>
  <c r="O28" i="44"/>
  <c r="N28" i="44"/>
  <c r="M44" i="44"/>
  <c r="M48" i="44"/>
  <c r="M52" i="44"/>
  <c r="N6" i="44"/>
  <c r="N8" i="44"/>
  <c r="N10" i="44"/>
  <c r="N12" i="44"/>
  <c r="N14" i="44"/>
  <c r="N16" i="44"/>
  <c r="N18" i="44"/>
  <c r="N20" i="44"/>
  <c r="M22" i="44"/>
  <c r="O22" i="44"/>
  <c r="O25" i="44"/>
  <c r="M25" i="44"/>
  <c r="N27" i="44"/>
  <c r="M29" i="44"/>
  <c r="N31" i="44"/>
  <c r="M33" i="44"/>
  <c r="N35" i="44"/>
  <c r="O37" i="44"/>
  <c r="M37" i="44"/>
  <c r="N39" i="44"/>
  <c r="M41" i="44"/>
  <c r="N43" i="44"/>
  <c r="M45" i="44"/>
  <c r="N47" i="44"/>
  <c r="O49" i="44"/>
  <c r="M49" i="44"/>
  <c r="N51" i="44"/>
  <c r="M53" i="44"/>
  <c r="M32" i="44"/>
  <c r="M36" i="44"/>
  <c r="O36" i="44"/>
  <c r="M40" i="44"/>
  <c r="M7" i="44"/>
  <c r="M9" i="44"/>
  <c r="M11" i="44"/>
  <c r="O12" i="44"/>
  <c r="M13" i="44"/>
  <c r="M15" i="44"/>
  <c r="M17" i="44"/>
  <c r="M19" i="44"/>
  <c r="M21" i="44"/>
  <c r="M26" i="44"/>
  <c r="M30" i="44"/>
  <c r="N32" i="44"/>
  <c r="M34" i="44"/>
  <c r="N36" i="44"/>
  <c r="M38" i="44"/>
  <c r="N40" i="44"/>
  <c r="M42" i="44"/>
  <c r="N44" i="44"/>
  <c r="M46" i="44"/>
  <c r="N48" i="44"/>
  <c r="M50" i="44"/>
  <c r="O50" i="44"/>
  <c r="N52" i="44"/>
  <c r="M54" i="44"/>
  <c r="N7" i="44"/>
  <c r="N9" i="44"/>
  <c r="N11" i="44"/>
  <c r="N13" i="44"/>
  <c r="N15" i="44"/>
  <c r="N17" i="44"/>
  <c r="N19" i="44"/>
  <c r="N21" i="44"/>
  <c r="M23" i="44"/>
  <c r="N25" i="44"/>
  <c r="M27" i="44"/>
  <c r="N29" i="44"/>
  <c r="O31" i="44"/>
  <c r="M31" i="44"/>
  <c r="N33" i="44"/>
  <c r="M35" i="44"/>
  <c r="N37" i="44"/>
  <c r="M39" i="44"/>
  <c r="N41" i="44"/>
  <c r="M43" i="44"/>
  <c r="N45" i="44"/>
  <c r="M47" i="44"/>
  <c r="N49" i="44"/>
  <c r="M51" i="44"/>
  <c r="N53" i="44"/>
  <c r="N54" i="44"/>
  <c r="M55" i="44"/>
  <c r="N55" i="44"/>
  <c r="T22" i="39"/>
  <c r="U22" i="39" s="1"/>
  <c r="AE22" i="39" s="1"/>
  <c r="AC22" i="39"/>
  <c r="T30" i="39"/>
  <c r="U30" i="39" s="1"/>
  <c r="AE30" i="39" s="1"/>
  <c r="AC30" i="39"/>
  <c r="T38" i="39"/>
  <c r="U38" i="39" s="1"/>
  <c r="AE38" i="39" s="1"/>
  <c r="AC38" i="39"/>
  <c r="T46" i="39"/>
  <c r="U46" i="39" s="1"/>
  <c r="AE46" i="39" s="1"/>
  <c r="AC46" i="39"/>
  <c r="T12" i="39"/>
  <c r="AC12" i="39"/>
  <c r="AC25" i="39"/>
  <c r="T25" i="39"/>
  <c r="AC33" i="39"/>
  <c r="T33" i="39"/>
  <c r="AC41" i="39"/>
  <c r="T41" i="39"/>
  <c r="U49" i="39"/>
  <c r="AE49" i="39" s="1"/>
  <c r="AD49" i="39"/>
  <c r="T50" i="39"/>
  <c r="U50" i="39" s="1"/>
  <c r="AE50" i="39" s="1"/>
  <c r="AC50" i="39"/>
  <c r="Q8" i="39"/>
  <c r="R8" i="39" s="1"/>
  <c r="S8" i="39" s="1"/>
  <c r="Z8" i="39"/>
  <c r="T9" i="39"/>
  <c r="U9" i="39" s="1"/>
  <c r="AE9" i="39" s="1"/>
  <c r="AC9" i="39"/>
  <c r="AE10" i="39"/>
  <c r="AC13" i="39"/>
  <c r="T13" i="39"/>
  <c r="AC17" i="39"/>
  <c r="T17" i="39"/>
  <c r="Z7" i="39"/>
  <c r="AA7" i="39" s="1"/>
  <c r="Y7" i="39"/>
  <c r="AC11" i="39"/>
  <c r="Y11" i="39"/>
  <c r="AD11" i="39"/>
  <c r="AB11" i="39"/>
  <c r="AA11" i="39"/>
  <c r="X11" i="39" s="1"/>
  <c r="AE11" i="39"/>
  <c r="Z11" i="39"/>
  <c r="AB14" i="39"/>
  <c r="S14" i="39"/>
  <c r="AB10" i="39"/>
  <c r="Z12" i="39"/>
  <c r="Z17" i="39"/>
  <c r="AB21" i="39"/>
  <c r="Z25" i="39"/>
  <c r="AB29" i="39"/>
  <c r="Z33" i="39"/>
  <c r="AB37" i="39"/>
  <c r="Z41" i="39"/>
  <c r="AC45" i="39"/>
  <c r="AE52" i="39"/>
  <c r="AA52" i="39"/>
  <c r="AD52" i="39"/>
  <c r="Z52" i="39"/>
  <c r="AC52" i="39"/>
  <c r="Y52" i="39"/>
  <c r="AB52" i="39"/>
  <c r="AB58" i="39"/>
  <c r="Z61" i="39"/>
  <c r="Q61" i="39"/>
  <c r="R61" i="39" s="1"/>
  <c r="S61" i="39" s="1"/>
  <c r="T61" i="39" s="1"/>
  <c r="AE68" i="39"/>
  <c r="AA68" i="39"/>
  <c r="X68" i="39" s="1"/>
  <c r="AD68" i="39"/>
  <c r="Z68" i="39"/>
  <c r="AC68" i="39"/>
  <c r="Y68" i="39"/>
  <c r="AB68" i="39"/>
  <c r="AC70" i="39"/>
  <c r="Y70" i="39"/>
  <c r="AB70" i="39"/>
  <c r="AE70" i="39"/>
  <c r="AA70" i="39"/>
  <c r="AD70" i="39"/>
  <c r="Z70" i="39"/>
  <c r="Z77" i="39"/>
  <c r="Q77" i="39"/>
  <c r="R77" i="39" s="1"/>
  <c r="S77" i="39" s="1"/>
  <c r="T77" i="39" s="1"/>
  <c r="U87" i="39"/>
  <c r="AE87" i="39" s="1"/>
  <c r="AD87" i="39"/>
  <c r="R88" i="39"/>
  <c r="S88" i="39" s="1"/>
  <c r="AA88" i="39"/>
  <c r="U93" i="39"/>
  <c r="AE93" i="39" s="1"/>
  <c r="AD93" i="39"/>
  <c r="U109" i="39"/>
  <c r="AE109" i="39" s="1"/>
  <c r="AD109" i="39"/>
  <c r="U125" i="39"/>
  <c r="AE125" i="39" s="1"/>
  <c r="AD125" i="39"/>
  <c r="Y6" i="39"/>
  <c r="Z6" i="39" s="1"/>
  <c r="AA6" i="39" s="1"/>
  <c r="Z9" i="39"/>
  <c r="Y10" i="39"/>
  <c r="AC10" i="39"/>
  <c r="AB12" i="39"/>
  <c r="AA12" i="39"/>
  <c r="X12" i="39" s="1"/>
  <c r="Y14" i="39"/>
  <c r="Y16" i="39"/>
  <c r="R16" i="39"/>
  <c r="S16" i="39" s="1"/>
  <c r="T16" i="39" s="1"/>
  <c r="Z16" i="39"/>
  <c r="AC18" i="39"/>
  <c r="AA20" i="39"/>
  <c r="AB22" i="39"/>
  <c r="AE23" i="39"/>
  <c r="AA23" i="39"/>
  <c r="AD23" i="39"/>
  <c r="Z23" i="39"/>
  <c r="AC23" i="39"/>
  <c r="Y23" i="39"/>
  <c r="AD24" i="39"/>
  <c r="Z24" i="39"/>
  <c r="AC24" i="39"/>
  <c r="Y24" i="39"/>
  <c r="AB24" i="39"/>
  <c r="AC26" i="39"/>
  <c r="AA28" i="39"/>
  <c r="AB30" i="39"/>
  <c r="AE31" i="39"/>
  <c r="AA31" i="39"/>
  <c r="AD31" i="39"/>
  <c r="Z31" i="39"/>
  <c r="AC31" i="39"/>
  <c r="Y31" i="39"/>
  <c r="AD32" i="39"/>
  <c r="Z32" i="39"/>
  <c r="AC32" i="39"/>
  <c r="Y32" i="39"/>
  <c r="AB32" i="39"/>
  <c r="AC34" i="39"/>
  <c r="AA36" i="39"/>
  <c r="AB38" i="39"/>
  <c r="AE39" i="39"/>
  <c r="AA39" i="39"/>
  <c r="X39" i="39" s="1"/>
  <c r="AD39" i="39"/>
  <c r="Z39" i="39"/>
  <c r="AC39" i="39"/>
  <c r="Y39" i="39"/>
  <c r="AD40" i="39"/>
  <c r="Z40" i="39"/>
  <c r="AC40" i="39"/>
  <c r="Y40" i="39"/>
  <c r="AB40" i="39"/>
  <c r="AC42" i="39"/>
  <c r="AA44" i="39"/>
  <c r="AB46" i="39"/>
  <c r="AE47" i="39"/>
  <c r="AA47" i="39"/>
  <c r="X47" i="39" s="1"/>
  <c r="AD47" i="39"/>
  <c r="Z47" i="39"/>
  <c r="AC47" i="39"/>
  <c r="Y47" i="39"/>
  <c r="AD48" i="39"/>
  <c r="Z48" i="39"/>
  <c r="AC48" i="39"/>
  <c r="Y48" i="39"/>
  <c r="AB48" i="39"/>
  <c r="AB54" i="39"/>
  <c r="Z57" i="39"/>
  <c r="Q57" i="39"/>
  <c r="R57" i="39" s="1"/>
  <c r="S57" i="39" s="1"/>
  <c r="T57" i="39" s="1"/>
  <c r="AC58" i="39"/>
  <c r="T58" i="39"/>
  <c r="U58" i="39" s="1"/>
  <c r="AE58" i="39" s="1"/>
  <c r="Z65" i="39"/>
  <c r="Q65" i="39"/>
  <c r="R65" i="39" s="1"/>
  <c r="S65" i="39" s="1"/>
  <c r="T65" i="39" s="1"/>
  <c r="AE72" i="39"/>
  <c r="AA72" i="39"/>
  <c r="AD72" i="39"/>
  <c r="Z72" i="39"/>
  <c r="AC72" i="39"/>
  <c r="Y72" i="39"/>
  <c r="AB72" i="39"/>
  <c r="AC74" i="39"/>
  <c r="Y74" i="39"/>
  <c r="AB74" i="39"/>
  <c r="AE74" i="39"/>
  <c r="AA74" i="39"/>
  <c r="AD74" i="39"/>
  <c r="Z74" i="39"/>
  <c r="Z81" i="39"/>
  <c r="Q81" i="39"/>
  <c r="R81" i="39" s="1"/>
  <c r="S81" i="39" s="1"/>
  <c r="T81" i="39" s="1"/>
  <c r="U97" i="39"/>
  <c r="AE97" i="39" s="1"/>
  <c r="AD97" i="39"/>
  <c r="U113" i="39"/>
  <c r="AE113" i="39" s="1"/>
  <c r="AD113" i="39"/>
  <c r="AA9" i="39"/>
  <c r="Z10" i="39"/>
  <c r="AD10" i="39"/>
  <c r="AA13" i="39"/>
  <c r="AB13" i="39"/>
  <c r="Z14" i="39"/>
  <c r="AA14" i="39"/>
  <c r="AB17" i="39"/>
  <c r="AB25" i="39"/>
  <c r="AB33" i="39"/>
  <c r="AB41" i="39"/>
  <c r="AC49" i="39"/>
  <c r="AB50" i="39"/>
  <c r="AB51" i="39"/>
  <c r="AE51" i="39"/>
  <c r="AA51" i="39"/>
  <c r="AD51" i="39"/>
  <c r="Z51" i="39"/>
  <c r="AC51" i="39"/>
  <c r="Y51" i="39"/>
  <c r="Z53" i="39"/>
  <c r="Q53" i="39"/>
  <c r="R53" i="39" s="1"/>
  <c r="S53" i="39" s="1"/>
  <c r="T53" i="39" s="1"/>
  <c r="AC54" i="39"/>
  <c r="T54" i="39"/>
  <c r="U54" i="39" s="1"/>
  <c r="AE54" i="39" s="1"/>
  <c r="AE60" i="39"/>
  <c r="AA60" i="39"/>
  <c r="AD60" i="39"/>
  <c r="Z60" i="39"/>
  <c r="AC60" i="39"/>
  <c r="Y60" i="39"/>
  <c r="AB60" i="39"/>
  <c r="AC62" i="39"/>
  <c r="Y62" i="39"/>
  <c r="AB62" i="39"/>
  <c r="AE62" i="39"/>
  <c r="AA62" i="39"/>
  <c r="X62" i="39" s="1"/>
  <c r="AD62" i="39"/>
  <c r="Z62" i="39"/>
  <c r="Z69" i="39"/>
  <c r="Q69" i="39"/>
  <c r="R69" i="39" s="1"/>
  <c r="S69" i="39" s="1"/>
  <c r="T69" i="39" s="1"/>
  <c r="AE76" i="39"/>
  <c r="AA76" i="39"/>
  <c r="AD76" i="39"/>
  <c r="Z76" i="39"/>
  <c r="AC76" i="39"/>
  <c r="Y76" i="39"/>
  <c r="AB76" i="39"/>
  <c r="AC78" i="39"/>
  <c r="Y78" i="39"/>
  <c r="AB78" i="39"/>
  <c r="AE78" i="39"/>
  <c r="AA78" i="39"/>
  <c r="X78" i="39" s="1"/>
  <c r="AD78" i="39"/>
  <c r="Z78" i="39"/>
  <c r="U101" i="39"/>
  <c r="AE101" i="39" s="1"/>
  <c r="AD101" i="39"/>
  <c r="U117" i="39"/>
  <c r="AE117" i="39" s="1"/>
  <c r="AD117" i="39"/>
  <c r="AA10" i="39"/>
  <c r="AD15" i="39"/>
  <c r="Z15" i="39"/>
  <c r="AC15" i="39"/>
  <c r="Y15" i="39"/>
  <c r="AB15" i="39"/>
  <c r="AE19" i="39"/>
  <c r="AA19" i="39"/>
  <c r="X19" i="39" s="1"/>
  <c r="AD19" i="39"/>
  <c r="Z19" i="39"/>
  <c r="AC19" i="39"/>
  <c r="Y19" i="39"/>
  <c r="AD20" i="39"/>
  <c r="Z20" i="39"/>
  <c r="AC20" i="39"/>
  <c r="Y20" i="39"/>
  <c r="AB20" i="39"/>
  <c r="AC21" i="39"/>
  <c r="T21" i="39"/>
  <c r="AE27" i="39"/>
  <c r="AA27" i="39"/>
  <c r="AD27" i="39"/>
  <c r="Z27" i="39"/>
  <c r="AC27" i="39"/>
  <c r="Y27" i="39"/>
  <c r="AD28" i="39"/>
  <c r="Z28" i="39"/>
  <c r="AC28" i="39"/>
  <c r="Y28" i="39"/>
  <c r="AB28" i="39"/>
  <c r="AC29" i="39"/>
  <c r="T29" i="39"/>
  <c r="AE35" i="39"/>
  <c r="AA35" i="39"/>
  <c r="AD35" i="39"/>
  <c r="Z35" i="39"/>
  <c r="AC35" i="39"/>
  <c r="Y35" i="39"/>
  <c r="AD36" i="39"/>
  <c r="Z36" i="39"/>
  <c r="AC36" i="39"/>
  <c r="Y36" i="39"/>
  <c r="AB36" i="39"/>
  <c r="AC37" i="39"/>
  <c r="T37" i="39"/>
  <c r="AE43" i="39"/>
  <c r="AA43" i="39"/>
  <c r="AD43" i="39"/>
  <c r="Z43" i="39"/>
  <c r="AC43" i="39"/>
  <c r="Y43" i="39"/>
  <c r="AD44" i="39"/>
  <c r="Z44" i="39"/>
  <c r="AC44" i="39"/>
  <c r="Y44" i="39"/>
  <c r="AB44" i="39"/>
  <c r="AD45" i="39"/>
  <c r="Z49" i="39"/>
  <c r="AE56" i="39"/>
  <c r="AA56" i="39"/>
  <c r="AD56" i="39"/>
  <c r="Z56" i="39"/>
  <c r="AC56" i="39"/>
  <c r="Y56" i="39"/>
  <c r="AB56" i="39"/>
  <c r="AE64" i="39"/>
  <c r="AA64" i="39"/>
  <c r="AD64" i="39"/>
  <c r="Z64" i="39"/>
  <c r="AC64" i="39"/>
  <c r="Y64" i="39"/>
  <c r="AB64" i="39"/>
  <c r="AC66" i="39"/>
  <c r="Y66" i="39"/>
  <c r="AB66" i="39"/>
  <c r="AE66" i="39"/>
  <c r="AA66" i="39"/>
  <c r="AD66" i="39"/>
  <c r="Z66" i="39"/>
  <c r="Z73" i="39"/>
  <c r="Q73" i="39"/>
  <c r="R73" i="39" s="1"/>
  <c r="S73" i="39" s="1"/>
  <c r="T73" i="39" s="1"/>
  <c r="AE80" i="39"/>
  <c r="AA80" i="39"/>
  <c r="AD80" i="39"/>
  <c r="Z80" i="39"/>
  <c r="AC80" i="39"/>
  <c r="Y80" i="39"/>
  <c r="AB80" i="39"/>
  <c r="AC82" i="39"/>
  <c r="Y82" i="39"/>
  <c r="AB82" i="39"/>
  <c r="AE82" i="39"/>
  <c r="AA82" i="39"/>
  <c r="AD82" i="39"/>
  <c r="Z82" i="39"/>
  <c r="AD86" i="39"/>
  <c r="Z86" i="39"/>
  <c r="AE86" i="39"/>
  <c r="Y86" i="39"/>
  <c r="AC86" i="39"/>
  <c r="AB86" i="39"/>
  <c r="AA86" i="39"/>
  <c r="U89" i="39"/>
  <c r="AE89" i="39" s="1"/>
  <c r="AD89" i="39"/>
  <c r="U105" i="39"/>
  <c r="U121" i="39"/>
  <c r="AE121" i="39" s="1"/>
  <c r="AD121" i="39"/>
  <c r="AA17" i="39"/>
  <c r="Z18" i="39"/>
  <c r="AD18" i="39"/>
  <c r="AA21" i="39"/>
  <c r="X21" i="39" s="1"/>
  <c r="Z22" i="39"/>
  <c r="AA25" i="39"/>
  <c r="X25" i="39" s="1"/>
  <c r="Z26" i="39"/>
  <c r="AD26" i="39"/>
  <c r="AA29" i="39"/>
  <c r="Z30" i="39"/>
  <c r="AA33" i="39"/>
  <c r="Z34" i="39"/>
  <c r="AD34" i="39"/>
  <c r="AA37" i="39"/>
  <c r="Z38" i="39"/>
  <c r="AA41" i="39"/>
  <c r="Z42" i="39"/>
  <c r="AD42" i="39"/>
  <c r="AA45" i="39"/>
  <c r="AE45" i="39"/>
  <c r="Z46" i="39"/>
  <c r="AA49" i="39"/>
  <c r="Z50" i="39"/>
  <c r="Z54" i="39"/>
  <c r="Y55" i="39"/>
  <c r="AC55" i="39"/>
  <c r="Z58" i="39"/>
  <c r="Y59" i="39"/>
  <c r="AC59" i="39"/>
  <c r="Y63" i="39"/>
  <c r="AC63" i="39"/>
  <c r="Y67" i="39"/>
  <c r="AC67" i="39"/>
  <c r="Y71" i="39"/>
  <c r="AC71" i="39"/>
  <c r="Y75" i="39"/>
  <c r="AC75" i="39"/>
  <c r="Y79" i="39"/>
  <c r="AC79" i="39"/>
  <c r="Y83" i="39"/>
  <c r="AC83" i="39"/>
  <c r="AC84" i="39"/>
  <c r="Q85" i="39"/>
  <c r="R85" i="39" s="1"/>
  <c r="S85" i="39" s="1"/>
  <c r="Z88" i="39"/>
  <c r="Y88" i="39"/>
  <c r="AB90" i="39"/>
  <c r="AE90" i="39"/>
  <c r="AA90" i="39"/>
  <c r="AD90" i="39"/>
  <c r="Z90" i="39"/>
  <c r="AA91" i="39"/>
  <c r="X91" i="39" s="1"/>
  <c r="Z91" i="39"/>
  <c r="Y91" i="39"/>
  <c r="AD92" i="39"/>
  <c r="Z92" i="39"/>
  <c r="AC92" i="39"/>
  <c r="Y92" i="39"/>
  <c r="AB92" i="39"/>
  <c r="AB94" i="39"/>
  <c r="AE94" i="39"/>
  <c r="AA94" i="39"/>
  <c r="AD94" i="39"/>
  <c r="Z94" i="39"/>
  <c r="AA95" i="39"/>
  <c r="X95" i="39" s="1"/>
  <c r="Z95" i="39"/>
  <c r="Y95" i="39"/>
  <c r="AD96" i="39"/>
  <c r="Z96" i="39"/>
  <c r="AC96" i="39"/>
  <c r="Y96" i="39"/>
  <c r="AB96" i="39"/>
  <c r="AB98" i="39"/>
  <c r="AE98" i="39"/>
  <c r="AA98" i="39"/>
  <c r="AD98" i="39"/>
  <c r="Z98" i="39"/>
  <c r="AA99" i="39"/>
  <c r="Z99" i="39"/>
  <c r="Y99" i="39"/>
  <c r="AD100" i="39"/>
  <c r="Z100" i="39"/>
  <c r="AC100" i="39"/>
  <c r="Y100" i="39"/>
  <c r="AB100" i="39"/>
  <c r="AB102" i="39"/>
  <c r="AE102" i="39"/>
  <c r="AA102" i="39"/>
  <c r="AD102" i="39"/>
  <c r="Z102" i="39"/>
  <c r="AE103" i="39"/>
  <c r="AA103" i="39"/>
  <c r="AD103" i="39"/>
  <c r="Z103" i="39"/>
  <c r="AC103" i="39"/>
  <c r="Y103" i="39"/>
  <c r="AD104" i="39"/>
  <c r="Z104" i="39"/>
  <c r="AC104" i="39"/>
  <c r="Y104" i="39"/>
  <c r="AB104" i="39"/>
  <c r="AB106" i="39"/>
  <c r="AE106" i="39"/>
  <c r="AA106" i="39"/>
  <c r="AD106" i="39"/>
  <c r="Z106" i="39"/>
  <c r="AA107" i="39"/>
  <c r="Z107" i="39"/>
  <c r="Y107" i="39"/>
  <c r="AD108" i="39"/>
  <c r="Z108" i="39"/>
  <c r="AC108" i="39"/>
  <c r="Y108" i="39"/>
  <c r="AB108" i="39"/>
  <c r="AB110" i="39"/>
  <c r="AE110" i="39"/>
  <c r="AA110" i="39"/>
  <c r="AD110" i="39"/>
  <c r="Z110" i="39"/>
  <c r="AA111" i="39"/>
  <c r="Z111" i="39"/>
  <c r="Y111" i="39"/>
  <c r="AD112" i="39"/>
  <c r="Z112" i="39"/>
  <c r="AC112" i="39"/>
  <c r="Y112" i="39"/>
  <c r="AB112" i="39"/>
  <c r="AB114" i="39"/>
  <c r="AE114" i="39"/>
  <c r="AA114" i="39"/>
  <c r="AD114" i="39"/>
  <c r="Z114" i="39"/>
  <c r="AA115" i="39"/>
  <c r="Z115" i="39"/>
  <c r="Y115" i="39"/>
  <c r="AD116" i="39"/>
  <c r="Z116" i="39"/>
  <c r="AC116" i="39"/>
  <c r="Y116" i="39"/>
  <c r="AB116" i="39"/>
  <c r="AB118" i="39"/>
  <c r="AE118" i="39"/>
  <c r="AA118" i="39"/>
  <c r="X118" i="39" s="1"/>
  <c r="AD118" i="39"/>
  <c r="Z118" i="39"/>
  <c r="AA119" i="39"/>
  <c r="Z119" i="39"/>
  <c r="Y119" i="39"/>
  <c r="AD120" i="39"/>
  <c r="Z120" i="39"/>
  <c r="AC120" i="39"/>
  <c r="Y120" i="39"/>
  <c r="AB120" i="39"/>
  <c r="AB122" i="39"/>
  <c r="AE122" i="39"/>
  <c r="AA122" i="39"/>
  <c r="AD122" i="39"/>
  <c r="Z122" i="39"/>
  <c r="AA123" i="39"/>
  <c r="Z123" i="39"/>
  <c r="Y123" i="39"/>
  <c r="AD124" i="39"/>
  <c r="Z124" i="39"/>
  <c r="AC124" i="39"/>
  <c r="Y124" i="39"/>
  <c r="AB124" i="39"/>
  <c r="AB126" i="39"/>
  <c r="AE126" i="39"/>
  <c r="AA126" i="39"/>
  <c r="X126" i="39" s="1"/>
  <c r="AD126" i="39"/>
  <c r="Z126" i="39"/>
  <c r="AB127" i="39"/>
  <c r="AE127" i="39"/>
  <c r="AA127" i="39"/>
  <c r="AD127" i="39"/>
  <c r="Z127" i="39"/>
  <c r="AC127" i="39"/>
  <c r="Y127" i="39"/>
  <c r="Z133" i="39"/>
  <c r="Q133" i="39"/>
  <c r="R133" i="39" s="1"/>
  <c r="S133" i="39" s="1"/>
  <c r="T133" i="39" s="1"/>
  <c r="AE140" i="39"/>
  <c r="AA140" i="39"/>
  <c r="AD140" i="39"/>
  <c r="Z140" i="39"/>
  <c r="AC140" i="39"/>
  <c r="Y140" i="39"/>
  <c r="AB140" i="39"/>
  <c r="AC142" i="39"/>
  <c r="Y142" i="39"/>
  <c r="AB142" i="39"/>
  <c r="AE142" i="39"/>
  <c r="AA142" i="39"/>
  <c r="AD142" i="39"/>
  <c r="Z142" i="39"/>
  <c r="Z149" i="39"/>
  <c r="Q149" i="39"/>
  <c r="R149" i="39" s="1"/>
  <c r="S149" i="39" s="1"/>
  <c r="T149" i="39" s="1"/>
  <c r="Z154" i="39"/>
  <c r="AC156" i="39"/>
  <c r="Y156" i="39"/>
  <c r="AB156" i="39"/>
  <c r="AA156" i="39"/>
  <c r="X156" i="39" s="1"/>
  <c r="AE156" i="39"/>
  <c r="Z156" i="39"/>
  <c r="AD156" i="39"/>
  <c r="U180" i="39"/>
  <c r="AE180" i="39" s="1"/>
  <c r="AD180" i="39"/>
  <c r="AA18" i="39"/>
  <c r="AE18" i="39"/>
  <c r="AA22" i="39"/>
  <c r="AA26" i="39"/>
  <c r="AE26" i="39"/>
  <c r="AA30" i="39"/>
  <c r="AA34" i="39"/>
  <c r="X34" i="39" s="1"/>
  <c r="W34" i="39" s="1"/>
  <c r="AE34" i="39"/>
  <c r="AA38" i="39"/>
  <c r="AA42" i="39"/>
  <c r="X42" i="39" s="1"/>
  <c r="AE42" i="39"/>
  <c r="AB45" i="39"/>
  <c r="AA46" i="39"/>
  <c r="AB49" i="39"/>
  <c r="AA50" i="39"/>
  <c r="AA54" i="39"/>
  <c r="Z55" i="39"/>
  <c r="AD55" i="39"/>
  <c r="AA58" i="39"/>
  <c r="X58" i="39" s="1"/>
  <c r="Z59" i="39"/>
  <c r="AD59" i="39"/>
  <c r="Z63" i="39"/>
  <c r="AD63" i="39"/>
  <c r="Z67" i="39"/>
  <c r="AD67" i="39"/>
  <c r="Z71" i="39"/>
  <c r="AD71" i="39"/>
  <c r="Z75" i="39"/>
  <c r="AD75" i="39"/>
  <c r="Z79" i="39"/>
  <c r="AD79" i="39"/>
  <c r="Z83" i="39"/>
  <c r="AD83" i="39"/>
  <c r="Y84" i="39"/>
  <c r="AD84" i="39"/>
  <c r="AC87" i="39"/>
  <c r="Y87" i="39"/>
  <c r="AA87" i="39"/>
  <c r="AC89" i="39"/>
  <c r="AC93" i="39"/>
  <c r="AC97" i="39"/>
  <c r="AC101" i="39"/>
  <c r="AC109" i="39"/>
  <c r="AC113" i="39"/>
  <c r="AC117" i="39"/>
  <c r="AC121" i="39"/>
  <c r="AC125" i="39"/>
  <c r="AE128" i="39"/>
  <c r="AA128" i="39"/>
  <c r="AD128" i="39"/>
  <c r="Z128" i="39"/>
  <c r="AC128" i="39"/>
  <c r="Y128" i="39"/>
  <c r="AB128" i="39"/>
  <c r="AC130" i="39"/>
  <c r="Y130" i="39"/>
  <c r="AB130" i="39"/>
  <c r="AE130" i="39"/>
  <c r="AA130" i="39"/>
  <c r="AD130" i="39"/>
  <c r="Z130" i="39"/>
  <c r="Z137" i="39"/>
  <c r="Q137" i="39"/>
  <c r="R137" i="39" s="1"/>
  <c r="S137" i="39" s="1"/>
  <c r="T137" i="39" s="1"/>
  <c r="AE144" i="39"/>
  <c r="AA144" i="39"/>
  <c r="AD144" i="39"/>
  <c r="Z144" i="39"/>
  <c r="AC144" i="39"/>
  <c r="Y144" i="39"/>
  <c r="AB144" i="39"/>
  <c r="AC146" i="39"/>
  <c r="Y146" i="39"/>
  <c r="AB146" i="39"/>
  <c r="AE146" i="39"/>
  <c r="AA146" i="39"/>
  <c r="AD146" i="39"/>
  <c r="Z146" i="39"/>
  <c r="Z153" i="39"/>
  <c r="Q153" i="39"/>
  <c r="R153" i="39" s="1"/>
  <c r="S153" i="39" s="1"/>
  <c r="T153" i="39" s="1"/>
  <c r="U153" i="39" s="1"/>
  <c r="AE153" i="39" s="1"/>
  <c r="AD154" i="39"/>
  <c r="U154" i="39"/>
  <c r="AE154" i="39" s="1"/>
  <c r="T157" i="39"/>
  <c r="U157" i="39" s="1"/>
  <c r="AE157" i="39" s="1"/>
  <c r="AC157" i="39"/>
  <c r="Y49" i="39"/>
  <c r="Y53" i="39"/>
  <c r="AA55" i="39"/>
  <c r="AE55" i="39"/>
  <c r="Y57" i="39"/>
  <c r="AA59" i="39"/>
  <c r="X59" i="39" s="1"/>
  <c r="AE59" i="39"/>
  <c r="Y61" i="39"/>
  <c r="AA63" i="39"/>
  <c r="AE63" i="39"/>
  <c r="Y65" i="39"/>
  <c r="AA67" i="39"/>
  <c r="X67" i="39" s="1"/>
  <c r="AE67" i="39"/>
  <c r="Y69" i="39"/>
  <c r="AA71" i="39"/>
  <c r="AE71" i="39"/>
  <c r="Y73" i="39"/>
  <c r="AA75" i="39"/>
  <c r="X75" i="39" s="1"/>
  <c r="AE75" i="39"/>
  <c r="Y77" i="39"/>
  <c r="AA79" i="39"/>
  <c r="AE79" i="39"/>
  <c r="Y81" i="39"/>
  <c r="AA83" i="39"/>
  <c r="AE83" i="39"/>
  <c r="Z84" i="39"/>
  <c r="AB87" i="39"/>
  <c r="Z89" i="39"/>
  <c r="AC90" i="39"/>
  <c r="AA92" i="39"/>
  <c r="Z93" i="39"/>
  <c r="AC94" i="39"/>
  <c r="AA96" i="39"/>
  <c r="Z97" i="39"/>
  <c r="AC98" i="39"/>
  <c r="AA100" i="39"/>
  <c r="Z101" i="39"/>
  <c r="AC102" i="39"/>
  <c r="AA104" i="39"/>
  <c r="AC106" i="39"/>
  <c r="AA108" i="39"/>
  <c r="Z109" i="39"/>
  <c r="AC110" i="39"/>
  <c r="AA112" i="39"/>
  <c r="Z113" i="39"/>
  <c r="AC114" i="39"/>
  <c r="AA116" i="39"/>
  <c r="X116" i="39" s="1"/>
  <c r="W116" i="39" s="1"/>
  <c r="Z117" i="39"/>
  <c r="AC118" i="39"/>
  <c r="AA120" i="39"/>
  <c r="Z121" i="39"/>
  <c r="AC122" i="39"/>
  <c r="AA124" i="39"/>
  <c r="Z125" i="39"/>
  <c r="AC126" i="39"/>
  <c r="AE132" i="39"/>
  <c r="AA132" i="39"/>
  <c r="AD132" i="39"/>
  <c r="Z132" i="39"/>
  <c r="AC132" i="39"/>
  <c r="Y132" i="39"/>
  <c r="AB132" i="39"/>
  <c r="AC134" i="39"/>
  <c r="Y134" i="39"/>
  <c r="AB134" i="39"/>
  <c r="AE134" i="39"/>
  <c r="AA134" i="39"/>
  <c r="AD134" i="39"/>
  <c r="Z134" i="39"/>
  <c r="Z141" i="39"/>
  <c r="Q141" i="39"/>
  <c r="R141" i="39" s="1"/>
  <c r="S141" i="39" s="1"/>
  <c r="T141" i="39" s="1"/>
  <c r="AE148" i="39"/>
  <c r="AA148" i="39"/>
  <c r="AD148" i="39"/>
  <c r="Z148" i="39"/>
  <c r="AC148" i="39"/>
  <c r="Y148" i="39"/>
  <c r="AB148" i="39"/>
  <c r="AC150" i="39"/>
  <c r="Y150" i="39"/>
  <c r="AB150" i="39"/>
  <c r="AE150" i="39"/>
  <c r="AA150" i="39"/>
  <c r="AD150" i="39"/>
  <c r="Z150" i="39"/>
  <c r="AC155" i="39"/>
  <c r="T155" i="39"/>
  <c r="U155" i="39" s="1"/>
  <c r="AE155" i="39" s="1"/>
  <c r="AD162" i="39"/>
  <c r="U162" i="39"/>
  <c r="AE162" i="39" s="1"/>
  <c r="AA163" i="39"/>
  <c r="AC173" i="39"/>
  <c r="AB84" i="39"/>
  <c r="AA84" i="39"/>
  <c r="X84" i="39" s="1"/>
  <c r="Z129" i="39"/>
  <c r="Q129" i="39"/>
  <c r="R129" i="39" s="1"/>
  <c r="S129" i="39" s="1"/>
  <c r="T129" i="39" s="1"/>
  <c r="AE136" i="39"/>
  <c r="AA136" i="39"/>
  <c r="AD136" i="39"/>
  <c r="Z136" i="39"/>
  <c r="AC136" i="39"/>
  <c r="Y136" i="39"/>
  <c r="AB136" i="39"/>
  <c r="AC138" i="39"/>
  <c r="Y138" i="39"/>
  <c r="AB138" i="39"/>
  <c r="AE138" i="39"/>
  <c r="AA138" i="39"/>
  <c r="AD138" i="39"/>
  <c r="Z138" i="39"/>
  <c r="Z145" i="39"/>
  <c r="Q145" i="39"/>
  <c r="R145" i="39" s="1"/>
  <c r="S145" i="39" s="1"/>
  <c r="T145" i="39" s="1"/>
  <c r="AE152" i="39"/>
  <c r="AA152" i="39"/>
  <c r="AD152" i="39"/>
  <c r="Z152" i="39"/>
  <c r="AC152" i="39"/>
  <c r="Y152" i="39"/>
  <c r="AB152" i="39"/>
  <c r="AC160" i="39"/>
  <c r="Y160" i="39"/>
  <c r="AE160" i="39"/>
  <c r="Z160" i="39"/>
  <c r="AD160" i="39"/>
  <c r="AB160" i="39"/>
  <c r="AA160" i="39"/>
  <c r="X160" i="39" s="1"/>
  <c r="T177" i="39"/>
  <c r="U177" i="39" s="1"/>
  <c r="AE177" i="39" s="1"/>
  <c r="AC177" i="39"/>
  <c r="S178" i="39"/>
  <c r="T178" i="39" s="1"/>
  <c r="U178" i="39" s="1"/>
  <c r="AE178" i="39" s="1"/>
  <c r="AB178" i="39"/>
  <c r="AA89" i="39"/>
  <c r="AA93" i="39"/>
  <c r="AA97" i="39"/>
  <c r="AA101" i="39"/>
  <c r="AA109" i="39"/>
  <c r="AA113" i="39"/>
  <c r="AA117" i="39"/>
  <c r="AA121" i="39"/>
  <c r="AA125" i="39"/>
  <c r="Y131" i="39"/>
  <c r="AC131" i="39"/>
  <c r="Y135" i="39"/>
  <c r="AC135" i="39"/>
  <c r="Y139" i="39"/>
  <c r="AC139" i="39"/>
  <c r="Y143" i="39"/>
  <c r="AC143" i="39"/>
  <c r="Y147" i="39"/>
  <c r="AC147" i="39"/>
  <c r="Y151" i="39"/>
  <c r="AC151" i="39"/>
  <c r="Y155" i="39"/>
  <c r="Y157" i="39"/>
  <c r="AC158" i="39"/>
  <c r="AB159" i="39"/>
  <c r="Q161" i="39"/>
  <c r="R161" i="39" s="1"/>
  <c r="S161" i="39" s="1"/>
  <c r="AA164" i="39"/>
  <c r="AC165" i="39"/>
  <c r="AB166" i="39"/>
  <c r="AA167" i="39"/>
  <c r="X167" i="39" s="1"/>
  <c r="AA168" i="39"/>
  <c r="AC169" i="39"/>
  <c r="AB170" i="39"/>
  <c r="AA171" i="39"/>
  <c r="AA172" i="39"/>
  <c r="AD179" i="39"/>
  <c r="Z179" i="39"/>
  <c r="AC179" i="39"/>
  <c r="Y179" i="39"/>
  <c r="AB179" i="39"/>
  <c r="AC180" i="39"/>
  <c r="Y180" i="39"/>
  <c r="AB180" i="39"/>
  <c r="AA180" i="39"/>
  <c r="AB181" i="39"/>
  <c r="AE181" i="39"/>
  <c r="AA181" i="39"/>
  <c r="AD181" i="39"/>
  <c r="Z181" i="39"/>
  <c r="AE182" i="39"/>
  <c r="AA182" i="39"/>
  <c r="AD182" i="39"/>
  <c r="Z182" i="39"/>
  <c r="AC182" i="39"/>
  <c r="Y182" i="39"/>
  <c r="Y185" i="39"/>
  <c r="S203" i="39"/>
  <c r="AB203" i="39"/>
  <c r="U205" i="39"/>
  <c r="AE205" i="39" s="1"/>
  <c r="AD205" i="39"/>
  <c r="AB89" i="39"/>
  <c r="AB93" i="39"/>
  <c r="AB97" i="39"/>
  <c r="AB101" i="39"/>
  <c r="AB109" i="39"/>
  <c r="AB113" i="39"/>
  <c r="AB117" i="39"/>
  <c r="AB121" i="39"/>
  <c r="AB125" i="39"/>
  <c r="Z131" i="39"/>
  <c r="AD131" i="39"/>
  <c r="Z135" i="39"/>
  <c r="AD135" i="39"/>
  <c r="Z139" i="39"/>
  <c r="AD139" i="39"/>
  <c r="Z143" i="39"/>
  <c r="AD143" i="39"/>
  <c r="Z147" i="39"/>
  <c r="AD147" i="39"/>
  <c r="Z151" i="39"/>
  <c r="AD151" i="39"/>
  <c r="AA154" i="39"/>
  <c r="AB154" i="39"/>
  <c r="Z155" i="39"/>
  <c r="AA155" i="39"/>
  <c r="Z157" i="39"/>
  <c r="Y158" i="39"/>
  <c r="AD158" i="39"/>
  <c r="AC159" i="39"/>
  <c r="AA162" i="39"/>
  <c r="AB162" i="39"/>
  <c r="AD163" i="39"/>
  <c r="Z163" i="39"/>
  <c r="AC163" i="39"/>
  <c r="Y163" i="39"/>
  <c r="AB163" i="39"/>
  <c r="AD164" i="39"/>
  <c r="AD165" i="39"/>
  <c r="AB167" i="39"/>
  <c r="AD168" i="39"/>
  <c r="AD169" i="39"/>
  <c r="AB171" i="39"/>
  <c r="AD175" i="39"/>
  <c r="Z175" i="39"/>
  <c r="AC175" i="39"/>
  <c r="Y175" i="39"/>
  <c r="AB175" i="39"/>
  <c r="Y176" i="39"/>
  <c r="AB177" i="39"/>
  <c r="AA177" i="39"/>
  <c r="X177" i="39" s="1"/>
  <c r="Z177" i="39"/>
  <c r="AA178" i="39"/>
  <c r="X178" i="39" s="1"/>
  <c r="Z178" i="39"/>
  <c r="Y178" i="39"/>
  <c r="AA183" i="39"/>
  <c r="Z184" i="39"/>
  <c r="T193" i="39"/>
  <c r="AC193" i="39"/>
  <c r="T194" i="39"/>
  <c r="AC194" i="39"/>
  <c r="AC200" i="39"/>
  <c r="Y200" i="39"/>
  <c r="AD200" i="39"/>
  <c r="AA200" i="39"/>
  <c r="Z200" i="39"/>
  <c r="AE200" i="39"/>
  <c r="AB200" i="39"/>
  <c r="AC204" i="39"/>
  <c r="Y204" i="39"/>
  <c r="AD204" i="39"/>
  <c r="Z204" i="39"/>
  <c r="AE204" i="39"/>
  <c r="AB204" i="39"/>
  <c r="AA204" i="39"/>
  <c r="X204" i="39" s="1"/>
  <c r="Y89" i="39"/>
  <c r="Y93" i="39"/>
  <c r="Y97" i="39"/>
  <c r="Y101" i="39"/>
  <c r="Y105" i="39"/>
  <c r="Z105" i="39" s="1"/>
  <c r="AA105" i="39" s="1"/>
  <c r="Y109" i="39"/>
  <c r="Y113" i="39"/>
  <c r="Y117" i="39"/>
  <c r="Y121" i="39"/>
  <c r="Y125" i="39"/>
  <c r="Y129" i="39"/>
  <c r="AA131" i="39"/>
  <c r="AE131" i="39"/>
  <c r="Y133" i="39"/>
  <c r="AA135" i="39"/>
  <c r="X135" i="39" s="1"/>
  <c r="AE135" i="39"/>
  <c r="Y137" i="39"/>
  <c r="AA139" i="39"/>
  <c r="AE139" i="39"/>
  <c r="Y141" i="39"/>
  <c r="AA143" i="39"/>
  <c r="AE143" i="39"/>
  <c r="Y145" i="39"/>
  <c r="AA147" i="39"/>
  <c r="X147" i="39" s="1"/>
  <c r="AE147" i="39"/>
  <c r="Y149" i="39"/>
  <c r="AA151" i="39"/>
  <c r="X151" i="39" s="1"/>
  <c r="AE151" i="39"/>
  <c r="Y153" i="39"/>
  <c r="AC154" i="39"/>
  <c r="AB155" i="39"/>
  <c r="AB157" i="39"/>
  <c r="AA157" i="39"/>
  <c r="Y159" i="39"/>
  <c r="AC162" i="39"/>
  <c r="AE163" i="39"/>
  <c r="AB173" i="39"/>
  <c r="AE173" i="39"/>
  <c r="AA173" i="39"/>
  <c r="X173" i="39" s="1"/>
  <c r="AD173" i="39"/>
  <c r="Z173" i="39"/>
  <c r="AE174" i="39"/>
  <c r="AA174" i="39"/>
  <c r="AD174" i="39"/>
  <c r="Z174" i="39"/>
  <c r="AC174" i="39"/>
  <c r="Y174" i="39"/>
  <c r="Y177" i="39"/>
  <c r="AA179" i="39"/>
  <c r="Z180" i="39"/>
  <c r="AC181" i="39"/>
  <c r="AB182" i="39"/>
  <c r="AE189" i="39"/>
  <c r="AD190" i="39"/>
  <c r="AD191" i="39"/>
  <c r="Z191" i="39"/>
  <c r="AB191" i="39"/>
  <c r="AA191" i="39"/>
  <c r="AE191" i="39"/>
  <c r="Y191" i="39"/>
  <c r="AC191" i="39"/>
  <c r="AC192" i="39"/>
  <c r="Y192" i="39"/>
  <c r="AA192" i="39"/>
  <c r="AE192" i="39"/>
  <c r="Z192" i="39"/>
  <c r="AD192" i="39"/>
  <c r="AB192" i="39"/>
  <c r="S195" i="39"/>
  <c r="AB195" i="39"/>
  <c r="AE197" i="39"/>
  <c r="AE158" i="39"/>
  <c r="AA158" i="39"/>
  <c r="AB158" i="39"/>
  <c r="AD159" i="39"/>
  <c r="Z159" i="39"/>
  <c r="AA159" i="39"/>
  <c r="AC164" i="39"/>
  <c r="Y164" i="39"/>
  <c r="AB164" i="39"/>
  <c r="Z164" i="39"/>
  <c r="AB165" i="39"/>
  <c r="AE165" i="39"/>
  <c r="AA165" i="39"/>
  <c r="X165" i="39" s="1"/>
  <c r="Z165" i="39"/>
  <c r="AE166" i="39"/>
  <c r="AA166" i="39"/>
  <c r="X166" i="39" s="1"/>
  <c r="AD166" i="39"/>
  <c r="Z166" i="39"/>
  <c r="Y166" i="39"/>
  <c r="AD167" i="39"/>
  <c r="Z167" i="39"/>
  <c r="AC167" i="39"/>
  <c r="Y167" i="39"/>
  <c r="AC168" i="39"/>
  <c r="Y168" i="39"/>
  <c r="AB168" i="39"/>
  <c r="Z168" i="39"/>
  <c r="AB169" i="39"/>
  <c r="AE169" i="39"/>
  <c r="AA169" i="39"/>
  <c r="Z169" i="39"/>
  <c r="AE170" i="39"/>
  <c r="AA170" i="39"/>
  <c r="AD170" i="39"/>
  <c r="Z170" i="39"/>
  <c r="Y170" i="39"/>
  <c r="AD171" i="39"/>
  <c r="Z171" i="39"/>
  <c r="AC171" i="39"/>
  <c r="Y171" i="39"/>
  <c r="AC172" i="39"/>
  <c r="Y172" i="39"/>
  <c r="AB172" i="39"/>
  <c r="AE172" i="39"/>
  <c r="Z172" i="39"/>
  <c r="AD183" i="39"/>
  <c r="Z183" i="39"/>
  <c r="AC183" i="39"/>
  <c r="Y183" i="39"/>
  <c r="AB183" i="39"/>
  <c r="AC184" i="39"/>
  <c r="Y184" i="39"/>
  <c r="AB184" i="39"/>
  <c r="AE184" i="39"/>
  <c r="AA184" i="39"/>
  <c r="AB185" i="39"/>
  <c r="AE185" i="39"/>
  <c r="AA185" i="39"/>
  <c r="AD185" i="39"/>
  <c r="Z185" i="39"/>
  <c r="AE186" i="39"/>
  <c r="AA186" i="39"/>
  <c r="AD186" i="39"/>
  <c r="Z186" i="39"/>
  <c r="AC186" i="39"/>
  <c r="Y186" i="39"/>
  <c r="AB186" i="39"/>
  <c r="T206" i="39"/>
  <c r="AC206" i="39"/>
  <c r="Z188" i="39"/>
  <c r="Z189" i="39"/>
  <c r="Y190" i="39"/>
  <c r="AA194" i="39"/>
  <c r="AB194" i="39"/>
  <c r="Z195" i="39"/>
  <c r="AA195" i="39"/>
  <c r="Z196" i="39"/>
  <c r="Z197" i="39"/>
  <c r="Y198" i="39"/>
  <c r="AD198" i="39"/>
  <c r="AC199" i="39"/>
  <c r="AD201" i="39"/>
  <c r="AA205" i="39"/>
  <c r="Z206" i="39"/>
  <c r="AD207" i="39"/>
  <c r="Z207" i="39"/>
  <c r="AB207" i="39"/>
  <c r="AE207" i="39"/>
  <c r="AA207" i="39"/>
  <c r="X207" i="39" s="1"/>
  <c r="AB217" i="39"/>
  <c r="AE217" i="39"/>
  <c r="AA217" i="39"/>
  <c r="AD217" i="39"/>
  <c r="Z217" i="39"/>
  <c r="AC217" i="39"/>
  <c r="Y217" i="39"/>
  <c r="AB221" i="39"/>
  <c r="AE221" i="39"/>
  <c r="AA221" i="39"/>
  <c r="AD221" i="39"/>
  <c r="Z221" i="39"/>
  <c r="AC221" i="39"/>
  <c r="Y221" i="39"/>
  <c r="AB225" i="39"/>
  <c r="AE225" i="39"/>
  <c r="AA225" i="39"/>
  <c r="AD225" i="39"/>
  <c r="Z225" i="39"/>
  <c r="AC225" i="39"/>
  <c r="Y225" i="39"/>
  <c r="S229" i="39"/>
  <c r="AB229" i="39"/>
  <c r="U231" i="39"/>
  <c r="AE231" i="39" s="1"/>
  <c r="AD231" i="39"/>
  <c r="T232" i="39"/>
  <c r="AC232" i="39"/>
  <c r="S237" i="39"/>
  <c r="AB237" i="39"/>
  <c r="U239" i="39"/>
  <c r="AE239" i="39" s="1"/>
  <c r="AD239" i="39"/>
  <c r="T240" i="39"/>
  <c r="AC240" i="39"/>
  <c r="S245" i="39"/>
  <c r="AB245" i="39"/>
  <c r="U247" i="39"/>
  <c r="AE247" i="39" s="1"/>
  <c r="AD247" i="39"/>
  <c r="T248" i="39"/>
  <c r="AC248" i="39"/>
  <c r="S253" i="39"/>
  <c r="AB253" i="39"/>
  <c r="U255" i="39"/>
  <c r="AE255" i="39" s="1"/>
  <c r="AD255" i="39"/>
  <c r="T256" i="39"/>
  <c r="AC256" i="39"/>
  <c r="T273" i="39"/>
  <c r="U273" i="39" s="1"/>
  <c r="AE273" i="39" s="1"/>
  <c r="AC273" i="39"/>
  <c r="AD187" i="39"/>
  <c r="AB187" i="39"/>
  <c r="AC188" i="39"/>
  <c r="Y188" i="39"/>
  <c r="AA188" i="39"/>
  <c r="AB189" i="39"/>
  <c r="AA189" i="39"/>
  <c r="Z190" i="39"/>
  <c r="AC196" i="39"/>
  <c r="Y196" i="39"/>
  <c r="AA196" i="39"/>
  <c r="AB197" i="39"/>
  <c r="AA197" i="39"/>
  <c r="Y199" i="39"/>
  <c r="AC208" i="39"/>
  <c r="Y208" i="39"/>
  <c r="AE208" i="39"/>
  <c r="AA208" i="39"/>
  <c r="AD208" i="39"/>
  <c r="Z208" i="39"/>
  <c r="AB209" i="39"/>
  <c r="AD209" i="39"/>
  <c r="Z209" i="39"/>
  <c r="AC209" i="39"/>
  <c r="Y209" i="39"/>
  <c r="AC210" i="39"/>
  <c r="T210" i="39"/>
  <c r="AC211" i="39"/>
  <c r="AC230" i="39"/>
  <c r="Y230" i="39"/>
  <c r="AD230" i="39"/>
  <c r="Z230" i="39"/>
  <c r="AE230" i="39"/>
  <c r="AB230" i="39"/>
  <c r="AA230" i="39"/>
  <c r="AC238" i="39"/>
  <c r="Y238" i="39"/>
  <c r="AD238" i="39"/>
  <c r="Z238" i="39"/>
  <c r="AE238" i="39"/>
  <c r="AB238" i="39"/>
  <c r="AA238" i="39"/>
  <c r="AC246" i="39"/>
  <c r="Y246" i="39"/>
  <c r="AD246" i="39"/>
  <c r="Z246" i="39"/>
  <c r="AE246" i="39"/>
  <c r="AB246" i="39"/>
  <c r="AA246" i="39"/>
  <c r="X246" i="39" s="1"/>
  <c r="AC254" i="39"/>
  <c r="Y254" i="39"/>
  <c r="AD254" i="39"/>
  <c r="Z254" i="39"/>
  <c r="AE254" i="39"/>
  <c r="AB254" i="39"/>
  <c r="AA254" i="39"/>
  <c r="X254" i="39" s="1"/>
  <c r="T269" i="39"/>
  <c r="U269" i="39" s="1"/>
  <c r="AE269" i="39" s="1"/>
  <c r="AC269" i="39"/>
  <c r="Y187" i="39"/>
  <c r="AC187" i="39"/>
  <c r="AB188" i="39"/>
  <c r="AC189" i="39"/>
  <c r="AE190" i="39"/>
  <c r="AA190" i="39"/>
  <c r="AB190" i="39"/>
  <c r="Z193" i="39"/>
  <c r="AB196" i="39"/>
  <c r="AC197" i="39"/>
  <c r="AE198" i="39"/>
  <c r="AA198" i="39"/>
  <c r="AB198" i="39"/>
  <c r="AD199" i="39"/>
  <c r="Z199" i="39"/>
  <c r="AA199" i="39"/>
  <c r="AB201" i="39"/>
  <c r="AC201" i="39"/>
  <c r="Y201" i="39"/>
  <c r="Z201" i="39"/>
  <c r="Z214" i="39"/>
  <c r="Q214" i="39"/>
  <c r="R214" i="39" s="1"/>
  <c r="S214" i="39" s="1"/>
  <c r="Z218" i="39"/>
  <c r="Q218" i="39"/>
  <c r="R218" i="39" s="1"/>
  <c r="S218" i="39" s="1"/>
  <c r="Z222" i="39"/>
  <c r="Q222" i="39"/>
  <c r="R222" i="39" s="1"/>
  <c r="S222" i="39" s="1"/>
  <c r="Z226" i="39"/>
  <c r="Q226" i="39"/>
  <c r="R226" i="39" s="1"/>
  <c r="S226" i="39" s="1"/>
  <c r="S233" i="39"/>
  <c r="AB233" i="39"/>
  <c r="U235" i="39"/>
  <c r="AE235" i="39" s="1"/>
  <c r="AD235" i="39"/>
  <c r="T236" i="39"/>
  <c r="AC236" i="39"/>
  <c r="S241" i="39"/>
  <c r="AB241" i="39"/>
  <c r="U243" i="39"/>
  <c r="AE243" i="39" s="1"/>
  <c r="AD243" i="39"/>
  <c r="T244" i="39"/>
  <c r="AC244" i="39"/>
  <c r="S249" i="39"/>
  <c r="AB249" i="39"/>
  <c r="U251" i="39"/>
  <c r="AE251" i="39" s="1"/>
  <c r="AD251" i="39"/>
  <c r="T252" i="39"/>
  <c r="AC252" i="39"/>
  <c r="S257" i="39"/>
  <c r="AB257" i="39"/>
  <c r="U259" i="39"/>
  <c r="AE259" i="39" s="1"/>
  <c r="AD259" i="39"/>
  <c r="T260" i="39"/>
  <c r="AC260" i="39"/>
  <c r="T265" i="39"/>
  <c r="U265" i="39" s="1"/>
  <c r="AE265" i="39" s="1"/>
  <c r="AC265" i="39"/>
  <c r="Z187" i="39"/>
  <c r="AE187" i="39"/>
  <c r="AD188" i="39"/>
  <c r="Y189" i="39"/>
  <c r="AD189" i="39"/>
  <c r="AC190" i="39"/>
  <c r="AB193" i="39"/>
  <c r="AA193" i="39"/>
  <c r="X193" i="39" s="1"/>
  <c r="Z194" i="39"/>
  <c r="Y195" i="39"/>
  <c r="AD196" i="39"/>
  <c r="Y197" i="39"/>
  <c r="AD197" i="39"/>
  <c r="AC198" i="39"/>
  <c r="AB199" i="39"/>
  <c r="AA201" i="39"/>
  <c r="Z203" i="39"/>
  <c r="AA203" i="39"/>
  <c r="Y203" i="39"/>
  <c r="AB205" i="39"/>
  <c r="AC205" i="39"/>
  <c r="Y205" i="39"/>
  <c r="Z205" i="39"/>
  <c r="AC207" i="39"/>
  <c r="AA209" i="39"/>
  <c r="AD211" i="39"/>
  <c r="AC212" i="39"/>
  <c r="Y212" i="39"/>
  <c r="AE212" i="39"/>
  <c r="AA212" i="39"/>
  <c r="AD212" i="39"/>
  <c r="Z212" i="39"/>
  <c r="AB213" i="39"/>
  <c r="AE213" i="39"/>
  <c r="AA213" i="39"/>
  <c r="AD213" i="39"/>
  <c r="Z213" i="39"/>
  <c r="AC213" i="39"/>
  <c r="Y213" i="39"/>
  <c r="AC215" i="39"/>
  <c r="T215" i="39"/>
  <c r="U215" i="39" s="1"/>
  <c r="AE215" i="39" s="1"/>
  <c r="AC219" i="39"/>
  <c r="T219" i="39"/>
  <c r="U219" i="39" s="1"/>
  <c r="AE219" i="39" s="1"/>
  <c r="AC223" i="39"/>
  <c r="T223" i="39"/>
  <c r="U223" i="39" s="1"/>
  <c r="AE223" i="39" s="1"/>
  <c r="AC227" i="39"/>
  <c r="T227" i="39"/>
  <c r="U227" i="39" s="1"/>
  <c r="AE227" i="39" s="1"/>
  <c r="AC234" i="39"/>
  <c r="Y234" i="39"/>
  <c r="AD234" i="39"/>
  <c r="Z234" i="39"/>
  <c r="AE234" i="39"/>
  <c r="AB234" i="39"/>
  <c r="AA234" i="39"/>
  <c r="AC242" i="39"/>
  <c r="Y242" i="39"/>
  <c r="AD242" i="39"/>
  <c r="Z242" i="39"/>
  <c r="AE242" i="39"/>
  <c r="AB242" i="39"/>
  <c r="AA242" i="39"/>
  <c r="AC250" i="39"/>
  <c r="Y250" i="39"/>
  <c r="AD250" i="39"/>
  <c r="Z250" i="39"/>
  <c r="AE250" i="39"/>
  <c r="AB250" i="39"/>
  <c r="AA250" i="39"/>
  <c r="X250" i="39" s="1"/>
  <c r="AC258" i="39"/>
  <c r="Y258" i="39"/>
  <c r="AD258" i="39"/>
  <c r="Z258" i="39"/>
  <c r="AE258" i="39"/>
  <c r="AB258" i="39"/>
  <c r="AA258" i="39"/>
  <c r="T277" i="39"/>
  <c r="U277" i="39" s="1"/>
  <c r="AE277" i="39" s="1"/>
  <c r="AC277" i="39"/>
  <c r="AB206" i="39"/>
  <c r="AB210" i="39"/>
  <c r="AA211" i="39"/>
  <c r="X211" i="39" s="1"/>
  <c r="AE211" i="39"/>
  <c r="AA215" i="39"/>
  <c r="Z216" i="39"/>
  <c r="AD216" i="39"/>
  <c r="AA219" i="39"/>
  <c r="X219" i="39" s="1"/>
  <c r="Z220" i="39"/>
  <c r="AD220" i="39"/>
  <c r="AA223" i="39"/>
  <c r="X223" i="39" s="1"/>
  <c r="Z224" i="39"/>
  <c r="AD224" i="39"/>
  <c r="AA227" i="39"/>
  <c r="AC228" i="39"/>
  <c r="AA231" i="39"/>
  <c r="AA235" i="39"/>
  <c r="AA239" i="39"/>
  <c r="AA243" i="39"/>
  <c r="AA247" i="39"/>
  <c r="X247" i="39" s="1"/>
  <c r="AA251" i="39"/>
  <c r="AA255" i="39"/>
  <c r="AA259" i="39"/>
  <c r="AC285" i="39"/>
  <c r="T285" i="39"/>
  <c r="U285" i="39" s="1"/>
  <c r="AE285" i="39" s="1"/>
  <c r="T293" i="39"/>
  <c r="U293" i="39" s="1"/>
  <c r="AE293" i="39" s="1"/>
  <c r="AC293" i="39"/>
  <c r="T296" i="39"/>
  <c r="AC296" i="39"/>
  <c r="U307" i="39"/>
  <c r="AE307" i="39" s="1"/>
  <c r="AD307" i="39"/>
  <c r="S309" i="39"/>
  <c r="T309" i="39" s="1"/>
  <c r="U309" i="39" s="1"/>
  <c r="AE309" i="39" s="1"/>
  <c r="AB309" i="39"/>
  <c r="AB211" i="39"/>
  <c r="AB215" i="39"/>
  <c r="AA216" i="39"/>
  <c r="X216" i="39" s="1"/>
  <c r="AE216" i="39"/>
  <c r="AB219" i="39"/>
  <c r="AA220" i="39"/>
  <c r="AE220" i="39"/>
  <c r="AB223" i="39"/>
  <c r="AA224" i="39"/>
  <c r="AE224" i="39"/>
  <c r="AB227" i="39"/>
  <c r="AC262" i="39"/>
  <c r="Y262" i="39"/>
  <c r="AE262" i="39"/>
  <c r="AA262" i="39"/>
  <c r="X262" i="39" s="1"/>
  <c r="AD262" i="39"/>
  <c r="Z262" i="39"/>
  <c r="AB263" i="39"/>
  <c r="AD263" i="39"/>
  <c r="Z263" i="39"/>
  <c r="AC263" i="39"/>
  <c r="Y263" i="39"/>
  <c r="AE264" i="39"/>
  <c r="AA264" i="39"/>
  <c r="AC264" i="39"/>
  <c r="Y264" i="39"/>
  <c r="AB264" i="39"/>
  <c r="AC266" i="39"/>
  <c r="Y266" i="39"/>
  <c r="AE266" i="39"/>
  <c r="AA266" i="39"/>
  <c r="X266" i="39" s="1"/>
  <c r="AD266" i="39"/>
  <c r="Z266" i="39"/>
  <c r="AB267" i="39"/>
  <c r="AD267" i="39"/>
  <c r="Z267" i="39"/>
  <c r="AC267" i="39"/>
  <c r="Y267" i="39"/>
  <c r="AE268" i="39"/>
  <c r="AA268" i="39"/>
  <c r="AC268" i="39"/>
  <c r="Y268" i="39"/>
  <c r="AB268" i="39"/>
  <c r="AC270" i="39"/>
  <c r="Y270" i="39"/>
  <c r="AE270" i="39"/>
  <c r="AA270" i="39"/>
  <c r="X270" i="39" s="1"/>
  <c r="AD270" i="39"/>
  <c r="Z270" i="39"/>
  <c r="AB271" i="39"/>
  <c r="AD271" i="39"/>
  <c r="Z271" i="39"/>
  <c r="AC271" i="39"/>
  <c r="Y271" i="39"/>
  <c r="AE272" i="39"/>
  <c r="AA272" i="39"/>
  <c r="AC272" i="39"/>
  <c r="Y272" i="39"/>
  <c r="AB272" i="39"/>
  <c r="AC274" i="39"/>
  <c r="Y274" i="39"/>
  <c r="AE274" i="39"/>
  <c r="AA274" i="39"/>
  <c r="X274" i="39" s="1"/>
  <c r="AD274" i="39"/>
  <c r="Z274" i="39"/>
  <c r="AB275" i="39"/>
  <c r="AD275" i="39"/>
  <c r="Z275" i="39"/>
  <c r="AC275" i="39"/>
  <c r="Y275" i="39"/>
  <c r="AE276" i="39"/>
  <c r="AA276" i="39"/>
  <c r="AC276" i="39"/>
  <c r="Y276" i="39"/>
  <c r="AB276" i="39"/>
  <c r="AC278" i="39"/>
  <c r="Y278" i="39"/>
  <c r="AE278" i="39"/>
  <c r="AA278" i="39"/>
  <c r="AD278" i="39"/>
  <c r="Z278" i="39"/>
  <c r="AB279" i="39"/>
  <c r="AD279" i="39"/>
  <c r="Z279" i="39"/>
  <c r="AC279" i="39"/>
  <c r="Y279" i="39"/>
  <c r="AE280" i="39"/>
  <c r="AA280" i="39"/>
  <c r="AC280" i="39"/>
  <c r="Y280" i="39"/>
  <c r="AB280" i="39"/>
  <c r="AB287" i="39"/>
  <c r="AE287" i="39"/>
  <c r="AA287" i="39"/>
  <c r="AD287" i="39"/>
  <c r="Z287" i="39"/>
  <c r="AC287" i="39"/>
  <c r="Y287" i="39"/>
  <c r="AE288" i="39"/>
  <c r="AA288" i="39"/>
  <c r="AD288" i="39"/>
  <c r="Z288" i="39"/>
  <c r="AC288" i="39"/>
  <c r="Y288" i="39"/>
  <c r="AB288" i="39"/>
  <c r="S297" i="39"/>
  <c r="AB297" i="39"/>
  <c r="U311" i="39"/>
  <c r="AE311" i="39" s="1"/>
  <c r="AD311" i="39"/>
  <c r="S319" i="39"/>
  <c r="T319" i="39" s="1"/>
  <c r="U319" i="39" s="1"/>
  <c r="AE319" i="39" s="1"/>
  <c r="AB319" i="39"/>
  <c r="AB216" i="39"/>
  <c r="AB220" i="39"/>
  <c r="AB224" i="39"/>
  <c r="AE228" i="39"/>
  <c r="AA228" i="39"/>
  <c r="AB228" i="39"/>
  <c r="Y228" i="39"/>
  <c r="Z264" i="39"/>
  <c r="Z268" i="39"/>
  <c r="Z272" i="39"/>
  <c r="Z276" i="39"/>
  <c r="Z280" i="39"/>
  <c r="AC281" i="39"/>
  <c r="T281" i="39"/>
  <c r="U281" i="39" s="1"/>
  <c r="AE281" i="39" s="1"/>
  <c r="AC289" i="39"/>
  <c r="T289" i="39"/>
  <c r="U289" i="39" s="1"/>
  <c r="AE289" i="39" s="1"/>
  <c r="AC294" i="39"/>
  <c r="Y294" i="39"/>
  <c r="AD294" i="39"/>
  <c r="Z294" i="39"/>
  <c r="AE294" i="39"/>
  <c r="AB294" i="39"/>
  <c r="AA294" i="39"/>
  <c r="X294" i="39" s="1"/>
  <c r="U299" i="39"/>
  <c r="AE299" i="39" s="1"/>
  <c r="AD299" i="39"/>
  <c r="U323" i="39"/>
  <c r="AE323" i="39" s="1"/>
  <c r="AD323" i="39"/>
  <c r="AA206" i="39"/>
  <c r="AA210" i="39"/>
  <c r="Z211" i="39"/>
  <c r="Z215" i="39"/>
  <c r="Y216" i="39"/>
  <c r="Z219" i="39"/>
  <c r="Y220" i="39"/>
  <c r="Z223" i="39"/>
  <c r="Y224" i="39"/>
  <c r="Z227" i="39"/>
  <c r="Z228" i="39"/>
  <c r="Z229" i="39"/>
  <c r="AA229" i="39"/>
  <c r="Y229" i="39"/>
  <c r="AB231" i="39"/>
  <c r="AC231" i="39"/>
  <c r="Y231" i="39"/>
  <c r="Z231" i="39"/>
  <c r="AA232" i="39"/>
  <c r="AB232" i="39"/>
  <c r="Z232" i="39"/>
  <c r="Z233" i="39"/>
  <c r="AA233" i="39"/>
  <c r="Y233" i="39"/>
  <c r="AB235" i="39"/>
  <c r="AC235" i="39"/>
  <c r="Y235" i="39"/>
  <c r="Z235" i="39"/>
  <c r="AA236" i="39"/>
  <c r="AB236" i="39"/>
  <c r="Z236" i="39"/>
  <c r="Z237" i="39"/>
  <c r="AA237" i="39"/>
  <c r="Y237" i="39"/>
  <c r="AB239" i="39"/>
  <c r="AC239" i="39"/>
  <c r="Y239" i="39"/>
  <c r="Z239" i="39"/>
  <c r="AA240" i="39"/>
  <c r="AB240" i="39"/>
  <c r="Z240" i="39"/>
  <c r="Z241" i="39"/>
  <c r="AA241" i="39"/>
  <c r="Y241" i="39"/>
  <c r="AB243" i="39"/>
  <c r="AC243" i="39"/>
  <c r="Y243" i="39"/>
  <c r="Z243" i="39"/>
  <c r="AA244" i="39"/>
  <c r="AB244" i="39"/>
  <c r="Z244" i="39"/>
  <c r="Z245" i="39"/>
  <c r="AA245" i="39"/>
  <c r="Y245" i="39"/>
  <c r="AB247" i="39"/>
  <c r="AC247" i="39"/>
  <c r="Y247" i="39"/>
  <c r="Z247" i="39"/>
  <c r="AA248" i="39"/>
  <c r="AB248" i="39"/>
  <c r="Z248" i="39"/>
  <c r="Z249" i="39"/>
  <c r="AA249" i="39"/>
  <c r="Y249" i="39"/>
  <c r="AB251" i="39"/>
  <c r="AC251" i="39"/>
  <c r="Y251" i="39"/>
  <c r="Z251" i="39"/>
  <c r="AA252" i="39"/>
  <c r="AB252" i="39"/>
  <c r="Z252" i="39"/>
  <c r="Z253" i="39"/>
  <c r="AA253" i="39"/>
  <c r="Y253" i="39"/>
  <c r="AB255" i="39"/>
  <c r="AC255" i="39"/>
  <c r="Y255" i="39"/>
  <c r="Z255" i="39"/>
  <c r="AA256" i="39"/>
  <c r="AB256" i="39"/>
  <c r="Z256" i="39"/>
  <c r="Z257" i="39"/>
  <c r="AA257" i="39"/>
  <c r="Y257" i="39"/>
  <c r="AB259" i="39"/>
  <c r="AC259" i="39"/>
  <c r="Y259" i="39"/>
  <c r="Z259" i="39"/>
  <c r="AA260" i="39"/>
  <c r="AB260" i="39"/>
  <c r="Z260" i="39"/>
  <c r="AD261" i="39"/>
  <c r="Z261" i="39"/>
  <c r="AB261" i="39"/>
  <c r="AE261" i="39"/>
  <c r="AA261" i="39"/>
  <c r="X261" i="39" s="1"/>
  <c r="AC261" i="39"/>
  <c r="AA263" i="39"/>
  <c r="AD264" i="39"/>
  <c r="AA267" i="39"/>
  <c r="AD268" i="39"/>
  <c r="AA271" i="39"/>
  <c r="AD272" i="39"/>
  <c r="AA275" i="39"/>
  <c r="X275" i="39" s="1"/>
  <c r="AD276" i="39"/>
  <c r="AA279" i="39"/>
  <c r="AD280" i="39"/>
  <c r="AB283" i="39"/>
  <c r="AE283" i="39"/>
  <c r="AA283" i="39"/>
  <c r="AD283" i="39"/>
  <c r="Z283" i="39"/>
  <c r="AC283" i="39"/>
  <c r="Y283" i="39"/>
  <c r="AE284" i="39"/>
  <c r="AA284" i="39"/>
  <c r="AD284" i="39"/>
  <c r="Z284" i="39"/>
  <c r="AC284" i="39"/>
  <c r="Y284" i="39"/>
  <c r="AB284" i="39"/>
  <c r="AB291" i="39"/>
  <c r="AE291" i="39"/>
  <c r="AA291" i="39"/>
  <c r="AD291" i="39"/>
  <c r="Z291" i="39"/>
  <c r="AC291" i="39"/>
  <c r="Y291" i="39"/>
  <c r="AB292" i="39"/>
  <c r="AE292" i="39"/>
  <c r="Z292" i="39"/>
  <c r="AD292" i="39"/>
  <c r="Y292" i="39"/>
  <c r="AC292" i="39"/>
  <c r="AA292" i="39"/>
  <c r="Z293" i="39"/>
  <c r="AC298" i="39"/>
  <c r="Y298" i="39"/>
  <c r="AD298" i="39"/>
  <c r="Z298" i="39"/>
  <c r="AE298" i="39"/>
  <c r="AB298" i="39"/>
  <c r="AA298" i="39"/>
  <c r="X298" i="39" s="1"/>
  <c r="T308" i="39"/>
  <c r="U308" i="39" s="1"/>
  <c r="AE308" i="39" s="1"/>
  <c r="AC308" i="39"/>
  <c r="T324" i="39"/>
  <c r="U324" i="39" s="1"/>
  <c r="AE324" i="39" s="1"/>
  <c r="AC324" i="39"/>
  <c r="AA265" i="39"/>
  <c r="AA269" i="39"/>
  <c r="AA273" i="39"/>
  <c r="AA277" i="39"/>
  <c r="AA281" i="39"/>
  <c r="Z282" i="39"/>
  <c r="AD282" i="39"/>
  <c r="AA285" i="39"/>
  <c r="Z286" i="39"/>
  <c r="AD286" i="39"/>
  <c r="AA289" i="39"/>
  <c r="Z290" i="39"/>
  <c r="AD290" i="39"/>
  <c r="Y295" i="39"/>
  <c r="Z295" i="39"/>
  <c r="AA296" i="39"/>
  <c r="AB296" i="39"/>
  <c r="Z296" i="39"/>
  <c r="Z297" i="39"/>
  <c r="AA297" i="39"/>
  <c r="Y297" i="39"/>
  <c r="AB299" i="39"/>
  <c r="AC299" i="39"/>
  <c r="Y299" i="39"/>
  <c r="Z299" i="39"/>
  <c r="AE300" i="39"/>
  <c r="AA300" i="39"/>
  <c r="AD300" i="39"/>
  <c r="Z300" i="39"/>
  <c r="AB300" i="39"/>
  <c r="AC300" i="39"/>
  <c r="Y306" i="39"/>
  <c r="Z306" i="39"/>
  <c r="AB307" i="39"/>
  <c r="AA307" i="39"/>
  <c r="AC307" i="39"/>
  <c r="Y307" i="39"/>
  <c r="AA308" i="39"/>
  <c r="Z308" i="39"/>
  <c r="AB308" i="39"/>
  <c r="Z309" i="39"/>
  <c r="Y309" i="39"/>
  <c r="AA309" i="39"/>
  <c r="X309" i="39" s="1"/>
  <c r="AA314" i="39"/>
  <c r="Z315" i="39"/>
  <c r="AA319" i="39"/>
  <c r="Y319" i="39"/>
  <c r="Z319" i="39"/>
  <c r="AD322" i="39"/>
  <c r="AC323" i="39"/>
  <c r="AB330" i="39"/>
  <c r="AE330" i="39"/>
  <c r="AA330" i="39"/>
  <c r="X330" i="39" s="1"/>
  <c r="AC330" i="39"/>
  <c r="Y330" i="39"/>
  <c r="Z330" i="39"/>
  <c r="AD330" i="39"/>
  <c r="AB332" i="39"/>
  <c r="AC333" i="39"/>
  <c r="Y333" i="39"/>
  <c r="AB333" i="39"/>
  <c r="AD333" i="39"/>
  <c r="Z333" i="39"/>
  <c r="AA333" i="39"/>
  <c r="AE333" i="39"/>
  <c r="T343" i="39"/>
  <c r="AC343" i="39"/>
  <c r="AE346" i="39"/>
  <c r="AA346" i="39"/>
  <c r="Z346" i="39"/>
  <c r="AD346" i="39"/>
  <c r="Y346" i="39"/>
  <c r="AB346" i="39"/>
  <c r="AC346" i="39"/>
  <c r="AB265" i="39"/>
  <c r="AB269" i="39"/>
  <c r="AB273" i="39"/>
  <c r="AB277" i="39"/>
  <c r="AB281" i="39"/>
  <c r="AA282" i="39"/>
  <c r="AE282" i="39"/>
  <c r="AB285" i="39"/>
  <c r="AA286" i="39"/>
  <c r="AE286" i="39"/>
  <c r="AB289" i="39"/>
  <c r="AA290" i="39"/>
  <c r="AE290" i="39"/>
  <c r="AA293" i="39"/>
  <c r="AB293" i="39"/>
  <c r="AC302" i="39"/>
  <c r="Y302" i="39"/>
  <c r="AB302" i="39"/>
  <c r="AD302" i="39"/>
  <c r="Z302" i="39"/>
  <c r="AB303" i="39"/>
  <c r="AE303" i="39"/>
  <c r="AA303" i="39"/>
  <c r="AC303" i="39"/>
  <c r="Y303" i="39"/>
  <c r="AE304" i="39"/>
  <c r="AA304" i="39"/>
  <c r="AD304" i="39"/>
  <c r="Z304" i="39"/>
  <c r="AB304" i="39"/>
  <c r="AD305" i="39"/>
  <c r="Z305" i="39"/>
  <c r="AC305" i="39"/>
  <c r="Y305" i="39"/>
  <c r="AE305" i="39"/>
  <c r="AA305" i="39"/>
  <c r="AA310" i="39"/>
  <c r="Z311" i="39"/>
  <c r="AC312" i="39"/>
  <c r="AB313" i="39"/>
  <c r="AC317" i="39"/>
  <c r="Y317" i="39"/>
  <c r="AE317" i="39"/>
  <c r="Z317" i="39"/>
  <c r="AD317" i="39"/>
  <c r="AA317" i="39"/>
  <c r="Z318" i="39"/>
  <c r="Q318" i="39"/>
  <c r="R318" i="39" s="1"/>
  <c r="S318" i="39" s="1"/>
  <c r="AC321" i="39"/>
  <c r="Y321" i="39"/>
  <c r="AB321" i="39"/>
  <c r="AA321" i="39"/>
  <c r="AD321" i="39"/>
  <c r="AE327" i="39"/>
  <c r="AA327" i="39"/>
  <c r="AD327" i="39"/>
  <c r="AB327" i="39"/>
  <c r="Z327" i="39"/>
  <c r="Y327" i="39"/>
  <c r="AC327" i="39"/>
  <c r="T331" i="39"/>
  <c r="U331" i="39" s="1"/>
  <c r="AE331" i="39" s="1"/>
  <c r="AC331" i="39"/>
  <c r="AB334" i="39"/>
  <c r="AE334" i="39"/>
  <c r="AA334" i="39"/>
  <c r="AC334" i="39"/>
  <c r="Y334" i="39"/>
  <c r="Z334" i="39"/>
  <c r="AD334" i="39"/>
  <c r="AC337" i="39"/>
  <c r="Y337" i="39"/>
  <c r="AB337" i="39"/>
  <c r="AD337" i="39"/>
  <c r="Z337" i="39"/>
  <c r="AA337" i="39"/>
  <c r="AE337" i="39"/>
  <c r="AB282" i="39"/>
  <c r="AB286" i="39"/>
  <c r="AB290" i="39"/>
  <c r="AD301" i="39"/>
  <c r="Z301" i="39"/>
  <c r="AC301" i="39"/>
  <c r="Y301" i="39"/>
  <c r="AE301" i="39"/>
  <c r="AA301" i="39"/>
  <c r="AC314" i="39"/>
  <c r="Y314" i="39"/>
  <c r="AB314" i="39"/>
  <c r="AD314" i="39"/>
  <c r="Z314" i="39"/>
  <c r="AE315" i="39"/>
  <c r="AB315" i="39"/>
  <c r="AA315" i="39"/>
  <c r="AC315" i="39"/>
  <c r="Y315" i="39"/>
  <c r="AD316" i="39"/>
  <c r="Z316" i="39"/>
  <c r="AA316" i="39"/>
  <c r="AE316" i="39"/>
  <c r="Y316" i="39"/>
  <c r="AB316" i="39"/>
  <c r="Z321" i="39"/>
  <c r="AC325" i="39"/>
  <c r="Y325" i="39"/>
  <c r="AE325" i="39"/>
  <c r="Z325" i="39"/>
  <c r="AD325" i="39"/>
  <c r="AA325" i="39"/>
  <c r="Z326" i="39"/>
  <c r="Q326" i="39"/>
  <c r="R326" i="39" s="1"/>
  <c r="S326" i="39" s="1"/>
  <c r="AB338" i="39"/>
  <c r="AE338" i="39"/>
  <c r="AA338" i="39"/>
  <c r="AC338" i="39"/>
  <c r="Y338" i="39"/>
  <c r="Z338" i="39"/>
  <c r="AD338" i="39"/>
  <c r="AB340" i="39"/>
  <c r="AC341" i="39"/>
  <c r="Y341" i="39"/>
  <c r="AB341" i="39"/>
  <c r="AD341" i="39"/>
  <c r="Z341" i="39"/>
  <c r="AA341" i="39"/>
  <c r="AE341" i="39"/>
  <c r="Q350" i="39"/>
  <c r="R350" i="39" s="1"/>
  <c r="S350" i="39" s="1"/>
  <c r="T350" i="39" s="1"/>
  <c r="U350" i="39" s="1"/>
  <c r="AE350" i="39" s="1"/>
  <c r="Z350" i="39"/>
  <c r="Z265" i="39"/>
  <c r="Z269" i="39"/>
  <c r="Z273" i="39"/>
  <c r="Z277" i="39"/>
  <c r="Z281" i="39"/>
  <c r="Y282" i="39"/>
  <c r="Z285" i="39"/>
  <c r="Y286" i="39"/>
  <c r="Z289" i="39"/>
  <c r="Y290" i="39"/>
  <c r="Y293" i="39"/>
  <c r="AA302" i="39"/>
  <c r="Z303" i="39"/>
  <c r="AC304" i="39"/>
  <c r="AB305" i="39"/>
  <c r="AC310" i="39"/>
  <c r="Y310" i="39"/>
  <c r="AB310" i="39"/>
  <c r="AD310" i="39"/>
  <c r="Z310" i="39"/>
  <c r="AB311" i="39"/>
  <c r="AA311" i="39"/>
  <c r="AC311" i="39"/>
  <c r="Y311" i="39"/>
  <c r="AE312" i="39"/>
  <c r="AA312" i="39"/>
  <c r="AD312" i="39"/>
  <c r="Z312" i="39"/>
  <c r="AB312" i="39"/>
  <c r="AD313" i="39"/>
  <c r="Z313" i="39"/>
  <c r="AC313" i="39"/>
  <c r="Y313" i="39"/>
  <c r="AE313" i="39"/>
  <c r="AA313" i="39"/>
  <c r="AB317" i="39"/>
  <c r="AD320" i="39"/>
  <c r="Z320" i="39"/>
  <c r="AC320" i="39"/>
  <c r="AB320" i="39"/>
  <c r="AE320" i="39"/>
  <c r="Y320" i="39"/>
  <c r="AE321" i="39"/>
  <c r="Z324" i="39"/>
  <c r="AA324" i="39"/>
  <c r="Y324" i="39"/>
  <c r="AB324" i="39"/>
  <c r="AB328" i="39"/>
  <c r="AC329" i="39"/>
  <c r="Y329" i="39"/>
  <c r="AB329" i="39"/>
  <c r="AD329" i="39"/>
  <c r="Z329" i="39"/>
  <c r="AA329" i="39"/>
  <c r="AE329" i="39"/>
  <c r="AB342" i="39"/>
  <c r="AE342" i="39"/>
  <c r="AA342" i="39"/>
  <c r="AC342" i="39"/>
  <c r="Y342" i="39"/>
  <c r="Z342" i="39"/>
  <c r="AD342" i="39"/>
  <c r="AB344" i="39"/>
  <c r="AC345" i="39"/>
  <c r="Y345" i="39"/>
  <c r="AB345" i="39"/>
  <c r="AD345" i="39"/>
  <c r="Z345" i="39"/>
  <c r="AA345" i="39"/>
  <c r="X345" i="39" s="1"/>
  <c r="AE345" i="39"/>
  <c r="S347" i="39"/>
  <c r="AB347" i="39"/>
  <c r="Y322" i="39"/>
  <c r="AC348" i="39"/>
  <c r="Y348" i="39"/>
  <c r="AD348" i="39"/>
  <c r="AB348" i="39"/>
  <c r="AE348" i="39"/>
  <c r="Z348" i="39"/>
  <c r="AD351" i="39"/>
  <c r="Z351" i="39"/>
  <c r="AE351" i="39"/>
  <c r="AA351" i="39"/>
  <c r="Y351" i="39"/>
  <c r="AB351" i="39"/>
  <c r="T353" i="39"/>
  <c r="U353" i="39" s="1"/>
  <c r="AE353" i="39" s="1"/>
  <c r="AC353" i="39"/>
  <c r="AB355" i="39"/>
  <c r="AD355" i="39"/>
  <c r="Y355" i="39"/>
  <c r="AC355" i="39"/>
  <c r="AE355" i="39"/>
  <c r="Z355" i="39"/>
  <c r="AA355" i="39"/>
  <c r="T360" i="39"/>
  <c r="AC360" i="39"/>
  <c r="R361" i="39"/>
  <c r="S361" i="39" s="1"/>
  <c r="AA361" i="39"/>
  <c r="AD374" i="39"/>
  <c r="Z374" i="39"/>
  <c r="AC374" i="39"/>
  <c r="Y374" i="39"/>
  <c r="AB374" i="39"/>
  <c r="AA374" i="39"/>
  <c r="X374" i="39" s="1"/>
  <c r="AE374" i="39"/>
  <c r="AB322" i="39"/>
  <c r="AA322" i="39"/>
  <c r="Z323" i="39"/>
  <c r="AD328" i="39"/>
  <c r="Z328" i="39"/>
  <c r="AC328" i="39"/>
  <c r="Y328" i="39"/>
  <c r="AE328" i="39"/>
  <c r="AA328" i="39"/>
  <c r="AD332" i="39"/>
  <c r="Z332" i="39"/>
  <c r="AC332" i="39"/>
  <c r="Y332" i="39"/>
  <c r="AE332" i="39"/>
  <c r="AA332" i="39"/>
  <c r="AD336" i="39"/>
  <c r="Z336" i="39"/>
  <c r="AC336" i="39"/>
  <c r="Y336" i="39"/>
  <c r="AE336" i="39"/>
  <c r="AA336" i="39"/>
  <c r="AD340" i="39"/>
  <c r="Z340" i="39"/>
  <c r="AC340" i="39"/>
  <c r="Y340" i="39"/>
  <c r="AE340" i="39"/>
  <c r="AA340" i="39"/>
  <c r="AD344" i="39"/>
  <c r="Z344" i="39"/>
  <c r="AC344" i="39"/>
  <c r="Y344" i="39"/>
  <c r="AE344" i="39"/>
  <c r="AA344" i="39"/>
  <c r="AE352" i="39"/>
  <c r="AA352" i="39"/>
  <c r="Z352" i="39"/>
  <c r="AB352" i="39"/>
  <c r="Y352" i="39"/>
  <c r="AC352" i="39"/>
  <c r="U366" i="39"/>
  <c r="AE366" i="39" s="1"/>
  <c r="AD366" i="39"/>
  <c r="AC322" i="39"/>
  <c r="AA323" i="39"/>
  <c r="AB323" i="39"/>
  <c r="AB349" i="39"/>
  <c r="AD349" i="39"/>
  <c r="Y349" i="39"/>
  <c r="AC349" i="39"/>
  <c r="AE349" i="39"/>
  <c r="Z349" i="39"/>
  <c r="AD352" i="39"/>
  <c r="AC354" i="39"/>
  <c r="Y354" i="39"/>
  <c r="AD354" i="39"/>
  <c r="AB354" i="39"/>
  <c r="AE354" i="39"/>
  <c r="Z354" i="39"/>
  <c r="AA354" i="39"/>
  <c r="AE357" i="39"/>
  <c r="AC358" i="39"/>
  <c r="Y358" i="39"/>
  <c r="AA358" i="39"/>
  <c r="AE358" i="39"/>
  <c r="Z358" i="39"/>
  <c r="AB358" i="39"/>
  <c r="AD358" i="39"/>
  <c r="AB331" i="39"/>
  <c r="AB343" i="39"/>
  <c r="Z347" i="39"/>
  <c r="AA347" i="39"/>
  <c r="Y350" i="39"/>
  <c r="T359" i="39"/>
  <c r="AC359" i="39"/>
  <c r="AD363" i="39"/>
  <c r="Z363" i="39"/>
  <c r="AB363" i="39"/>
  <c r="AC363" i="39"/>
  <c r="AA363" i="39"/>
  <c r="AE363" i="39"/>
  <c r="Y363" i="39"/>
  <c r="AA379" i="39"/>
  <c r="R379" i="39"/>
  <c r="S379" i="39" s="1"/>
  <c r="T379" i="39" s="1"/>
  <c r="Z331" i="39"/>
  <c r="AB353" i="39"/>
  <c r="AD357" i="39"/>
  <c r="Z357" i="39"/>
  <c r="AB357" i="39"/>
  <c r="AA357" i="39"/>
  <c r="AC357" i="39"/>
  <c r="AE362" i="39"/>
  <c r="AA362" i="39"/>
  <c r="AC362" i="39"/>
  <c r="Y362" i="39"/>
  <c r="AB362" i="39"/>
  <c r="Z362" i="39"/>
  <c r="AD362" i="39"/>
  <c r="AD364" i="39"/>
  <c r="S368" i="39"/>
  <c r="T368" i="39" s="1"/>
  <c r="AB368" i="39"/>
  <c r="U372" i="39"/>
  <c r="AE372" i="39" s="1"/>
  <c r="AD372" i="39"/>
  <c r="S381" i="39"/>
  <c r="AB381" i="39"/>
  <c r="AA331" i="39"/>
  <c r="AA343" i="39"/>
  <c r="Y347" i="39"/>
  <c r="Y357" i="39"/>
  <c r="AB365" i="39"/>
  <c r="AD365" i="39"/>
  <c r="Z365" i="39"/>
  <c r="AC365" i="39"/>
  <c r="AA365" i="39"/>
  <c r="AE365" i="39"/>
  <c r="Y365" i="39"/>
  <c r="AB371" i="39"/>
  <c r="AD371" i="39"/>
  <c r="Y371" i="39"/>
  <c r="AC371" i="39"/>
  <c r="AA371" i="39"/>
  <c r="AE371" i="39"/>
  <c r="Z371" i="39"/>
  <c r="U384" i="39"/>
  <c r="AE384" i="39" s="1"/>
  <c r="AD384" i="39"/>
  <c r="Z353" i="39"/>
  <c r="AA353" i="39"/>
  <c r="Y356" i="39"/>
  <c r="AA360" i="39"/>
  <c r="AB360" i="39"/>
  <c r="Z361" i="39"/>
  <c r="Y361" i="39"/>
  <c r="AB370" i="39"/>
  <c r="T376" i="39"/>
  <c r="AC376" i="39"/>
  <c r="AD378" i="39"/>
  <c r="Z378" i="39"/>
  <c r="AC378" i="39"/>
  <c r="Y378" i="39"/>
  <c r="AB378" i="39"/>
  <c r="AA378" i="39"/>
  <c r="X378" i="39" s="1"/>
  <c r="S386" i="39"/>
  <c r="T386" i="39" s="1"/>
  <c r="U386" i="39" s="1"/>
  <c r="AE386" i="39" s="1"/>
  <c r="AB386" i="39"/>
  <c r="Z359" i="39"/>
  <c r="AC364" i="39"/>
  <c r="Y364" i="39"/>
  <c r="AE364" i="39"/>
  <c r="AA364" i="39"/>
  <c r="Z364" i="39"/>
  <c r="AA366" i="39"/>
  <c r="AC366" i="39"/>
  <c r="Y366" i="39"/>
  <c r="AD367" i="39"/>
  <c r="Z367" i="39"/>
  <c r="AB367" i="39"/>
  <c r="Y367" i="39"/>
  <c r="AB369" i="39"/>
  <c r="AD369" i="39"/>
  <c r="Z369" i="39"/>
  <c r="Y369" i="39"/>
  <c r="AA375" i="39"/>
  <c r="R375" i="39"/>
  <c r="S375" i="39" s="1"/>
  <c r="T375" i="39" s="1"/>
  <c r="S377" i="39"/>
  <c r="AB377" i="39"/>
  <c r="T387" i="39"/>
  <c r="U387" i="39" s="1"/>
  <c r="AE387" i="39" s="1"/>
  <c r="AC387" i="39"/>
  <c r="Y353" i="39"/>
  <c r="AB359" i="39"/>
  <c r="AA359" i="39"/>
  <c r="X359" i="39" s="1"/>
  <c r="Z360" i="39"/>
  <c r="AB364" i="39"/>
  <c r="Z366" i="39"/>
  <c r="AA367" i="39"/>
  <c r="Y368" i="39"/>
  <c r="AA368" i="39"/>
  <c r="Z368" i="39"/>
  <c r="AA369" i="39"/>
  <c r="AE370" i="39"/>
  <c r="AA370" i="39"/>
  <c r="AD370" i="39"/>
  <c r="Z370" i="39"/>
  <c r="AC370" i="39"/>
  <c r="Y370" i="39"/>
  <c r="T380" i="39"/>
  <c r="AC380" i="39"/>
  <c r="AD382" i="39"/>
  <c r="Z382" i="39"/>
  <c r="AC382" i="39"/>
  <c r="Y382" i="39"/>
  <c r="AB382" i="39"/>
  <c r="AA382" i="39"/>
  <c r="U385" i="39"/>
  <c r="AE385" i="39" s="1"/>
  <c r="AD385" i="39"/>
  <c r="Y375" i="39"/>
  <c r="Z375" i="39"/>
  <c r="AB376" i="39"/>
  <c r="AA376" i="39"/>
  <c r="Z376" i="39"/>
  <c r="AA377" i="39"/>
  <c r="Z377" i="39"/>
  <c r="Y377" i="39"/>
  <c r="Y379" i="39"/>
  <c r="Z379" i="39"/>
  <c r="AB380" i="39"/>
  <c r="AA380" i="39"/>
  <c r="Z380" i="39"/>
  <c r="AA381" i="39"/>
  <c r="Z381" i="39"/>
  <c r="Y381" i="39"/>
  <c r="AD383" i="39"/>
  <c r="Z383" i="39"/>
  <c r="AB383" i="39"/>
  <c r="AA383" i="39"/>
  <c r="AC383" i="39"/>
  <c r="AA387" i="39"/>
  <c r="Z387" i="39"/>
  <c r="AB387" i="39"/>
  <c r="Y387" i="39"/>
  <c r="AD388" i="39"/>
  <c r="Z388" i="39"/>
  <c r="AC388" i="39"/>
  <c r="Y388" i="39"/>
  <c r="AA388" i="39"/>
  <c r="AC391" i="39"/>
  <c r="AC395" i="39"/>
  <c r="AB395" i="39"/>
  <c r="AD404" i="39"/>
  <c r="Z404" i="39"/>
  <c r="AC404" i="39"/>
  <c r="Y404" i="39"/>
  <c r="AE404" i="39"/>
  <c r="AB404" i="39"/>
  <c r="AA404" i="39"/>
  <c r="X404" i="39" s="1"/>
  <c r="AA372" i="39"/>
  <c r="AB372" i="39"/>
  <c r="AE373" i="39"/>
  <c r="AA373" i="39"/>
  <c r="AD373" i="39"/>
  <c r="Z373" i="39"/>
  <c r="AB373" i="39"/>
  <c r="T402" i="39"/>
  <c r="AC402" i="39"/>
  <c r="AE403" i="39"/>
  <c r="AA403" i="39"/>
  <c r="AD403" i="39"/>
  <c r="Z403" i="39"/>
  <c r="AC403" i="39"/>
  <c r="AB403" i="39"/>
  <c r="AC372" i="39"/>
  <c r="AC373" i="39"/>
  <c r="AC384" i="39"/>
  <c r="Y384" i="39"/>
  <c r="AA384" i="39"/>
  <c r="Z384" i="39"/>
  <c r="AB384" i="39"/>
  <c r="AA386" i="39"/>
  <c r="Z386" i="39"/>
  <c r="Y386" i="39"/>
  <c r="AB388" i="39"/>
  <c r="AD389" i="39"/>
  <c r="Z390" i="39"/>
  <c r="Q390" i="39"/>
  <c r="R390" i="39" s="1"/>
  <c r="S390" i="39" s="1"/>
  <c r="Z394" i="39"/>
  <c r="Q394" i="39"/>
  <c r="R394" i="39" s="1"/>
  <c r="S394" i="39" s="1"/>
  <c r="AE396" i="39"/>
  <c r="Y403" i="39"/>
  <c r="AA405" i="39"/>
  <c r="AC405" i="39"/>
  <c r="Y405" i="39"/>
  <c r="AB405" i="39"/>
  <c r="Z405" i="39"/>
  <c r="AB391" i="39"/>
  <c r="Z385" i="39"/>
  <c r="AC389" i="39"/>
  <c r="Y389" i="39"/>
  <c r="AB389" i="39"/>
  <c r="Z389" i="39"/>
  <c r="AB396" i="39"/>
  <c r="AD401" i="39"/>
  <c r="AB385" i="39"/>
  <c r="AA385" i="39"/>
  <c r="X385" i="39" s="1"/>
  <c r="W385" i="39" s="1"/>
  <c r="AA389" i="39"/>
  <c r="AE391" i="39"/>
  <c r="AA391" i="39"/>
  <c r="AD391" i="39"/>
  <c r="Z391" i="39"/>
  <c r="Y391" i="39"/>
  <c r="Z392" i="39"/>
  <c r="Y392" i="39"/>
  <c r="Y393" i="39"/>
  <c r="Z393" i="39"/>
  <c r="AE395" i="39"/>
  <c r="AA395" i="39"/>
  <c r="AD395" i="39"/>
  <c r="Z395" i="39"/>
  <c r="Y395" i="39"/>
  <c r="AD396" i="39"/>
  <c r="Z396" i="39"/>
  <c r="AC396" i="39"/>
  <c r="Y396" i="39"/>
  <c r="AC401" i="39"/>
  <c r="Y401" i="39"/>
  <c r="AB401" i="39"/>
  <c r="Z401" i="39"/>
  <c r="AA402" i="39"/>
  <c r="AA15" i="38"/>
  <c r="AA16" i="38"/>
  <c r="AA356" i="39" l="1"/>
  <c r="X26" i="39"/>
  <c r="W26" i="39" s="1"/>
  <c r="X31" i="39"/>
  <c r="W31" i="39" s="1"/>
  <c r="X383" i="39"/>
  <c r="W383" i="39" s="1"/>
  <c r="V383" i="39" s="1"/>
  <c r="X380" i="39"/>
  <c r="W380" i="39" s="1"/>
  <c r="X376" i="39"/>
  <c r="W376" i="39" s="1"/>
  <c r="X336" i="39"/>
  <c r="W336" i="39" s="1"/>
  <c r="V336" i="39" s="1"/>
  <c r="X311" i="39"/>
  <c r="W311" i="39" s="1"/>
  <c r="V311" i="39" s="1"/>
  <c r="X315" i="39"/>
  <c r="W315" i="39" s="1"/>
  <c r="V315" i="39" s="1"/>
  <c r="X199" i="39"/>
  <c r="W199" i="39" s="1"/>
  <c r="V199" i="39" s="1"/>
  <c r="X238" i="39"/>
  <c r="W238" i="39" s="1"/>
  <c r="X225" i="39"/>
  <c r="W225" i="39" s="1"/>
  <c r="X157" i="39"/>
  <c r="W157" i="39" s="1"/>
  <c r="V157" i="39" s="1"/>
  <c r="X181" i="39"/>
  <c r="W181" i="39" s="1"/>
  <c r="V181" i="39" s="1"/>
  <c r="X117" i="39"/>
  <c r="W117" i="39" s="1"/>
  <c r="V117" i="39" s="1"/>
  <c r="X83" i="39"/>
  <c r="W83" i="39" s="1"/>
  <c r="V83" i="39" s="1"/>
  <c r="X146" i="39"/>
  <c r="W146" i="39" s="1"/>
  <c r="X130" i="39"/>
  <c r="W130" i="39" s="1"/>
  <c r="AD119" i="39"/>
  <c r="X107" i="39"/>
  <c r="W107" i="39" s="1"/>
  <c r="X98" i="39"/>
  <c r="W98" i="39" s="1"/>
  <c r="X82" i="39"/>
  <c r="W82" i="39" s="1"/>
  <c r="V82" i="39" s="1"/>
  <c r="X66" i="39"/>
  <c r="W66" i="39" s="1"/>
  <c r="X27" i="39"/>
  <c r="W27" i="39" s="1"/>
  <c r="AC356" i="39"/>
  <c r="X46" i="39"/>
  <c r="W46" i="39" s="1"/>
  <c r="V46" i="39" s="1"/>
  <c r="X92" i="39"/>
  <c r="W92" i="39" s="1"/>
  <c r="X299" i="39"/>
  <c r="W299" i="39" s="1"/>
  <c r="V299" i="39" s="1"/>
  <c r="X54" i="39"/>
  <c r="W54" i="39" s="1"/>
  <c r="X35" i="39"/>
  <c r="W35" i="39" s="1"/>
  <c r="X50" i="39"/>
  <c r="W50" i="39" s="1"/>
  <c r="V50" i="39" s="1"/>
  <c r="X13" i="39"/>
  <c r="W13" i="39" s="1"/>
  <c r="X37" i="39"/>
  <c r="W37" i="39" s="1"/>
  <c r="X10" i="39"/>
  <c r="W10" i="39" s="1"/>
  <c r="V10" i="39" s="1"/>
  <c r="X36" i="39"/>
  <c r="W36" i="39" s="1"/>
  <c r="V36" i="39" s="1"/>
  <c r="AB356" i="39"/>
  <c r="X356" i="39" s="1"/>
  <c r="W356" i="39" s="1"/>
  <c r="X357" i="39"/>
  <c r="W357" i="39" s="1"/>
  <c r="V357" i="39" s="1"/>
  <c r="X245" i="39"/>
  <c r="W245" i="39" s="1"/>
  <c r="X278" i="39"/>
  <c r="W278" i="39" s="1"/>
  <c r="V278" i="39" s="1"/>
  <c r="X197" i="39"/>
  <c r="W197" i="39" s="1"/>
  <c r="V197" i="39" s="1"/>
  <c r="X131" i="39"/>
  <c r="W131" i="39" s="1"/>
  <c r="X162" i="39"/>
  <c r="W162" i="39" s="1"/>
  <c r="V162" i="39" s="1"/>
  <c r="X154" i="39"/>
  <c r="W154" i="39" s="1"/>
  <c r="V154" i="39" s="1"/>
  <c r="X55" i="39"/>
  <c r="W55" i="39" s="1"/>
  <c r="V55" i="39" s="1"/>
  <c r="X30" i="39"/>
  <c r="W30" i="39" s="1"/>
  <c r="V30" i="39" s="1"/>
  <c r="X99" i="39"/>
  <c r="W99" i="39" s="1"/>
  <c r="X94" i="39"/>
  <c r="W94" i="39" s="1"/>
  <c r="V94" i="39" s="1"/>
  <c r="X76" i="39"/>
  <c r="W76" i="39" s="1"/>
  <c r="V76" i="39" s="1"/>
  <c r="X60" i="39"/>
  <c r="W60" i="39" s="1"/>
  <c r="V60" i="39" s="1"/>
  <c r="X122" i="39"/>
  <c r="W122" i="39" s="1"/>
  <c r="V122" i="39" s="1"/>
  <c r="X115" i="39"/>
  <c r="W115" i="39" s="1"/>
  <c r="X110" i="39"/>
  <c r="W110" i="39" s="1"/>
  <c r="V110" i="39" s="1"/>
  <c r="X52" i="39"/>
  <c r="W52" i="39" s="1"/>
  <c r="V52" i="39" s="1"/>
  <c r="X40" i="39"/>
  <c r="W40" i="39" s="1"/>
  <c r="V40" i="39" s="1"/>
  <c r="X233" i="39"/>
  <c r="W233" i="39" s="1"/>
  <c r="X303" i="39"/>
  <c r="W303" i="39" s="1"/>
  <c r="V303" i="39" s="1"/>
  <c r="X291" i="39"/>
  <c r="W291" i="39" s="1"/>
  <c r="X284" i="39"/>
  <c r="W284" i="39" s="1"/>
  <c r="V284" i="39" s="1"/>
  <c r="X287" i="39"/>
  <c r="W287" i="39" s="1"/>
  <c r="X363" i="39"/>
  <c r="W363" i="39" s="1"/>
  <c r="V363" i="39" s="1"/>
  <c r="X358" i="39"/>
  <c r="W358" i="39" s="1"/>
  <c r="V358" i="39" s="1"/>
  <c r="X317" i="39"/>
  <c r="W317" i="39" s="1"/>
  <c r="X241" i="39"/>
  <c r="W241" i="39" s="1"/>
  <c r="X191" i="39"/>
  <c r="W191" i="39" s="1"/>
  <c r="X139" i="39"/>
  <c r="W139" i="39" s="1"/>
  <c r="X121" i="39"/>
  <c r="W121" i="39" s="1"/>
  <c r="V121" i="39" s="1"/>
  <c r="X152" i="39"/>
  <c r="W152" i="39" s="1"/>
  <c r="V152" i="39" s="1"/>
  <c r="X136" i="39"/>
  <c r="W136" i="39" s="1"/>
  <c r="V136" i="39" s="1"/>
  <c r="X148" i="39"/>
  <c r="W148" i="39" s="1"/>
  <c r="X132" i="39"/>
  <c r="W132" i="39" s="1"/>
  <c r="X108" i="39"/>
  <c r="W108" i="39" s="1"/>
  <c r="X63" i="39"/>
  <c r="W63" i="39" s="1"/>
  <c r="V63" i="39" s="1"/>
  <c r="X86" i="39"/>
  <c r="W86" i="39" s="1"/>
  <c r="V86" i="39" s="1"/>
  <c r="X51" i="39"/>
  <c r="W51" i="39" s="1"/>
  <c r="V51" i="39" s="1"/>
  <c r="X74" i="39"/>
  <c r="W74" i="39" s="1"/>
  <c r="V74" i="39" s="1"/>
  <c r="X48" i="39"/>
  <c r="W48" i="39" s="1"/>
  <c r="V48" i="39" s="1"/>
  <c r="X15" i="39"/>
  <c r="W15" i="39" s="1"/>
  <c r="V15" i="39" s="1"/>
  <c r="O32" i="44"/>
  <c r="O45" i="44"/>
  <c r="O10" i="44"/>
  <c r="O24" i="44"/>
  <c r="O29" i="44"/>
  <c r="O8" i="44"/>
  <c r="O44" i="44"/>
  <c r="O20" i="44"/>
  <c r="O39" i="44"/>
  <c r="O27" i="44"/>
  <c r="O34" i="44"/>
  <c r="O48" i="44"/>
  <c r="O18" i="44"/>
  <c r="O47" i="44"/>
  <c r="O54" i="44"/>
  <c r="O42" i="44"/>
  <c r="O30" i="44"/>
  <c r="O16" i="44"/>
  <c r="O43" i="44"/>
  <c r="O38" i="44"/>
  <c r="O26" i="44"/>
  <c r="O55" i="44"/>
  <c r="O14" i="44"/>
  <c r="O6" i="44"/>
  <c r="O53" i="44"/>
  <c r="O52" i="44"/>
  <c r="O13" i="44"/>
  <c r="L55" i="44"/>
  <c r="K55" i="44" s="1"/>
  <c r="L41" i="44"/>
  <c r="K41" i="44" s="1"/>
  <c r="O51" i="44"/>
  <c r="O35" i="44"/>
  <c r="O33" i="44"/>
  <c r="O21" i="44"/>
  <c r="O23" i="44"/>
  <c r="O46" i="44"/>
  <c r="O40" i="44"/>
  <c r="O41" i="44"/>
  <c r="P5" i="44"/>
  <c r="X320" i="39"/>
  <c r="W320" i="39" s="1"/>
  <c r="V320" i="39" s="1"/>
  <c r="X372" i="39"/>
  <c r="W372" i="39" s="1"/>
  <c r="X104" i="39"/>
  <c r="W104" i="39" s="1"/>
  <c r="V104" i="39" s="1"/>
  <c r="X332" i="39"/>
  <c r="W332" i="39" s="1"/>
  <c r="V332" i="39" s="1"/>
  <c r="X347" i="39"/>
  <c r="W347" i="39" s="1"/>
  <c r="X203" i="39"/>
  <c r="W203" i="39" s="1"/>
  <c r="X113" i="39"/>
  <c r="W113" i="39" s="1"/>
  <c r="V113" i="39" s="1"/>
  <c r="X337" i="39"/>
  <c r="W337" i="39" s="1"/>
  <c r="V337" i="39" s="1"/>
  <c r="X304" i="39"/>
  <c r="W304" i="39" s="1"/>
  <c r="V304" i="39" s="1"/>
  <c r="X346" i="39"/>
  <c r="W346" i="39" s="1"/>
  <c r="V346" i="39" s="1"/>
  <c r="X281" i="39"/>
  <c r="W281" i="39" s="1"/>
  <c r="X243" i="39"/>
  <c r="W243" i="39" s="1"/>
  <c r="V243" i="39" s="1"/>
  <c r="X201" i="39"/>
  <c r="W201" i="39" s="1"/>
  <c r="V201" i="39" s="1"/>
  <c r="X109" i="39"/>
  <c r="W109" i="39" s="1"/>
  <c r="V109" i="39" s="1"/>
  <c r="X144" i="39"/>
  <c r="W144" i="39" s="1"/>
  <c r="X128" i="39"/>
  <c r="W128" i="39" s="1"/>
  <c r="AB69" i="39"/>
  <c r="X22" i="39"/>
  <c r="W22" i="39" s="1"/>
  <c r="V22" i="39" s="1"/>
  <c r="X49" i="39"/>
  <c r="W49" i="39" s="1"/>
  <c r="X208" i="39"/>
  <c r="W208" i="39" s="1"/>
  <c r="V208" i="39" s="1"/>
  <c r="X158" i="39"/>
  <c r="W158" i="39" s="1"/>
  <c r="X209" i="39"/>
  <c r="W209" i="39" s="1"/>
  <c r="V209" i="39" s="1"/>
  <c r="X192" i="39"/>
  <c r="W192" i="39" s="1"/>
  <c r="X386" i="39"/>
  <c r="W386" i="39" s="1"/>
  <c r="X322" i="39"/>
  <c r="W322" i="39" s="1"/>
  <c r="X313" i="39"/>
  <c r="W313" i="39" s="1"/>
  <c r="V313" i="39" s="1"/>
  <c r="X316" i="39"/>
  <c r="W316" i="39" s="1"/>
  <c r="V316" i="39" s="1"/>
  <c r="X314" i="39"/>
  <c r="W314" i="39" s="1"/>
  <c r="V314" i="39" s="1"/>
  <c r="X297" i="39"/>
  <c r="W297" i="39" s="1"/>
  <c r="X277" i="39"/>
  <c r="W277" i="39" s="1"/>
  <c r="X292" i="39"/>
  <c r="W292" i="39" s="1"/>
  <c r="V292" i="39" s="1"/>
  <c r="X249" i="39"/>
  <c r="W249" i="39" s="1"/>
  <c r="X239" i="39"/>
  <c r="W239" i="39" s="1"/>
  <c r="X189" i="39"/>
  <c r="W189" i="39" s="1"/>
  <c r="X184" i="39"/>
  <c r="W184" i="39" s="1"/>
  <c r="V184" i="39" s="1"/>
  <c r="X180" i="39"/>
  <c r="W180" i="39" s="1"/>
  <c r="V180" i="39" s="1"/>
  <c r="X124" i="39"/>
  <c r="W124" i="39" s="1"/>
  <c r="X142" i="39"/>
  <c r="W142" i="39" s="1"/>
  <c r="X114" i="39"/>
  <c r="W114" i="39" s="1"/>
  <c r="V114" i="39" s="1"/>
  <c r="X96" i="39"/>
  <c r="W96" i="39" s="1"/>
  <c r="X170" i="39"/>
  <c r="W170" i="39" s="1"/>
  <c r="X369" i="39"/>
  <c r="W369" i="39" s="1"/>
  <c r="V369" i="39" s="1"/>
  <c r="X388" i="39"/>
  <c r="W388" i="39" s="1"/>
  <c r="V388" i="39" s="1"/>
  <c r="X381" i="39"/>
  <c r="W381" i="39" s="1"/>
  <c r="X377" i="39"/>
  <c r="W377" i="39" s="1"/>
  <c r="X382" i="39"/>
  <c r="W382" i="39" s="1"/>
  <c r="X368" i="39"/>
  <c r="W368" i="39" s="1"/>
  <c r="X312" i="39"/>
  <c r="W312" i="39" s="1"/>
  <c r="V312" i="39" s="1"/>
  <c r="X338" i="39"/>
  <c r="W338" i="39" s="1"/>
  <c r="V338" i="39" s="1"/>
  <c r="X334" i="39"/>
  <c r="W334" i="39" s="1"/>
  <c r="V334" i="39" s="1"/>
  <c r="X286" i="39"/>
  <c r="W286" i="39" s="1"/>
  <c r="V286" i="39" s="1"/>
  <c r="X307" i="39"/>
  <c r="W307" i="39" s="1"/>
  <c r="X300" i="39"/>
  <c r="W300" i="39" s="1"/>
  <c r="V300" i="39" s="1"/>
  <c r="X283" i="39"/>
  <c r="W283" i="39" s="1"/>
  <c r="V283" i="39" s="1"/>
  <c r="X280" i="39"/>
  <c r="W280" i="39" s="1"/>
  <c r="V280" i="39" s="1"/>
  <c r="X276" i="39"/>
  <c r="W276" i="39" s="1"/>
  <c r="X235" i="39"/>
  <c r="W235" i="39" s="1"/>
  <c r="V235" i="39" s="1"/>
  <c r="X234" i="39"/>
  <c r="W234" i="39" s="1"/>
  <c r="V234" i="39" s="1"/>
  <c r="X186" i="39"/>
  <c r="W186" i="39" s="1"/>
  <c r="X169" i="39"/>
  <c r="W169" i="39" s="1"/>
  <c r="V169" i="39" s="1"/>
  <c r="X159" i="39"/>
  <c r="W159" i="39" s="1"/>
  <c r="V159" i="39" s="1"/>
  <c r="X172" i="39"/>
  <c r="W172" i="39" s="1"/>
  <c r="V172" i="39" s="1"/>
  <c r="AD123" i="39"/>
  <c r="X185" i="39"/>
  <c r="W185" i="39" s="1"/>
  <c r="X401" i="39"/>
  <c r="W401" i="39" s="1"/>
  <c r="V401" i="39" s="1"/>
  <c r="X240" i="39"/>
  <c r="W240" i="39" s="1"/>
  <c r="X179" i="39"/>
  <c r="W179" i="39" s="1"/>
  <c r="V179" i="39" s="1"/>
  <c r="X395" i="39"/>
  <c r="W395" i="39" s="1"/>
  <c r="V395" i="39" s="1"/>
  <c r="AC339" i="39"/>
  <c r="X273" i="39"/>
  <c r="W273" i="39" s="1"/>
  <c r="V273" i="39" s="1"/>
  <c r="X271" i="39"/>
  <c r="W271" i="39" s="1"/>
  <c r="V271" i="39" s="1"/>
  <c r="X224" i="39"/>
  <c r="W224" i="39" s="1"/>
  <c r="V224" i="39" s="1"/>
  <c r="X190" i="39"/>
  <c r="W190" i="39" s="1"/>
  <c r="X23" i="39"/>
  <c r="W23" i="39" s="1"/>
  <c r="V23" i="39" s="1"/>
  <c r="X343" i="39"/>
  <c r="W343" i="39" s="1"/>
  <c r="X355" i="39"/>
  <c r="W355" i="39" s="1"/>
  <c r="V355" i="39" s="1"/>
  <c r="X269" i="39"/>
  <c r="W269" i="39" s="1"/>
  <c r="V269" i="39" s="1"/>
  <c r="X264" i="39"/>
  <c r="W264" i="39" s="1"/>
  <c r="V264" i="39" s="1"/>
  <c r="X155" i="39"/>
  <c r="W155" i="39" s="1"/>
  <c r="V155" i="39" s="1"/>
  <c r="X103" i="39"/>
  <c r="W103" i="39" s="1"/>
  <c r="V103" i="39" s="1"/>
  <c r="AD91" i="39"/>
  <c r="X43" i="39"/>
  <c r="W43" i="39" s="1"/>
  <c r="V43" i="39" s="1"/>
  <c r="X24" i="39"/>
  <c r="W24" i="39" s="1"/>
  <c r="X365" i="39"/>
  <c r="W365" i="39" s="1"/>
  <c r="V365" i="39" s="1"/>
  <c r="AA339" i="39"/>
  <c r="AB335" i="39"/>
  <c r="AC335" i="39"/>
  <c r="X327" i="39"/>
  <c r="W327" i="39" s="1"/>
  <c r="V327" i="39" s="1"/>
  <c r="X265" i="39"/>
  <c r="W265" i="39" s="1"/>
  <c r="V265" i="39" s="1"/>
  <c r="X267" i="39"/>
  <c r="W267" i="39" s="1"/>
  <c r="V267" i="39" s="1"/>
  <c r="X231" i="39"/>
  <c r="W231" i="39" s="1"/>
  <c r="V231" i="39" s="1"/>
  <c r="AB202" i="39"/>
  <c r="X212" i="39"/>
  <c r="W212" i="39" s="1"/>
  <c r="V212" i="39" s="1"/>
  <c r="X198" i="39"/>
  <c r="W198" i="39" s="1"/>
  <c r="X200" i="39"/>
  <c r="W200" i="39" s="1"/>
  <c r="V200" i="39" s="1"/>
  <c r="X101" i="39"/>
  <c r="W101" i="39" s="1"/>
  <c r="V101" i="39" s="1"/>
  <c r="X79" i="39"/>
  <c r="W79" i="39" s="1"/>
  <c r="V79" i="39" s="1"/>
  <c r="X45" i="39"/>
  <c r="W45" i="39" s="1"/>
  <c r="V45" i="39" s="1"/>
  <c r="X33" i="39"/>
  <c r="W33" i="39" s="1"/>
  <c r="X396" i="39"/>
  <c r="W396" i="39" s="1"/>
  <c r="X187" i="39"/>
  <c r="W187" i="39" s="1"/>
  <c r="V187" i="39" s="1"/>
  <c r="X71" i="39"/>
  <c r="W71" i="39" s="1"/>
  <c r="X272" i="39"/>
  <c r="W272" i="39" s="1"/>
  <c r="V272" i="39" s="1"/>
  <c r="X9" i="39"/>
  <c r="W9" i="39" s="1"/>
  <c r="X44" i="39"/>
  <c r="W44" i="39" s="1"/>
  <c r="V44" i="39" s="1"/>
  <c r="X391" i="39"/>
  <c r="W391" i="39" s="1"/>
  <c r="X367" i="39"/>
  <c r="W367" i="39" s="1"/>
  <c r="X366" i="39"/>
  <c r="W366" i="39" s="1"/>
  <c r="X360" i="39"/>
  <c r="W360" i="39" s="1"/>
  <c r="X371" i="39"/>
  <c r="W371" i="39" s="1"/>
  <c r="AA335" i="39"/>
  <c r="X323" i="39"/>
  <c r="W323" i="39" s="1"/>
  <c r="X352" i="39"/>
  <c r="W352" i="39" s="1"/>
  <c r="V352" i="39" s="1"/>
  <c r="X340" i="39"/>
  <c r="W340" i="39" s="1"/>
  <c r="V340" i="39" s="1"/>
  <c r="X329" i="39"/>
  <c r="W329" i="39" s="1"/>
  <c r="V329" i="39" s="1"/>
  <c r="X293" i="39"/>
  <c r="W293" i="39" s="1"/>
  <c r="V293" i="39" s="1"/>
  <c r="X282" i="39"/>
  <c r="W282" i="39" s="1"/>
  <c r="V282" i="39" s="1"/>
  <c r="X333" i="39"/>
  <c r="W333" i="39" s="1"/>
  <c r="V333" i="39" s="1"/>
  <c r="X296" i="39"/>
  <c r="W296" i="39" s="1"/>
  <c r="X285" i="39"/>
  <c r="W285" i="39" s="1"/>
  <c r="X257" i="39"/>
  <c r="W257" i="39" s="1"/>
  <c r="X248" i="39"/>
  <c r="W248" i="39" s="1"/>
  <c r="X232" i="39"/>
  <c r="W232" i="39" s="1"/>
  <c r="V232" i="39" s="1"/>
  <c r="X220" i="39"/>
  <c r="W220" i="39" s="1"/>
  <c r="V220" i="39" s="1"/>
  <c r="X259" i="39"/>
  <c r="W259" i="39" s="1"/>
  <c r="X242" i="39"/>
  <c r="W242" i="39" s="1"/>
  <c r="X188" i="39"/>
  <c r="W188" i="39" s="1"/>
  <c r="V188" i="39" s="1"/>
  <c r="X143" i="39"/>
  <c r="W143" i="39" s="1"/>
  <c r="V143" i="39" s="1"/>
  <c r="X183" i="39"/>
  <c r="W183" i="39" s="1"/>
  <c r="V183" i="39" s="1"/>
  <c r="X182" i="39"/>
  <c r="W182" i="39" s="1"/>
  <c r="V182" i="39" s="1"/>
  <c r="X164" i="39"/>
  <c r="W164" i="39" s="1"/>
  <c r="X97" i="39"/>
  <c r="W97" i="39" s="1"/>
  <c r="V97" i="39" s="1"/>
  <c r="X112" i="39"/>
  <c r="W112" i="39" s="1"/>
  <c r="X100" i="39"/>
  <c r="W100" i="39" s="1"/>
  <c r="V100" i="39" s="1"/>
  <c r="X38" i="39"/>
  <c r="W38" i="39" s="1"/>
  <c r="V38" i="39" s="1"/>
  <c r="X119" i="39"/>
  <c r="W119" i="39" s="1"/>
  <c r="X14" i="39"/>
  <c r="W14" i="39" s="1"/>
  <c r="X20" i="39"/>
  <c r="W20" i="39" s="1"/>
  <c r="V20" i="39" s="1"/>
  <c r="X348" i="39"/>
  <c r="W348" i="39" s="1"/>
  <c r="V348" i="39" s="1"/>
  <c r="X256" i="39"/>
  <c r="W256" i="39" s="1"/>
  <c r="X168" i="39"/>
  <c r="W168" i="39" s="1"/>
  <c r="AC202" i="39"/>
  <c r="X387" i="39"/>
  <c r="W387" i="39" s="1"/>
  <c r="V387" i="39" s="1"/>
  <c r="X362" i="39"/>
  <c r="W362" i="39" s="1"/>
  <c r="V362" i="39" s="1"/>
  <c r="AB339" i="39"/>
  <c r="X229" i="39"/>
  <c r="W229" i="39" s="1"/>
  <c r="X268" i="39"/>
  <c r="W268" i="39" s="1"/>
  <c r="V268" i="39" s="1"/>
  <c r="AB393" i="39"/>
  <c r="X393" i="39" s="1"/>
  <c r="W393" i="39" s="1"/>
  <c r="V393" i="39" s="1"/>
  <c r="X331" i="39"/>
  <c r="W331" i="39" s="1"/>
  <c r="X351" i="39"/>
  <c r="W351" i="39" s="1"/>
  <c r="V351" i="39" s="1"/>
  <c r="X324" i="39"/>
  <c r="W324" i="39" s="1"/>
  <c r="V324" i="39" s="1"/>
  <c r="X341" i="39"/>
  <c r="W341" i="39" s="1"/>
  <c r="V341" i="39" s="1"/>
  <c r="X301" i="39"/>
  <c r="W301" i="39" s="1"/>
  <c r="V301" i="39" s="1"/>
  <c r="X310" i="39"/>
  <c r="W310" i="39" s="1"/>
  <c r="V310" i="39" s="1"/>
  <c r="X279" i="39"/>
  <c r="W279" i="39" s="1"/>
  <c r="X263" i="39"/>
  <c r="W263" i="39" s="1"/>
  <c r="X210" i="39"/>
  <c r="W210" i="39" s="1"/>
  <c r="V210" i="39" s="1"/>
  <c r="X228" i="39"/>
  <c r="W228" i="39" s="1"/>
  <c r="V228" i="39" s="1"/>
  <c r="X288" i="39"/>
  <c r="W288" i="39" s="1"/>
  <c r="V288" i="39" s="1"/>
  <c r="X255" i="39"/>
  <c r="W255" i="39" s="1"/>
  <c r="X227" i="39"/>
  <c r="W227" i="39" s="1"/>
  <c r="V227" i="39" s="1"/>
  <c r="X217" i="39"/>
  <c r="W217" i="39" s="1"/>
  <c r="V217" i="39" s="1"/>
  <c r="X195" i="39"/>
  <c r="W195" i="39" s="1"/>
  <c r="X171" i="39"/>
  <c r="W171" i="39" s="1"/>
  <c r="X93" i="39"/>
  <c r="W93" i="39" s="1"/>
  <c r="V93" i="39" s="1"/>
  <c r="X138" i="39"/>
  <c r="W138" i="39" s="1"/>
  <c r="X150" i="39"/>
  <c r="W150" i="39" s="1"/>
  <c r="V150" i="39" s="1"/>
  <c r="X134" i="39"/>
  <c r="W134" i="39" s="1"/>
  <c r="V134" i="39" s="1"/>
  <c r="X87" i="39"/>
  <c r="W87" i="39" s="1"/>
  <c r="X18" i="39"/>
  <c r="W18" i="39" s="1"/>
  <c r="V18" i="39" s="1"/>
  <c r="X29" i="39"/>
  <c r="W29" i="39" s="1"/>
  <c r="X17" i="39"/>
  <c r="W17" i="39" s="1"/>
  <c r="X56" i="39"/>
  <c r="W56" i="39" s="1"/>
  <c r="X72" i="39"/>
  <c r="W72" i="39" s="1"/>
  <c r="X194" i="39"/>
  <c r="W194" i="39" s="1"/>
  <c r="V194" i="39" s="1"/>
  <c r="X289" i="39"/>
  <c r="W289" i="39" s="1"/>
  <c r="V289" i="39" s="1"/>
  <c r="X252" i="39"/>
  <c r="W252" i="39" s="1"/>
  <c r="X236" i="39"/>
  <c r="W236" i="39" s="1"/>
  <c r="V236" i="39" s="1"/>
  <c r="X384" i="39"/>
  <c r="W384" i="39" s="1"/>
  <c r="X373" i="39"/>
  <c r="W373" i="39" s="1"/>
  <c r="X402" i="39"/>
  <c r="W402" i="39" s="1"/>
  <c r="V402" i="39" s="1"/>
  <c r="X405" i="39"/>
  <c r="W405" i="39" s="1"/>
  <c r="V405" i="39" s="1"/>
  <c r="X403" i="39"/>
  <c r="W403" i="39" s="1"/>
  <c r="V403" i="39" s="1"/>
  <c r="X354" i="39"/>
  <c r="W354" i="39" s="1"/>
  <c r="V354" i="39" s="1"/>
  <c r="AC393" i="39"/>
  <c r="X389" i="39"/>
  <c r="W389" i="39" s="1"/>
  <c r="V389" i="39" s="1"/>
  <c r="X370" i="39"/>
  <c r="W370" i="39" s="1"/>
  <c r="X364" i="39"/>
  <c r="W364" i="39" s="1"/>
  <c r="V364" i="39" s="1"/>
  <c r="X353" i="39"/>
  <c r="W353" i="39" s="1"/>
  <c r="X344" i="39"/>
  <c r="W344" i="39" s="1"/>
  <c r="V344" i="39" s="1"/>
  <c r="X328" i="39"/>
  <c r="W328" i="39" s="1"/>
  <c r="V328" i="39" s="1"/>
  <c r="X342" i="39"/>
  <c r="W342" i="39" s="1"/>
  <c r="V342" i="39" s="1"/>
  <c r="X302" i="39"/>
  <c r="W302" i="39" s="1"/>
  <c r="X325" i="39"/>
  <c r="W325" i="39" s="1"/>
  <c r="X321" i="39"/>
  <c r="W321" i="39" s="1"/>
  <c r="V321" i="39" s="1"/>
  <c r="X305" i="39"/>
  <c r="W305" i="39" s="1"/>
  <c r="X290" i="39"/>
  <c r="W290" i="39" s="1"/>
  <c r="X319" i="39"/>
  <c r="W319" i="39" s="1"/>
  <c r="X308" i="39"/>
  <c r="W308" i="39" s="1"/>
  <c r="X260" i="39"/>
  <c r="W260" i="39" s="1"/>
  <c r="X253" i="39"/>
  <c r="W253" i="39" s="1"/>
  <c r="X244" i="39"/>
  <c r="W244" i="39" s="1"/>
  <c r="X237" i="39"/>
  <c r="W237" i="39" s="1"/>
  <c r="X206" i="39"/>
  <c r="W206" i="39" s="1"/>
  <c r="V206" i="39" s="1"/>
  <c r="AD273" i="39"/>
  <c r="X251" i="39"/>
  <c r="W251" i="39" s="1"/>
  <c r="X215" i="39"/>
  <c r="W215" i="39" s="1"/>
  <c r="V215" i="39" s="1"/>
  <c r="X258" i="39"/>
  <c r="W258" i="39" s="1"/>
  <c r="X213" i="39"/>
  <c r="W213" i="39" s="1"/>
  <c r="V213" i="39" s="1"/>
  <c r="X230" i="39"/>
  <c r="W230" i="39" s="1"/>
  <c r="V230" i="39" s="1"/>
  <c r="X196" i="39"/>
  <c r="W196" i="39" s="1"/>
  <c r="X221" i="39"/>
  <c r="W221" i="39" s="1"/>
  <c r="V221" i="39" s="1"/>
  <c r="X205" i="39"/>
  <c r="W205" i="39" s="1"/>
  <c r="V205" i="39" s="1"/>
  <c r="X174" i="39"/>
  <c r="W174" i="39" s="1"/>
  <c r="X125" i="39"/>
  <c r="W125" i="39" s="1"/>
  <c r="X89" i="39"/>
  <c r="W89" i="39" s="1"/>
  <c r="X163" i="39"/>
  <c r="W163" i="39" s="1"/>
  <c r="X120" i="39"/>
  <c r="W120" i="39" s="1"/>
  <c r="V120" i="39" s="1"/>
  <c r="X140" i="39"/>
  <c r="W140" i="39" s="1"/>
  <c r="X127" i="39"/>
  <c r="W127" i="39" s="1"/>
  <c r="X123" i="39"/>
  <c r="W123" i="39" s="1"/>
  <c r="V123" i="39" s="1"/>
  <c r="X111" i="39"/>
  <c r="W111" i="39" s="1"/>
  <c r="X106" i="39"/>
  <c r="W106" i="39" s="1"/>
  <c r="V106" i="39" s="1"/>
  <c r="X102" i="39"/>
  <c r="W102" i="39" s="1"/>
  <c r="V102" i="39" s="1"/>
  <c r="X90" i="39"/>
  <c r="W90" i="39" s="1"/>
  <c r="V90" i="39" s="1"/>
  <c r="X41" i="39"/>
  <c r="W41" i="39" s="1"/>
  <c r="V41" i="39" s="1"/>
  <c r="X80" i="39"/>
  <c r="W80" i="39" s="1"/>
  <c r="V80" i="39" s="1"/>
  <c r="X64" i="39"/>
  <c r="W64" i="39" s="1"/>
  <c r="V64" i="39" s="1"/>
  <c r="X28" i="39"/>
  <c r="W28" i="39" s="1"/>
  <c r="V28" i="39" s="1"/>
  <c r="X70" i="39"/>
  <c r="W70" i="39" s="1"/>
  <c r="V70" i="39" s="1"/>
  <c r="X349" i="39"/>
  <c r="W349" i="39" s="1"/>
  <c r="V349" i="39" s="1"/>
  <c r="W58" i="39"/>
  <c r="V58" i="39" s="1"/>
  <c r="W42" i="39"/>
  <c r="AC306" i="39"/>
  <c r="AD306" i="39"/>
  <c r="AB306" i="39"/>
  <c r="X306" i="39" s="1"/>
  <c r="W306" i="39" s="1"/>
  <c r="V306" i="39" s="1"/>
  <c r="AB105" i="39"/>
  <c r="AC105" i="39" s="1"/>
  <c r="AD105" i="39" s="1"/>
  <c r="AE105" i="39" s="1"/>
  <c r="AD95" i="39"/>
  <c r="AC123" i="39"/>
  <c r="AC91" i="39"/>
  <c r="L72" i="38"/>
  <c r="L30" i="38"/>
  <c r="L42" i="38"/>
  <c r="L36" i="38"/>
  <c r="L66" i="38"/>
  <c r="AD38" i="39"/>
  <c r="AA65" i="39"/>
  <c r="AD22" i="39"/>
  <c r="W275" i="39"/>
  <c r="W78" i="39"/>
  <c r="V78" i="39" s="1"/>
  <c r="W75" i="39"/>
  <c r="W118" i="39"/>
  <c r="W151" i="39"/>
  <c r="V151" i="39" s="1"/>
  <c r="W160" i="39"/>
  <c r="V160" i="39" s="1"/>
  <c r="L49" i="38"/>
  <c r="AD356" i="39"/>
  <c r="W11" i="38"/>
  <c r="AA11" i="38"/>
  <c r="AA6" i="38" s="1"/>
  <c r="AJ14" i="38"/>
  <c r="AN14" i="38" s="1"/>
  <c r="AJ16" i="38"/>
  <c r="AJ15" i="38"/>
  <c r="AJ17" i="38"/>
  <c r="AJ13" i="38"/>
  <c r="R11" i="38"/>
  <c r="AN12" i="38"/>
  <c r="W378" i="39"/>
  <c r="V378" i="39" s="1"/>
  <c r="W374" i="39"/>
  <c r="V374" i="39" s="1"/>
  <c r="W135" i="39"/>
  <c r="V135" i="39" s="1"/>
  <c r="W59" i="39"/>
  <c r="V59" i="39" s="1"/>
  <c r="W39" i="39"/>
  <c r="V39" i="39" s="1"/>
  <c r="W84" i="39"/>
  <c r="W147" i="39"/>
  <c r="V147" i="39" s="1"/>
  <c r="W62" i="39"/>
  <c r="V62" i="39" s="1"/>
  <c r="W11" i="39"/>
  <c r="V11" i="39" s="1"/>
  <c r="W270" i="39"/>
  <c r="V270" i="39" s="1"/>
  <c r="W266" i="39"/>
  <c r="V266" i="39" s="1"/>
  <c r="W262" i="39"/>
  <c r="W216" i="39"/>
  <c r="V216" i="39" s="1"/>
  <c r="W359" i="39"/>
  <c r="W330" i="39"/>
  <c r="V330" i="39" s="1"/>
  <c r="W67" i="39"/>
  <c r="W261" i="39"/>
  <c r="V261" i="39" s="1"/>
  <c r="W294" i="39"/>
  <c r="V294" i="39" s="1"/>
  <c r="W178" i="39"/>
  <c r="W298" i="39"/>
  <c r="V298" i="39" s="1"/>
  <c r="AD331" i="39"/>
  <c r="W254" i="39"/>
  <c r="V254" i="39" s="1"/>
  <c r="W204" i="39"/>
  <c r="V204" i="39" s="1"/>
  <c r="W177" i="39"/>
  <c r="W25" i="39"/>
  <c r="V25" i="39" s="1"/>
  <c r="W309" i="39"/>
  <c r="W274" i="39"/>
  <c r="V274" i="39" s="1"/>
  <c r="W173" i="39"/>
  <c r="V173" i="39" s="1"/>
  <c r="W167" i="39"/>
  <c r="V167" i="39" s="1"/>
  <c r="W21" i="39"/>
  <c r="V21" i="39" s="1"/>
  <c r="W404" i="39"/>
  <c r="W345" i="39"/>
  <c r="V345" i="39" s="1"/>
  <c r="W247" i="39"/>
  <c r="V247" i="39" s="1"/>
  <c r="W219" i="39"/>
  <c r="V219" i="39" s="1"/>
  <c r="AB6" i="39"/>
  <c r="AC6" i="39" s="1"/>
  <c r="AD6" i="39" s="1"/>
  <c r="AE6" i="39" s="1"/>
  <c r="W223" i="39"/>
  <c r="V223" i="39" s="1"/>
  <c r="W211" i="39"/>
  <c r="V211" i="39" s="1"/>
  <c r="W246" i="39"/>
  <c r="V246" i="39" s="1"/>
  <c r="W207" i="39"/>
  <c r="V207" i="39" s="1"/>
  <c r="W165" i="39"/>
  <c r="V165" i="39" s="1"/>
  <c r="W156" i="39"/>
  <c r="V156" i="39" s="1"/>
  <c r="W126" i="39"/>
  <c r="V126" i="39" s="1"/>
  <c r="W91" i="39"/>
  <c r="V91" i="39" s="1"/>
  <c r="W19" i="39"/>
  <c r="V19" i="39" s="1"/>
  <c r="W47" i="39"/>
  <c r="W250" i="39"/>
  <c r="V250" i="39" s="1"/>
  <c r="W193" i="39"/>
  <c r="V193" i="39" s="1"/>
  <c r="W166" i="39"/>
  <c r="W95" i="39"/>
  <c r="W68" i="39"/>
  <c r="W12" i="39"/>
  <c r="AB7" i="39"/>
  <c r="AC7" i="39" s="1"/>
  <c r="AD7" i="39" s="1"/>
  <c r="AE7" i="39" s="1"/>
  <c r="W175" i="39"/>
  <c r="V175" i="39" s="1"/>
  <c r="W32" i="39"/>
  <c r="V32" i="39" s="1"/>
  <c r="X11" i="38"/>
  <c r="S13" i="38"/>
  <c r="R14" i="38"/>
  <c r="AB14" i="38"/>
  <c r="X14" i="38"/>
  <c r="S14" i="38"/>
  <c r="S15" i="38"/>
  <c r="R15" i="38"/>
  <c r="AB15" i="38"/>
  <c r="X15" i="38"/>
  <c r="X16" i="38"/>
  <c r="S16" i="38"/>
  <c r="R16" i="38"/>
  <c r="AB16" i="38"/>
  <c r="AB17" i="38"/>
  <c r="X17" i="38"/>
  <c r="S17" i="38"/>
  <c r="R17" i="38"/>
  <c r="AB11" i="38"/>
  <c r="AB133" i="39"/>
  <c r="S176" i="39"/>
  <c r="T176" i="39" s="1"/>
  <c r="U176" i="39" s="1"/>
  <c r="AE176" i="39" s="1"/>
  <c r="AB176" i="39"/>
  <c r="AD295" i="39"/>
  <c r="U295" i="39"/>
  <c r="AE295" i="39" s="1"/>
  <c r="AB295" i="39"/>
  <c r="X295" i="39" s="1"/>
  <c r="W295" i="39" s="1"/>
  <c r="AA57" i="39"/>
  <c r="AD308" i="39"/>
  <c r="AA218" i="39"/>
  <c r="AA149" i="39"/>
  <c r="AB149" i="39"/>
  <c r="AB53" i="39"/>
  <c r="AB77" i="38"/>
  <c r="R77" i="38"/>
  <c r="X77" i="38"/>
  <c r="S77" i="38"/>
  <c r="X74" i="38"/>
  <c r="S74" i="38"/>
  <c r="AB74" i="38"/>
  <c r="R74" i="38"/>
  <c r="AB80" i="38"/>
  <c r="R80" i="38"/>
  <c r="X80" i="38"/>
  <c r="S80" i="38"/>
  <c r="X75" i="38"/>
  <c r="S75" i="38"/>
  <c r="AB75" i="38"/>
  <c r="R75" i="38"/>
  <c r="X78" i="38"/>
  <c r="S78" i="38"/>
  <c r="AB78" i="38"/>
  <c r="R78" i="38"/>
  <c r="AB76" i="38"/>
  <c r="R76" i="38"/>
  <c r="X76" i="38"/>
  <c r="S76" i="38"/>
  <c r="X79" i="38"/>
  <c r="S79" i="38"/>
  <c r="AB79" i="38"/>
  <c r="R79" i="38"/>
  <c r="S71" i="38"/>
  <c r="R71" i="38"/>
  <c r="AB71" i="38"/>
  <c r="X71" i="38"/>
  <c r="AB62" i="38"/>
  <c r="X62" i="38"/>
  <c r="S62" i="38"/>
  <c r="R62" i="38"/>
  <c r="AN73" i="38"/>
  <c r="S73" i="38"/>
  <c r="R73" i="38"/>
  <c r="AB73" i="38"/>
  <c r="X73" i="38"/>
  <c r="S60" i="38"/>
  <c r="R60" i="38"/>
  <c r="AB60" i="38"/>
  <c r="X60" i="38"/>
  <c r="AB70" i="38"/>
  <c r="X70" i="38"/>
  <c r="S70" i="38"/>
  <c r="R70" i="38"/>
  <c r="S67" i="38"/>
  <c r="R67" i="38"/>
  <c r="AB67" i="38"/>
  <c r="X67" i="38"/>
  <c r="S68" i="38"/>
  <c r="R68" i="38"/>
  <c r="AB68" i="38"/>
  <c r="X68" i="38"/>
  <c r="S69" i="38"/>
  <c r="R69" i="38"/>
  <c r="AB69" i="38"/>
  <c r="X69" i="38"/>
  <c r="S61" i="38"/>
  <c r="R61" i="38"/>
  <c r="AB61" i="38"/>
  <c r="X61" i="38"/>
  <c r="S64" i="38"/>
  <c r="R64" i="38"/>
  <c r="AB64" i="38"/>
  <c r="X64" i="38"/>
  <c r="S65" i="38"/>
  <c r="R65" i="38"/>
  <c r="AB65" i="38"/>
  <c r="X65" i="38"/>
  <c r="S63" i="38"/>
  <c r="R63" i="38"/>
  <c r="AB63" i="38"/>
  <c r="X63" i="38"/>
  <c r="S51" i="38"/>
  <c r="X51" i="38"/>
  <c r="AN51" i="38"/>
  <c r="R51" i="38"/>
  <c r="AB51" i="38"/>
  <c r="X59" i="38"/>
  <c r="R59" i="38"/>
  <c r="AB59" i="38"/>
  <c r="S59" i="38"/>
  <c r="AB52" i="38"/>
  <c r="S52" i="38"/>
  <c r="X52" i="38"/>
  <c r="R52" i="38"/>
  <c r="X58" i="38"/>
  <c r="R58" i="38"/>
  <c r="AB58" i="38"/>
  <c r="S58" i="38"/>
  <c r="AB48" i="38"/>
  <c r="S48" i="38"/>
  <c r="X48" i="38"/>
  <c r="R48" i="38"/>
  <c r="S55" i="38"/>
  <c r="X55" i="38"/>
  <c r="R55" i="38"/>
  <c r="AB55" i="38"/>
  <c r="AB57" i="38"/>
  <c r="S57" i="38"/>
  <c r="X57" i="38"/>
  <c r="R57" i="38"/>
  <c r="X46" i="38"/>
  <c r="R46" i="38"/>
  <c r="AB46" i="38"/>
  <c r="S46" i="38"/>
  <c r="S47" i="38"/>
  <c r="X47" i="38"/>
  <c r="R47" i="38"/>
  <c r="AB47" i="38"/>
  <c r="X54" i="38"/>
  <c r="R54" i="38"/>
  <c r="AB54" i="38"/>
  <c r="S54" i="38"/>
  <c r="AB56" i="38"/>
  <c r="S56" i="38"/>
  <c r="X56" i="38"/>
  <c r="R56" i="38"/>
  <c r="AB53" i="38"/>
  <c r="S53" i="38"/>
  <c r="X53" i="38"/>
  <c r="R53" i="38"/>
  <c r="X50" i="38"/>
  <c r="AN50" i="38"/>
  <c r="R50" i="38"/>
  <c r="AB50" i="38"/>
  <c r="S50" i="38"/>
  <c r="AB34" i="38"/>
  <c r="X34" i="38"/>
  <c r="S34" i="38"/>
  <c r="R34" i="38"/>
  <c r="R39" i="38"/>
  <c r="AB39" i="38"/>
  <c r="X39" i="38"/>
  <c r="S39" i="38"/>
  <c r="AN37" i="38"/>
  <c r="S37" i="38"/>
  <c r="R37" i="38"/>
  <c r="AB37" i="38"/>
  <c r="X37" i="38"/>
  <c r="S33" i="38"/>
  <c r="R33" i="38"/>
  <c r="AB33" i="38"/>
  <c r="X33" i="38"/>
  <c r="AB38" i="38"/>
  <c r="X38" i="38"/>
  <c r="S38" i="38"/>
  <c r="R38" i="38"/>
  <c r="AB40" i="38"/>
  <c r="X40" i="38"/>
  <c r="S40" i="38"/>
  <c r="R40" i="38"/>
  <c r="AB32" i="38"/>
  <c r="X32" i="38"/>
  <c r="S32" i="38"/>
  <c r="R32" i="38"/>
  <c r="S45" i="38"/>
  <c r="R45" i="38"/>
  <c r="AB45" i="38"/>
  <c r="X45" i="38"/>
  <c r="AB44" i="38"/>
  <c r="X44" i="38"/>
  <c r="S44" i="38"/>
  <c r="R44" i="38"/>
  <c r="AB43" i="38"/>
  <c r="X43" i="38"/>
  <c r="R43" i="38"/>
  <c r="S43" i="38"/>
  <c r="S41" i="38"/>
  <c r="R41" i="38"/>
  <c r="AB41" i="38"/>
  <c r="X41" i="38"/>
  <c r="AB35" i="38"/>
  <c r="X35" i="38"/>
  <c r="AN35" i="38"/>
  <c r="S35" i="38"/>
  <c r="R35" i="38"/>
  <c r="X29" i="38"/>
  <c r="AB29" i="38"/>
  <c r="R29" i="38"/>
  <c r="S29" i="38"/>
  <c r="S26" i="38"/>
  <c r="AB26" i="38"/>
  <c r="X26" i="38"/>
  <c r="R26" i="38"/>
  <c r="AB31" i="38"/>
  <c r="R31" i="38"/>
  <c r="S31" i="38"/>
  <c r="AN31" i="38"/>
  <c r="X31" i="38"/>
  <c r="X25" i="38"/>
  <c r="S25" i="38"/>
  <c r="AB25" i="38"/>
  <c r="AB27" i="38"/>
  <c r="R27" i="38"/>
  <c r="S27" i="38"/>
  <c r="X27" i="38"/>
  <c r="X28" i="38"/>
  <c r="AB28" i="38"/>
  <c r="R28" i="38"/>
  <c r="S28" i="38"/>
  <c r="S20" i="38"/>
  <c r="R20" i="38"/>
  <c r="X19" i="38"/>
  <c r="S19" i="38"/>
  <c r="AB19" i="38"/>
  <c r="X22" i="38"/>
  <c r="R22" i="38"/>
  <c r="S22" i="38"/>
  <c r="AB22" i="38"/>
  <c r="AB24" i="38"/>
  <c r="R24" i="38"/>
  <c r="X24" i="38"/>
  <c r="S24" i="38"/>
  <c r="X18" i="38"/>
  <c r="S18" i="38"/>
  <c r="AB18" i="38"/>
  <c r="R23" i="38"/>
  <c r="X23" i="38"/>
  <c r="S23" i="38"/>
  <c r="AB23" i="38"/>
  <c r="S21" i="38"/>
  <c r="AB21" i="38"/>
  <c r="R21" i="38"/>
  <c r="X21" i="38"/>
  <c r="AC295" i="39"/>
  <c r="AD153" i="39"/>
  <c r="AA145" i="39"/>
  <c r="AB73" i="39"/>
  <c r="AA8" i="39"/>
  <c r="AA53" i="39"/>
  <c r="AA73" i="39"/>
  <c r="X73" i="39" s="1"/>
  <c r="W73" i="39" s="1"/>
  <c r="AD269" i="39"/>
  <c r="AC153" i="39"/>
  <c r="AB141" i="39"/>
  <c r="AA133" i="39"/>
  <c r="AC149" i="39"/>
  <c r="AB137" i="39"/>
  <c r="AD324" i="39"/>
  <c r="AD155" i="39"/>
  <c r="AB129" i="39"/>
  <c r="AC133" i="39"/>
  <c r="AC375" i="39"/>
  <c r="AD387" i="39"/>
  <c r="AD265" i="39"/>
  <c r="AA161" i="39"/>
  <c r="AA350" i="39"/>
  <c r="AD353" i="39"/>
  <c r="AD157" i="39"/>
  <c r="AC119" i="39"/>
  <c r="AD293" i="39"/>
  <c r="AA69" i="39"/>
  <c r="AD54" i="39"/>
  <c r="P22" i="44"/>
  <c r="P6" i="44"/>
  <c r="L6" i="44" s="1"/>
  <c r="K6" i="44" s="1"/>
  <c r="O7" i="44"/>
  <c r="P20" i="44"/>
  <c r="P16" i="44"/>
  <c r="L16" i="44" s="1"/>
  <c r="K16" i="44" s="1"/>
  <c r="O19" i="44"/>
  <c r="P31" i="44"/>
  <c r="P12" i="44"/>
  <c r="O11" i="44"/>
  <c r="O15" i="44"/>
  <c r="P18" i="44"/>
  <c r="L18" i="44" s="1"/>
  <c r="K18" i="44" s="1"/>
  <c r="P14" i="44"/>
  <c r="O17" i="44"/>
  <c r="AD319" i="39"/>
  <c r="AC309" i="39"/>
  <c r="AA222" i="39"/>
  <c r="AC178" i="39"/>
  <c r="AB153" i="39"/>
  <c r="AD115" i="39"/>
  <c r="AB88" i="39"/>
  <c r="X88" i="39" s="1"/>
  <c r="W88" i="39" s="1"/>
  <c r="AD393" i="39"/>
  <c r="AA226" i="39"/>
  <c r="AC95" i="39"/>
  <c r="AD46" i="39"/>
  <c r="AC386" i="39"/>
  <c r="AD350" i="39"/>
  <c r="AA318" i="39"/>
  <c r="AC319" i="39"/>
  <c r="AD309" i="39"/>
  <c r="AA214" i="39"/>
  <c r="AA202" i="39"/>
  <c r="AB222" i="39"/>
  <c r="AB214" i="39"/>
  <c r="AD178" i="39"/>
  <c r="AA141" i="39"/>
  <c r="AA129" i="39"/>
  <c r="X129" i="39" s="1"/>
  <c r="W129" i="39" s="1"/>
  <c r="AC115" i="39"/>
  <c r="AA81" i="39"/>
  <c r="AD58" i="39"/>
  <c r="AD30" i="39"/>
  <c r="AB390" i="39"/>
  <c r="AC379" i="39"/>
  <c r="AB361" i="39"/>
  <c r="X361" i="39" s="1"/>
  <c r="W361" i="39" s="1"/>
  <c r="AC350" i="39"/>
  <c r="AB318" i="39"/>
  <c r="AB218" i="39"/>
  <c r="AD215" i="39"/>
  <c r="AA176" i="39"/>
  <c r="AC129" i="39"/>
  <c r="AB77" i="39"/>
  <c r="AB61" i="39"/>
  <c r="AD111" i="39"/>
  <c r="AD107" i="39"/>
  <c r="AD99" i="39"/>
  <c r="AB16" i="39"/>
  <c r="X16" i="39" s="1"/>
  <c r="W16" i="39" s="1"/>
  <c r="AD9" i="39"/>
  <c r="AN49" i="38"/>
  <c r="AA390" i="39"/>
  <c r="AD285" i="39"/>
  <c r="AB145" i="39"/>
  <c r="AA137" i="39"/>
  <c r="AB81" i="39"/>
  <c r="AB65" i="39"/>
  <c r="AB57" i="39"/>
  <c r="AC137" i="39"/>
  <c r="AD50" i="39"/>
  <c r="AC77" i="39"/>
  <c r="AB379" i="39"/>
  <c r="X379" i="39" s="1"/>
  <c r="W379" i="39" s="1"/>
  <c r="AC368" i="39"/>
  <c r="AB350" i="39"/>
  <c r="AC141" i="39"/>
  <c r="AC111" i="39"/>
  <c r="AC107" i="39"/>
  <c r="AC99" i="39"/>
  <c r="AA77" i="39"/>
  <c r="X77" i="39" s="1"/>
  <c r="W77" i="39" s="1"/>
  <c r="AA61" i="39"/>
  <c r="AC61" i="39"/>
  <c r="AC16" i="39"/>
  <c r="AB392" i="39"/>
  <c r="X392" i="39" s="1"/>
  <c r="W392" i="39" s="1"/>
  <c r="S392" i="39"/>
  <c r="P35" i="44"/>
  <c r="P10" i="44"/>
  <c r="P24" i="44"/>
  <c r="P39" i="44"/>
  <c r="P55" i="44"/>
  <c r="P51" i="44"/>
  <c r="Q5" i="44"/>
  <c r="P53" i="44"/>
  <c r="P33" i="44"/>
  <c r="L33" i="44" s="1"/>
  <c r="K33" i="44" s="1"/>
  <c r="P50" i="44"/>
  <c r="P46" i="44"/>
  <c r="P42" i="44"/>
  <c r="L42" i="44" s="1"/>
  <c r="K42" i="44" s="1"/>
  <c r="P38" i="44"/>
  <c r="P34" i="44"/>
  <c r="P30" i="44"/>
  <c r="L30" i="44" s="1"/>
  <c r="K30" i="44" s="1"/>
  <c r="P26" i="44"/>
  <c r="P21" i="44"/>
  <c r="P19" i="44"/>
  <c r="P17" i="44"/>
  <c r="P15" i="44"/>
  <c r="P13" i="44"/>
  <c r="P11" i="44"/>
  <c r="P9" i="44"/>
  <c r="P7" i="44"/>
  <c r="P49" i="44"/>
  <c r="L49" i="44" s="1"/>
  <c r="K49" i="44" s="1"/>
  <c r="P45" i="44"/>
  <c r="P41" i="44"/>
  <c r="P37" i="44"/>
  <c r="P29" i="44"/>
  <c r="P25" i="44"/>
  <c r="P47" i="44"/>
  <c r="L47" i="44" s="1"/>
  <c r="K47" i="44" s="1"/>
  <c r="P28" i="44"/>
  <c r="L28" i="44" s="1"/>
  <c r="K28" i="44" s="1"/>
  <c r="P43" i="44"/>
  <c r="L43" i="44" s="1"/>
  <c r="K43" i="44" s="1"/>
  <c r="P27" i="44"/>
  <c r="AD66" i="38"/>
  <c r="AD72" i="38"/>
  <c r="T394" i="39"/>
  <c r="AC394" i="39"/>
  <c r="U375" i="39"/>
  <c r="AE375" i="39" s="1"/>
  <c r="AD375" i="39"/>
  <c r="AD376" i="39"/>
  <c r="U376" i="39"/>
  <c r="AE376" i="39" s="1"/>
  <c r="T347" i="39"/>
  <c r="AC347" i="39"/>
  <c r="AD343" i="39"/>
  <c r="U343" i="39"/>
  <c r="AE343" i="39" s="1"/>
  <c r="AB226" i="39"/>
  <c r="AD219" i="39"/>
  <c r="AC214" i="39"/>
  <c r="T214" i="39"/>
  <c r="U210" i="39"/>
  <c r="AE210" i="39" s="1"/>
  <c r="AD210" i="39"/>
  <c r="AD202" i="39"/>
  <c r="U202" i="39"/>
  <c r="AE202" i="39" s="1"/>
  <c r="U194" i="39"/>
  <c r="AE194" i="39" s="1"/>
  <c r="AD194" i="39"/>
  <c r="AD177" i="39"/>
  <c r="AC203" i="39"/>
  <c r="T203" i="39"/>
  <c r="AD145" i="39"/>
  <c r="U145" i="39"/>
  <c r="AE145" i="39" s="1"/>
  <c r="AD137" i="39"/>
  <c r="U137" i="39"/>
  <c r="AE137" i="39" s="1"/>
  <c r="AD133" i="39"/>
  <c r="U133" i="39"/>
  <c r="AE133" i="39" s="1"/>
  <c r="AA85" i="39"/>
  <c r="AD73" i="39"/>
  <c r="U73" i="39"/>
  <c r="AE73" i="39" s="1"/>
  <c r="AC73" i="39"/>
  <c r="AD81" i="39"/>
  <c r="U81" i="39"/>
  <c r="AE81" i="39" s="1"/>
  <c r="U16" i="39"/>
  <c r="AE16" i="39" s="1"/>
  <c r="AD16" i="39"/>
  <c r="AD61" i="39"/>
  <c r="U61" i="39"/>
  <c r="AE61" i="39" s="1"/>
  <c r="AC8" i="39"/>
  <c r="T8" i="39"/>
  <c r="AD12" i="39"/>
  <c r="U12" i="39"/>
  <c r="AE12" i="39" s="1"/>
  <c r="T390" i="39"/>
  <c r="AC390" i="39"/>
  <c r="AD402" i="39"/>
  <c r="U402" i="39"/>
  <c r="AE402" i="39" s="1"/>
  <c r="AB375" i="39"/>
  <c r="X375" i="39" s="1"/>
  <c r="W375" i="39" s="1"/>
  <c r="AD380" i="39"/>
  <c r="U380" i="39"/>
  <c r="AE380" i="39" s="1"/>
  <c r="U359" i="39"/>
  <c r="AE359" i="39" s="1"/>
  <c r="AD359" i="39"/>
  <c r="T361" i="39"/>
  <c r="AC361" i="39"/>
  <c r="AA326" i="39"/>
  <c r="AD339" i="39"/>
  <c r="U339" i="39"/>
  <c r="AE339" i="39" s="1"/>
  <c r="AD281" i="39"/>
  <c r="AD252" i="39"/>
  <c r="U252" i="39"/>
  <c r="AE252" i="39" s="1"/>
  <c r="AC249" i="39"/>
  <c r="T249" i="39"/>
  <c r="AD236" i="39"/>
  <c r="U236" i="39"/>
  <c r="AE236" i="39" s="1"/>
  <c r="AC233" i="39"/>
  <c r="T233" i="39"/>
  <c r="AD223" i="39"/>
  <c r="AC218" i="39"/>
  <c r="T218" i="39"/>
  <c r="AD248" i="39"/>
  <c r="U248" i="39"/>
  <c r="AE248" i="39" s="1"/>
  <c r="AC245" i="39"/>
  <c r="T245" i="39"/>
  <c r="AD232" i="39"/>
  <c r="U232" i="39"/>
  <c r="AE232" i="39" s="1"/>
  <c r="AC229" i="39"/>
  <c r="T229" i="39"/>
  <c r="T161" i="39"/>
  <c r="AC161" i="39"/>
  <c r="AC145" i="39"/>
  <c r="AA153" i="39"/>
  <c r="U29" i="39"/>
  <c r="AE29" i="39" s="1"/>
  <c r="AD29" i="39"/>
  <c r="AD69" i="39"/>
  <c r="U69" i="39"/>
  <c r="AE69" i="39" s="1"/>
  <c r="AD53" i="39"/>
  <c r="U53" i="39"/>
  <c r="AE53" i="39" s="1"/>
  <c r="AC69" i="39"/>
  <c r="AC81" i="39"/>
  <c r="U41" i="39"/>
  <c r="AE41" i="39" s="1"/>
  <c r="AD41" i="39"/>
  <c r="U25" i="39"/>
  <c r="AE25" i="39" s="1"/>
  <c r="AD25" i="39"/>
  <c r="AC377" i="39"/>
  <c r="T377" i="39"/>
  <c r="AA394" i="39"/>
  <c r="AB394" i="39"/>
  <c r="AD386" i="39"/>
  <c r="AC381" i="39"/>
  <c r="T381" i="39"/>
  <c r="U368" i="39"/>
  <c r="AE368" i="39" s="1"/>
  <c r="AD368" i="39"/>
  <c r="U379" i="39"/>
  <c r="AE379" i="39" s="1"/>
  <c r="AD379" i="39"/>
  <c r="AB326" i="39"/>
  <c r="AD335" i="39"/>
  <c r="U335" i="39"/>
  <c r="AE335" i="39" s="1"/>
  <c r="T318" i="39"/>
  <c r="AC318" i="39"/>
  <c r="AD289" i="39"/>
  <c r="AD277" i="39"/>
  <c r="AD227" i="39"/>
  <c r="AC222" i="39"/>
  <c r="T222" i="39"/>
  <c r="U193" i="39"/>
  <c r="AE193" i="39" s="1"/>
  <c r="AD193" i="39"/>
  <c r="AB161" i="39"/>
  <c r="AD129" i="39"/>
  <c r="U129" i="39"/>
  <c r="AE129" i="39" s="1"/>
  <c r="AD141" i="39"/>
  <c r="U141" i="39"/>
  <c r="AE141" i="39" s="1"/>
  <c r="AD149" i="39"/>
  <c r="U149" i="39"/>
  <c r="AE149" i="39" s="1"/>
  <c r="V116" i="39"/>
  <c r="AB85" i="39"/>
  <c r="AD65" i="39"/>
  <c r="U65" i="39"/>
  <c r="AE65" i="39" s="1"/>
  <c r="AC53" i="39"/>
  <c r="T88" i="39"/>
  <c r="AC88" i="39"/>
  <c r="AD77" i="39"/>
  <c r="U77" i="39"/>
  <c r="AE77" i="39" s="1"/>
  <c r="T14" i="39"/>
  <c r="AC14" i="39"/>
  <c r="U13" i="39"/>
  <c r="AE13" i="39" s="1"/>
  <c r="AD13" i="39"/>
  <c r="AB8" i="39"/>
  <c r="U360" i="39"/>
  <c r="AE360" i="39" s="1"/>
  <c r="AD360" i="39"/>
  <c r="T326" i="39"/>
  <c r="AC326" i="39"/>
  <c r="AC297" i="39"/>
  <c r="T297" i="39"/>
  <c r="AD296" i="39"/>
  <c r="U296" i="39"/>
  <c r="AE296" i="39" s="1"/>
  <c r="AD260" i="39"/>
  <c r="U260" i="39"/>
  <c r="AE260" i="39" s="1"/>
  <c r="AC257" i="39"/>
  <c r="T257" i="39"/>
  <c r="AD244" i="39"/>
  <c r="U244" i="39"/>
  <c r="AE244" i="39" s="1"/>
  <c r="AC241" i="39"/>
  <c r="T241" i="39"/>
  <c r="AC226" i="39"/>
  <c r="T226" i="39"/>
  <c r="AD256" i="39"/>
  <c r="U256" i="39"/>
  <c r="AE256" i="39" s="1"/>
  <c r="AC253" i="39"/>
  <c r="T253" i="39"/>
  <c r="AD240" i="39"/>
  <c r="U240" i="39"/>
  <c r="AE240" i="39" s="1"/>
  <c r="AC237" i="39"/>
  <c r="T237" i="39"/>
  <c r="AD206" i="39"/>
  <c r="U206" i="39"/>
  <c r="AE206" i="39" s="1"/>
  <c r="T195" i="39"/>
  <c r="AC195" i="39"/>
  <c r="T85" i="39"/>
  <c r="AC85" i="39"/>
  <c r="U37" i="39"/>
  <c r="AE37" i="39" s="1"/>
  <c r="AD37" i="39"/>
  <c r="U21" i="39"/>
  <c r="AE21" i="39" s="1"/>
  <c r="AD21" i="39"/>
  <c r="AD57" i="39"/>
  <c r="U57" i="39"/>
  <c r="AE57" i="39" s="1"/>
  <c r="AC65" i="39"/>
  <c r="AC57" i="39"/>
  <c r="U17" i="39"/>
  <c r="AE17" i="39" s="1"/>
  <c r="AD17" i="39"/>
  <c r="U33" i="39"/>
  <c r="AE33" i="39" s="1"/>
  <c r="AD33" i="39"/>
  <c r="AD36" i="38"/>
  <c r="AN66" i="38"/>
  <c r="AD49" i="38"/>
  <c r="AN72" i="38"/>
  <c r="AD30" i="38"/>
  <c r="AD42" i="38"/>
  <c r="AN36" i="38"/>
  <c r="AN30" i="38"/>
  <c r="AN42" i="38"/>
  <c r="X326" i="39" l="1"/>
  <c r="W326" i="39" s="1"/>
  <c r="X202" i="39"/>
  <c r="W202" i="39" s="1"/>
  <c r="X69" i="39"/>
  <c r="W69" i="39" s="1"/>
  <c r="X214" i="39"/>
  <c r="W214" i="39" s="1"/>
  <c r="X153" i="39"/>
  <c r="W153" i="39" s="1"/>
  <c r="X137" i="39"/>
  <c r="W137" i="39" s="1"/>
  <c r="X61" i="39"/>
  <c r="W61" i="39" s="1"/>
  <c r="V372" i="39"/>
  <c r="V302" i="39"/>
  <c r="V382" i="39"/>
  <c r="V87" i="39"/>
  <c r="L45" i="44"/>
  <c r="K45" i="44" s="1"/>
  <c r="L37" i="44"/>
  <c r="K37" i="44" s="1"/>
  <c r="V279" i="39"/>
  <c r="L11" i="44"/>
  <c r="K11" i="44" s="1"/>
  <c r="V29" i="39"/>
  <c r="L14" i="44"/>
  <c r="K14" i="44" s="1"/>
  <c r="V189" i="39"/>
  <c r="V307" i="39"/>
  <c r="L29" i="44"/>
  <c r="K29" i="44" s="1"/>
  <c r="L31" i="44"/>
  <c r="K31" i="44" s="1"/>
  <c r="L13" i="44"/>
  <c r="K13" i="44" s="1"/>
  <c r="V322" i="39"/>
  <c r="L7" i="44"/>
  <c r="K7" i="44" s="1"/>
  <c r="P8" i="44"/>
  <c r="L8" i="44" s="1"/>
  <c r="K8" i="44" s="1"/>
  <c r="P32" i="44"/>
  <c r="L32" i="44" s="1"/>
  <c r="K32" i="44" s="1"/>
  <c r="P40" i="44"/>
  <c r="L40" i="44" s="1"/>
  <c r="K40" i="44" s="1"/>
  <c r="P48" i="44"/>
  <c r="L48" i="44" s="1"/>
  <c r="K48" i="44" s="1"/>
  <c r="L39" i="44"/>
  <c r="K39" i="44" s="1"/>
  <c r="P36" i="44"/>
  <c r="L36" i="44" s="1"/>
  <c r="K36" i="44" s="1"/>
  <c r="P52" i="44"/>
  <c r="L52" i="44" s="1"/>
  <c r="K52" i="44" s="1"/>
  <c r="L17" i="44"/>
  <c r="K17" i="44" s="1"/>
  <c r="L53" i="44"/>
  <c r="K53" i="44" s="1"/>
  <c r="L25" i="44"/>
  <c r="K25" i="44" s="1"/>
  <c r="L38" i="44"/>
  <c r="K38" i="44" s="1"/>
  <c r="P23" i="44"/>
  <c r="L23" i="44" s="1"/>
  <c r="K23" i="44" s="1"/>
  <c r="L20" i="44"/>
  <c r="K20" i="44" s="1"/>
  <c r="L34" i="44"/>
  <c r="K34" i="44" s="1"/>
  <c r="L21" i="44"/>
  <c r="K21" i="44" s="1"/>
  <c r="P44" i="44"/>
  <c r="L44" i="44" s="1"/>
  <c r="K44" i="44" s="1"/>
  <c r="L35" i="44"/>
  <c r="K35" i="44" s="1"/>
  <c r="P54" i="44"/>
  <c r="L54" i="44" s="1"/>
  <c r="K54" i="44" s="1"/>
  <c r="L46" i="44"/>
  <c r="K46" i="44" s="1"/>
  <c r="L22" i="44"/>
  <c r="K22" i="44" s="1"/>
  <c r="L27" i="44"/>
  <c r="K27" i="44" s="1"/>
  <c r="L50" i="44"/>
  <c r="K50" i="44" s="1"/>
  <c r="L51" i="44"/>
  <c r="K51" i="44" s="1"/>
  <c r="L19" i="44"/>
  <c r="K19" i="44" s="1"/>
  <c r="L9" i="44"/>
  <c r="K9" i="44" s="1"/>
  <c r="V190" i="39"/>
  <c r="L15" i="44"/>
  <c r="K15" i="44" s="1"/>
  <c r="L10" i="44"/>
  <c r="K10" i="44" s="1"/>
  <c r="L24" i="44"/>
  <c r="K24" i="44" s="1"/>
  <c r="L26" i="44"/>
  <c r="K26" i="44" s="1"/>
  <c r="L12" i="44"/>
  <c r="K12" i="44" s="1"/>
  <c r="X8" i="39"/>
  <c r="W8" i="39" s="1"/>
  <c r="V356" i="39"/>
  <c r="X133" i="39"/>
  <c r="W133" i="39" s="1"/>
  <c r="X145" i="39"/>
  <c r="W145" i="39" s="1"/>
  <c r="X81" i="39"/>
  <c r="W81" i="39" s="1"/>
  <c r="X226" i="39"/>
  <c r="W226" i="39" s="1"/>
  <c r="X339" i="39"/>
  <c r="W339" i="39" s="1"/>
  <c r="V339" i="39" s="1"/>
  <c r="X149" i="39"/>
  <c r="W149" i="39" s="1"/>
  <c r="X85" i="39"/>
  <c r="W85" i="39" s="1"/>
  <c r="V198" i="39"/>
  <c r="X141" i="39"/>
  <c r="W141" i="39" s="1"/>
  <c r="X105" i="39"/>
  <c r="Y25" i="38" s="1"/>
  <c r="X65" i="39"/>
  <c r="W65" i="39" s="1"/>
  <c r="X318" i="39"/>
  <c r="W318" i="39" s="1"/>
  <c r="X390" i="39"/>
  <c r="W390" i="39" s="1"/>
  <c r="X350" i="39"/>
  <c r="W350" i="39" s="1"/>
  <c r="X53" i="39"/>
  <c r="W53" i="39" s="1"/>
  <c r="X57" i="39"/>
  <c r="W57" i="39" s="1"/>
  <c r="X7" i="39"/>
  <c r="W7" i="39" s="1"/>
  <c r="X335" i="39"/>
  <c r="W335" i="39" s="1"/>
  <c r="V335" i="39" s="1"/>
  <c r="X218" i="39"/>
  <c r="W218" i="39" s="1"/>
  <c r="V323" i="39"/>
  <c r="X161" i="39"/>
  <c r="W161" i="39" s="1"/>
  <c r="X394" i="39"/>
  <c r="W394" i="39" s="1"/>
  <c r="V343" i="39"/>
  <c r="X176" i="39"/>
  <c r="W176" i="39" s="1"/>
  <c r="X222" i="39"/>
  <c r="W222" i="39" s="1"/>
  <c r="V33" i="39"/>
  <c r="X6" i="39"/>
  <c r="W6" i="39" s="1"/>
  <c r="X20" i="38"/>
  <c r="AB20" i="38"/>
  <c r="Y13" i="38"/>
  <c r="Y19" i="38"/>
  <c r="Y12" i="38"/>
  <c r="Y18" i="38"/>
  <c r="L74" i="38"/>
  <c r="P30" i="38"/>
  <c r="AH30" i="38"/>
  <c r="N30" i="38" s="1"/>
  <c r="P72" i="38"/>
  <c r="AH72" i="38"/>
  <c r="N72" i="38" s="1"/>
  <c r="P36" i="38"/>
  <c r="AH36" i="38"/>
  <c r="N36" i="38" s="1"/>
  <c r="P66" i="38"/>
  <c r="AH66" i="38"/>
  <c r="N66" i="38" s="1"/>
  <c r="P49" i="38"/>
  <c r="AH49" i="38"/>
  <c r="N49" i="38" s="1"/>
  <c r="P42" i="38"/>
  <c r="AH42" i="38"/>
  <c r="N42" i="38" s="1"/>
  <c r="L47" i="38"/>
  <c r="L75" i="38"/>
  <c r="L55" i="38"/>
  <c r="L79" i="38"/>
  <c r="L40" i="38"/>
  <c r="L39" i="38"/>
  <c r="L21" i="38"/>
  <c r="L41" i="38"/>
  <c r="L45" i="38"/>
  <c r="L33" i="38"/>
  <c r="L37" i="38"/>
  <c r="L28" i="38"/>
  <c r="L76" i="38"/>
  <c r="L26" i="38"/>
  <c r="L56" i="38"/>
  <c r="L52" i="38"/>
  <c r="L51" i="38"/>
  <c r="L70" i="38"/>
  <c r="L24" i="38"/>
  <c r="L44" i="38"/>
  <c r="L48" i="38"/>
  <c r="L59" i="38"/>
  <c r="L78" i="38"/>
  <c r="L20" i="38"/>
  <c r="L34" i="38"/>
  <c r="L63" i="38"/>
  <c r="L65" i="38"/>
  <c r="L64" i="38"/>
  <c r="L61" i="38"/>
  <c r="L69" i="38"/>
  <c r="L68" i="38"/>
  <c r="L67" i="38"/>
  <c r="L60" i="38"/>
  <c r="L73" i="38"/>
  <c r="L77" i="38"/>
  <c r="AC176" i="39"/>
  <c r="AD176" i="39"/>
  <c r="L80" i="38"/>
  <c r="L71" i="38"/>
  <c r="L62" i="38"/>
  <c r="L53" i="38"/>
  <c r="L54" i="38"/>
  <c r="L57" i="38"/>
  <c r="L58" i="38"/>
  <c r="L50" i="38"/>
  <c r="L46" i="38"/>
  <c r="L43" i="38"/>
  <c r="L32" i="38"/>
  <c r="L38" i="38"/>
  <c r="L35" i="38"/>
  <c r="L27" i="38"/>
  <c r="L31" i="38"/>
  <c r="L29" i="38"/>
  <c r="L23" i="38"/>
  <c r="L22" i="38"/>
  <c r="L17" i="38"/>
  <c r="AN13" i="38"/>
  <c r="AJ11" i="38"/>
  <c r="AJ6" i="38" s="1"/>
  <c r="W6" i="38"/>
  <c r="L16" i="38"/>
  <c r="L15" i="38"/>
  <c r="L14" i="38"/>
  <c r="L11" i="38"/>
  <c r="V6" i="38"/>
  <c r="Z6" i="38"/>
  <c r="AD11" i="38"/>
  <c r="AH11" i="38" s="1"/>
  <c r="AN67" i="38"/>
  <c r="AD14" i="38"/>
  <c r="AN60" i="38"/>
  <c r="AD17" i="38"/>
  <c r="AN41" i="38"/>
  <c r="AN68" i="38"/>
  <c r="AN26" i="38"/>
  <c r="V309" i="39"/>
  <c r="V17" i="39"/>
  <c r="V47" i="39"/>
  <c r="V71" i="39"/>
  <c r="V108" i="39"/>
  <c r="V142" i="39"/>
  <c r="V144" i="39"/>
  <c r="V148" i="39"/>
  <c r="V139" i="39"/>
  <c r="V186" i="39"/>
  <c r="V196" i="39"/>
  <c r="V277" i="39"/>
  <c r="V276" i="39"/>
  <c r="V281" i="39"/>
  <c r="V317" i="39"/>
  <c r="V370" i="39"/>
  <c r="V396" i="39"/>
  <c r="V331" i="39"/>
  <c r="V376" i="39"/>
  <c r="V360" i="39"/>
  <c r="V367" i="39"/>
  <c r="V27" i="39"/>
  <c r="V140" i="39"/>
  <c r="V158" i="39"/>
  <c r="V192" i="39"/>
  <c r="V256" i="39"/>
  <c r="V260" i="39"/>
  <c r="V359" i="39"/>
  <c r="V385" i="39"/>
  <c r="V13" i="39"/>
  <c r="V24" i="39"/>
  <c r="V49" i="39"/>
  <c r="V66" i="39"/>
  <c r="V75" i="39"/>
  <c r="V98" i="39"/>
  <c r="V112" i="39"/>
  <c r="V168" i="39"/>
  <c r="V386" i="39"/>
  <c r="V262" i="39"/>
  <c r="V34" i="39"/>
  <c r="V239" i="39"/>
  <c r="V371" i="39"/>
  <c r="V380" i="39"/>
  <c r="V130" i="39"/>
  <c r="V138" i="39"/>
  <c r="V368" i="39"/>
  <c r="V319" i="39"/>
  <c r="V178" i="39"/>
  <c r="V119" i="39"/>
  <c r="V202" i="39"/>
  <c r="V295" i="39"/>
  <c r="V170" i="39"/>
  <c r="V9" i="39"/>
  <c r="V56" i="39"/>
  <c r="V92" i="39"/>
  <c r="V124" i="39"/>
  <c r="V128" i="39"/>
  <c r="V132" i="39"/>
  <c r="V131" i="39"/>
  <c r="V191" i="39"/>
  <c r="V225" i="39"/>
  <c r="V258" i="39"/>
  <c r="V275" i="39"/>
  <c r="V287" i="39"/>
  <c r="V251" i="39"/>
  <c r="V305" i="39"/>
  <c r="V373" i="39"/>
  <c r="V291" i="39"/>
  <c r="V353" i="39"/>
  <c r="V185" i="39"/>
  <c r="V26" i="39"/>
  <c r="V54" i="39"/>
  <c r="V127" i="39"/>
  <c r="V118" i="39"/>
  <c r="V174" i="39"/>
  <c r="V240" i="39"/>
  <c r="V244" i="39"/>
  <c r="V285" i="39"/>
  <c r="V384" i="39"/>
  <c r="V290" i="39"/>
  <c r="V12" i="39"/>
  <c r="V72" i="39"/>
  <c r="V35" i="39"/>
  <c r="V89" i="39"/>
  <c r="V171" i="39"/>
  <c r="V296" i="39"/>
  <c r="V255" i="39"/>
  <c r="V391" i="39"/>
  <c r="V404" i="39"/>
  <c r="V146" i="39"/>
  <c r="V308" i="39"/>
  <c r="V252" i="39"/>
  <c r="V37" i="39"/>
  <c r="V125" i="39"/>
  <c r="V177" i="39"/>
  <c r="V164" i="39"/>
  <c r="V242" i="39"/>
  <c r="V96" i="39"/>
  <c r="V163" i="39"/>
  <c r="V248" i="39"/>
  <c r="V238" i="39"/>
  <c r="V263" i="39"/>
  <c r="V259" i="39"/>
  <c r="V166" i="39"/>
  <c r="V68" i="39"/>
  <c r="V84" i="39"/>
  <c r="V42" i="39"/>
  <c r="V31" i="39"/>
  <c r="V366" i="39"/>
  <c r="V67" i="39"/>
  <c r="V325" i="39"/>
  <c r="AN47" i="38"/>
  <c r="AN25" i="38"/>
  <c r="AN46" i="38"/>
  <c r="AD68" i="38"/>
  <c r="AD67" i="38"/>
  <c r="AD60" i="38"/>
  <c r="AD46" i="38"/>
  <c r="AD28" i="38"/>
  <c r="AD26" i="38"/>
  <c r="AD41" i="38"/>
  <c r="AD37" i="38"/>
  <c r="AD47" i="38"/>
  <c r="AD52" i="38"/>
  <c r="AD51" i="38"/>
  <c r="AH51" i="38" s="1"/>
  <c r="AD73" i="38"/>
  <c r="AH73" i="38" s="1"/>
  <c r="AD31" i="38"/>
  <c r="AD29" i="38"/>
  <c r="AD35" i="38"/>
  <c r="AD50" i="38"/>
  <c r="AN29" i="38"/>
  <c r="AN52" i="38"/>
  <c r="AN17" i="38"/>
  <c r="AN28" i="38"/>
  <c r="V375" i="39"/>
  <c r="V95" i="39"/>
  <c r="V379" i="39"/>
  <c r="V99" i="39"/>
  <c r="V111" i="39"/>
  <c r="V115" i="39"/>
  <c r="V16" i="39"/>
  <c r="V107" i="39"/>
  <c r="S6" i="38"/>
  <c r="AD21" i="38"/>
  <c r="T392" i="39"/>
  <c r="AC392" i="39"/>
  <c r="R5" i="44"/>
  <c r="Q14" i="44"/>
  <c r="Q6" i="44"/>
  <c r="Q16" i="44"/>
  <c r="Q8" i="44"/>
  <c r="Q18" i="44"/>
  <c r="Q10" i="44"/>
  <c r="Q20" i="44"/>
  <c r="Q12" i="44"/>
  <c r="Q28" i="44"/>
  <c r="Q48" i="44"/>
  <c r="Q25" i="44"/>
  <c r="Q41" i="44"/>
  <c r="Q7" i="44"/>
  <c r="Q9" i="44"/>
  <c r="Q11" i="44"/>
  <c r="Q13" i="44"/>
  <c r="Q15" i="44"/>
  <c r="Q17" i="44"/>
  <c r="Q19" i="44"/>
  <c r="Q21" i="44"/>
  <c r="Q34" i="44"/>
  <c r="Q50" i="44"/>
  <c r="Q27" i="44"/>
  <c r="Q52" i="44"/>
  <c r="Q22" i="44"/>
  <c r="Q37" i="44"/>
  <c r="Q53" i="44"/>
  <c r="Q32" i="44"/>
  <c r="Q36" i="44"/>
  <c r="Q40" i="44"/>
  <c r="Q30" i="44"/>
  <c r="Q46" i="44"/>
  <c r="Q23" i="44"/>
  <c r="Q35" i="44"/>
  <c r="Q43" i="44"/>
  <c r="Q24" i="44"/>
  <c r="Q33" i="44"/>
  <c r="Q49" i="44"/>
  <c r="Q42" i="44"/>
  <c r="Q55" i="44"/>
  <c r="Q44" i="44"/>
  <c r="Q29" i="44"/>
  <c r="Q45" i="44"/>
  <c r="Q26" i="44"/>
  <c r="Q38" i="44"/>
  <c r="Q54" i="44"/>
  <c r="Q31" i="44"/>
  <c r="Q39" i="44"/>
  <c r="Q47" i="44"/>
  <c r="Q51" i="44"/>
  <c r="AD59" i="38"/>
  <c r="AD69" i="38"/>
  <c r="U241" i="39"/>
  <c r="AE241" i="39" s="1"/>
  <c r="AD241" i="39"/>
  <c r="U257" i="39"/>
  <c r="AE257" i="39" s="1"/>
  <c r="AD257" i="39"/>
  <c r="U326" i="39"/>
  <c r="AE326" i="39" s="1"/>
  <c r="AD326" i="39"/>
  <c r="U229" i="39"/>
  <c r="AE229" i="39" s="1"/>
  <c r="AD229" i="39"/>
  <c r="U245" i="39"/>
  <c r="AE245" i="39" s="1"/>
  <c r="AD245" i="39"/>
  <c r="U361" i="39"/>
  <c r="AE361" i="39" s="1"/>
  <c r="AD361" i="39"/>
  <c r="U8" i="39"/>
  <c r="AE8" i="39" s="1"/>
  <c r="AD8" i="39"/>
  <c r="U203" i="39"/>
  <c r="AE203" i="39" s="1"/>
  <c r="AD203" i="39"/>
  <c r="AD214" i="39"/>
  <c r="U214" i="39"/>
  <c r="AE214" i="39" s="1"/>
  <c r="V257" i="39"/>
  <c r="V88" i="39"/>
  <c r="U318" i="39"/>
  <c r="AE318" i="39" s="1"/>
  <c r="AD318" i="39"/>
  <c r="U161" i="39"/>
  <c r="AE161" i="39" s="1"/>
  <c r="AD161" i="39"/>
  <c r="U233" i="39"/>
  <c r="AE233" i="39" s="1"/>
  <c r="AD233" i="39"/>
  <c r="U249" i="39"/>
  <c r="AE249" i="39" s="1"/>
  <c r="AD249" i="39"/>
  <c r="V203" i="39"/>
  <c r="V229" i="39"/>
  <c r="V347" i="39"/>
  <c r="U85" i="39"/>
  <c r="AE85" i="39" s="1"/>
  <c r="AD85" i="39"/>
  <c r="U237" i="39"/>
  <c r="AE237" i="39" s="1"/>
  <c r="AD237" i="39"/>
  <c r="U253" i="39"/>
  <c r="AE253" i="39" s="1"/>
  <c r="AD253" i="39"/>
  <c r="AD226" i="39"/>
  <c r="U226" i="39"/>
  <c r="AE226" i="39" s="1"/>
  <c r="U297" i="39"/>
  <c r="AE297" i="39" s="1"/>
  <c r="AD297" i="39"/>
  <c r="V14" i="39"/>
  <c r="U88" i="39"/>
  <c r="AE88" i="39" s="1"/>
  <c r="AD88" i="39"/>
  <c r="V241" i="39"/>
  <c r="U381" i="39"/>
  <c r="AE381" i="39" s="1"/>
  <c r="AD381" i="39"/>
  <c r="U377" i="39"/>
  <c r="AE377" i="39" s="1"/>
  <c r="AD377" i="39"/>
  <c r="AD218" i="39"/>
  <c r="U218" i="39"/>
  <c r="AE218" i="39" s="1"/>
  <c r="V249" i="39"/>
  <c r="U347" i="39"/>
  <c r="AE347" i="39" s="1"/>
  <c r="AD347" i="39"/>
  <c r="AD394" i="39"/>
  <c r="U394" i="39"/>
  <c r="AE394" i="39" s="1"/>
  <c r="U195" i="39"/>
  <c r="AE195" i="39" s="1"/>
  <c r="AD195" i="39"/>
  <c r="V253" i="39"/>
  <c r="U14" i="39"/>
  <c r="AE14" i="39" s="1"/>
  <c r="AD14" i="39"/>
  <c r="V195" i="39"/>
  <c r="V237" i="39"/>
  <c r="AD222" i="39"/>
  <c r="U222" i="39"/>
  <c r="AE222" i="39" s="1"/>
  <c r="V297" i="39"/>
  <c r="V381" i="39"/>
  <c r="V377" i="39"/>
  <c r="V361" i="39"/>
  <c r="AD390" i="39"/>
  <c r="U390" i="39"/>
  <c r="AE390" i="39" s="1"/>
  <c r="V73" i="39"/>
  <c r="V245" i="39"/>
  <c r="V233" i="39"/>
  <c r="AD63" i="38"/>
  <c r="AN71" i="38"/>
  <c r="AN45" i="38"/>
  <c r="AN33" i="38"/>
  <c r="AN48" i="38"/>
  <c r="AN59" i="38"/>
  <c r="AN65" i="38"/>
  <c r="AN75" i="38"/>
  <c r="AD23" i="38"/>
  <c r="AN53" i="38"/>
  <c r="AN18" i="38"/>
  <c r="AN58" i="38"/>
  <c r="AN22" i="38"/>
  <c r="AN24" i="38"/>
  <c r="AN15" i="38"/>
  <c r="AN57" i="38"/>
  <c r="AN79" i="38"/>
  <c r="AD22" i="38"/>
  <c r="AD32" i="38"/>
  <c r="AD70" i="38"/>
  <c r="AD71" i="38"/>
  <c r="AD15" i="38"/>
  <c r="AN39" i="38"/>
  <c r="AD38" i="38"/>
  <c r="AN54" i="38"/>
  <c r="AN32" i="38"/>
  <c r="AN78" i="38"/>
  <c r="AN16" i="38"/>
  <c r="AD53" i="38"/>
  <c r="AN27" i="38"/>
  <c r="AD24" i="38"/>
  <c r="AD54" i="38"/>
  <c r="AD65" i="38"/>
  <c r="AD75" i="38"/>
  <c r="AD78" i="38"/>
  <c r="AD16" i="38"/>
  <c r="AD45" i="38"/>
  <c r="AD33" i="38"/>
  <c r="AD55" i="38"/>
  <c r="AN74" i="38"/>
  <c r="AD80" i="38"/>
  <c r="AN80" i="38"/>
  <c r="AN21" i="38"/>
  <c r="AN23" i="38"/>
  <c r="AN62" i="38"/>
  <c r="AD44" i="38"/>
  <c r="AD40" i="38"/>
  <c r="AD58" i="38"/>
  <c r="AN38" i="38"/>
  <c r="AN63" i="38"/>
  <c r="AN76" i="38"/>
  <c r="AD76" i="38"/>
  <c r="AN19" i="38"/>
  <c r="AN43" i="38"/>
  <c r="AN64" i="38"/>
  <c r="AD56" i="38"/>
  <c r="AN61" i="38"/>
  <c r="AD61" i="38"/>
  <c r="AN20" i="38"/>
  <c r="AD79" i="38"/>
  <c r="AN34" i="38"/>
  <c r="AN70" i="38"/>
  <c r="AD77" i="38"/>
  <c r="AD39" i="38"/>
  <c r="AD34" i="38"/>
  <c r="AN77" i="38"/>
  <c r="AD43" i="38"/>
  <c r="AD27" i="38"/>
  <c r="AN55" i="38"/>
  <c r="AD64" i="38"/>
  <c r="AD48" i="38"/>
  <c r="AD74" i="38"/>
  <c r="AD57" i="38"/>
  <c r="AN56" i="38"/>
  <c r="AD62" i="38"/>
  <c r="AN44" i="38"/>
  <c r="AN40" i="38"/>
  <c r="AN69" i="38"/>
  <c r="V81" i="39" l="1"/>
  <c r="V214" i="39"/>
  <c r="V153" i="39"/>
  <c r="V137" i="39"/>
  <c r="V8" i="39"/>
  <c r="V222" i="39"/>
  <c r="V133" i="39"/>
  <c r="V53" i="39"/>
  <c r="V57" i="39"/>
  <c r="V85" i="39"/>
  <c r="V145" i="39"/>
  <c r="V65" i="39"/>
  <c r="V218" i="39"/>
  <c r="V226" i="39"/>
  <c r="V318" i="39"/>
  <c r="W105" i="39"/>
  <c r="R25" i="38" s="1"/>
  <c r="L25" i="38" s="1"/>
  <c r="AD20" i="38"/>
  <c r="AH20" i="38" s="1"/>
  <c r="N20" i="38" s="1"/>
  <c r="J49" i="38"/>
  <c r="R12" i="38"/>
  <c r="L12" i="38" s="1"/>
  <c r="R18" i="38"/>
  <c r="L18" i="38" s="1"/>
  <c r="V7" i="39"/>
  <c r="R19" i="38"/>
  <c r="L19" i="38" s="1"/>
  <c r="J36" i="38"/>
  <c r="J30" i="38"/>
  <c r="J42" i="38"/>
  <c r="J66" i="38"/>
  <c r="J72" i="38"/>
  <c r="P34" i="38"/>
  <c r="AH34" i="38"/>
  <c r="N34" i="38" s="1"/>
  <c r="P16" i="38"/>
  <c r="AH16" i="38"/>
  <c r="P39" i="38"/>
  <c r="AH39" i="38"/>
  <c r="N39" i="38" s="1"/>
  <c r="P44" i="38"/>
  <c r="AH44" i="38"/>
  <c r="N44" i="38" s="1"/>
  <c r="P54" i="38"/>
  <c r="AH54" i="38"/>
  <c r="N54" i="38" s="1"/>
  <c r="P37" i="38"/>
  <c r="AH37" i="38"/>
  <c r="N37" i="38" s="1"/>
  <c r="P48" i="38"/>
  <c r="AH48" i="38"/>
  <c r="N48" i="38" s="1"/>
  <c r="P43" i="38"/>
  <c r="AH43" i="38"/>
  <c r="N43" i="38" s="1"/>
  <c r="P77" i="38"/>
  <c r="AH77" i="38"/>
  <c r="N77" i="38" s="1"/>
  <c r="P79" i="38"/>
  <c r="AH79" i="38"/>
  <c r="N79" i="38" s="1"/>
  <c r="P33" i="38"/>
  <c r="AH33" i="38"/>
  <c r="N33" i="38" s="1"/>
  <c r="P78" i="38"/>
  <c r="AH78" i="38"/>
  <c r="N78" i="38" s="1"/>
  <c r="P38" i="38"/>
  <c r="AH38" i="38"/>
  <c r="N38" i="38" s="1"/>
  <c r="P71" i="38"/>
  <c r="AH71" i="38"/>
  <c r="N71" i="38" s="1"/>
  <c r="P23" i="38"/>
  <c r="AH23" i="38"/>
  <c r="N23" i="38" s="1"/>
  <c r="P21" i="38"/>
  <c r="AH21" i="38"/>
  <c r="N21" i="38" s="1"/>
  <c r="P35" i="38"/>
  <c r="AH35" i="38"/>
  <c r="N35" i="38" s="1"/>
  <c r="P41" i="38"/>
  <c r="AH41" i="38"/>
  <c r="N41" i="38" s="1"/>
  <c r="P60" i="38"/>
  <c r="AH60" i="38"/>
  <c r="N60" i="38" s="1"/>
  <c r="P65" i="38"/>
  <c r="AH65" i="38"/>
  <c r="N65" i="38" s="1"/>
  <c r="P74" i="38"/>
  <c r="AH74" i="38"/>
  <c r="N74" i="38" s="1"/>
  <c r="P55" i="38"/>
  <c r="AH55" i="38"/>
  <c r="N55" i="38" s="1"/>
  <c r="P53" i="38"/>
  <c r="AH53" i="38"/>
  <c r="N53" i="38" s="1"/>
  <c r="P57" i="38"/>
  <c r="AH57" i="38"/>
  <c r="N57" i="38" s="1"/>
  <c r="P64" i="38"/>
  <c r="AH64" i="38"/>
  <c r="N64" i="38" s="1"/>
  <c r="P56" i="38"/>
  <c r="AH56" i="38"/>
  <c r="N56" i="38" s="1"/>
  <c r="P76" i="38"/>
  <c r="AH76" i="38"/>
  <c r="N76" i="38" s="1"/>
  <c r="P58" i="38"/>
  <c r="AH58" i="38"/>
  <c r="N58" i="38" s="1"/>
  <c r="P80" i="38"/>
  <c r="AH80" i="38"/>
  <c r="N80" i="38" s="1"/>
  <c r="P45" i="38"/>
  <c r="AH45" i="38"/>
  <c r="N45" i="38" s="1"/>
  <c r="P75" i="38"/>
  <c r="AH75" i="38"/>
  <c r="N75" i="38" s="1"/>
  <c r="P24" i="38"/>
  <c r="AH24" i="38"/>
  <c r="N24" i="38" s="1"/>
  <c r="P70" i="38"/>
  <c r="AH70" i="38"/>
  <c r="N70" i="38" s="1"/>
  <c r="P63" i="38"/>
  <c r="AH63" i="38"/>
  <c r="N63" i="38" s="1"/>
  <c r="P69" i="38"/>
  <c r="AH69" i="38"/>
  <c r="N69" i="38" s="1"/>
  <c r="P29" i="38"/>
  <c r="AH29" i="38"/>
  <c r="N29" i="38" s="1"/>
  <c r="P52" i="38"/>
  <c r="AH52" i="38"/>
  <c r="N52" i="38" s="1"/>
  <c r="P26" i="38"/>
  <c r="AH26" i="38"/>
  <c r="N26" i="38" s="1"/>
  <c r="P67" i="38"/>
  <c r="AH67" i="38"/>
  <c r="N67" i="38" s="1"/>
  <c r="P17" i="38"/>
  <c r="AH17" i="38"/>
  <c r="P62" i="38"/>
  <c r="AH62" i="38"/>
  <c r="N62" i="38" s="1"/>
  <c r="P15" i="38"/>
  <c r="AH15" i="38"/>
  <c r="N15" i="38" s="1"/>
  <c r="P59" i="38"/>
  <c r="AH59" i="38"/>
  <c r="N59" i="38" s="1"/>
  <c r="P31" i="38"/>
  <c r="AH31" i="38"/>
  <c r="N31" i="38" s="1"/>
  <c r="P47" i="38"/>
  <c r="AH47" i="38"/>
  <c r="N47" i="38" s="1"/>
  <c r="P28" i="38"/>
  <c r="AH28" i="38"/>
  <c r="N28" i="38" s="1"/>
  <c r="P68" i="38"/>
  <c r="AH68" i="38"/>
  <c r="N68" i="38" s="1"/>
  <c r="P40" i="38"/>
  <c r="AH40" i="38"/>
  <c r="N40" i="38" s="1"/>
  <c r="P32" i="38"/>
  <c r="AH32" i="38"/>
  <c r="N32" i="38" s="1"/>
  <c r="P27" i="38"/>
  <c r="AH27" i="38"/>
  <c r="N27" i="38" s="1"/>
  <c r="P61" i="38"/>
  <c r="AH61" i="38"/>
  <c r="N61" i="38" s="1"/>
  <c r="P22" i="38"/>
  <c r="AH22" i="38"/>
  <c r="N22" i="38" s="1"/>
  <c r="P50" i="38"/>
  <c r="AH50" i="38"/>
  <c r="N50" i="38" s="1"/>
  <c r="P46" i="38"/>
  <c r="AH46" i="38"/>
  <c r="N46" i="38" s="1"/>
  <c r="P14" i="38"/>
  <c r="AH14" i="38"/>
  <c r="AN11" i="38"/>
  <c r="AN6" i="38" s="1"/>
  <c r="N73" i="38"/>
  <c r="P73" i="38"/>
  <c r="N51" i="38"/>
  <c r="P51" i="38"/>
  <c r="P11" i="38"/>
  <c r="Y6" i="38"/>
  <c r="V176" i="39"/>
  <c r="V129" i="39"/>
  <c r="V69" i="39"/>
  <c r="V394" i="39"/>
  <c r="V61" i="39"/>
  <c r="V350" i="39"/>
  <c r="V390" i="39"/>
  <c r="V161" i="39"/>
  <c r="V149" i="39"/>
  <c r="V326" i="39"/>
  <c r="V141" i="39"/>
  <c r="V392" i="39"/>
  <c r="V77" i="39"/>
  <c r="X12" i="38"/>
  <c r="X13" i="38"/>
  <c r="AB13" i="38"/>
  <c r="R13" i="38"/>
  <c r="L13" i="38" s="1"/>
  <c r="U392" i="39"/>
  <c r="AE392" i="39" s="1"/>
  <c r="AD392" i="39"/>
  <c r="R54" i="44"/>
  <c r="S5" i="44"/>
  <c r="R7" i="44"/>
  <c r="R21" i="44"/>
  <c r="R19" i="44"/>
  <c r="R17" i="44"/>
  <c r="R24" i="44"/>
  <c r="R48" i="44"/>
  <c r="R8" i="44"/>
  <c r="R12" i="44"/>
  <c r="R16" i="44"/>
  <c r="R20" i="44"/>
  <c r="R33" i="44"/>
  <c r="R49" i="44"/>
  <c r="R34" i="44"/>
  <c r="R50" i="44"/>
  <c r="R52" i="44"/>
  <c r="R55" i="44"/>
  <c r="R36" i="44"/>
  <c r="R9" i="44"/>
  <c r="R32" i="44"/>
  <c r="R29" i="44"/>
  <c r="R45" i="44"/>
  <c r="R22" i="44"/>
  <c r="R30" i="44"/>
  <c r="R46" i="44"/>
  <c r="R31" i="44"/>
  <c r="R35" i="44"/>
  <c r="R39" i="44"/>
  <c r="R43" i="44"/>
  <c r="R47" i="44"/>
  <c r="R51" i="44"/>
  <c r="R15" i="44"/>
  <c r="R13" i="44"/>
  <c r="R11" i="44"/>
  <c r="R28" i="44"/>
  <c r="R6" i="44"/>
  <c r="R10" i="44"/>
  <c r="R14" i="44"/>
  <c r="R18" i="44"/>
  <c r="R25" i="44"/>
  <c r="R41" i="44"/>
  <c r="R42" i="44"/>
  <c r="R27" i="44"/>
  <c r="R44" i="44"/>
  <c r="R37" i="44"/>
  <c r="R53" i="44"/>
  <c r="R26" i="44"/>
  <c r="R38" i="44"/>
  <c r="R23" i="44"/>
  <c r="R40" i="44"/>
  <c r="V6" i="39"/>
  <c r="V105" i="39" l="1"/>
  <c r="U25" i="38" s="1"/>
  <c r="AD25" i="38" s="1"/>
  <c r="P20" i="38"/>
  <c r="J22" i="38"/>
  <c r="J78" i="38"/>
  <c r="L6" i="38"/>
  <c r="U13" i="38"/>
  <c r="AD13" i="38" s="1"/>
  <c r="U19" i="38"/>
  <c r="AD19" i="38" s="1"/>
  <c r="U12" i="38"/>
  <c r="U18" i="38"/>
  <c r="AD18" i="38" s="1"/>
  <c r="J80" i="38"/>
  <c r="J54" i="38"/>
  <c r="J69" i="38"/>
  <c r="J65" i="38"/>
  <c r="J20" i="38"/>
  <c r="J77" i="38"/>
  <c r="J32" i="38"/>
  <c r="J70" i="38"/>
  <c r="J21" i="38"/>
  <c r="J59" i="38"/>
  <c r="J53" i="38"/>
  <c r="J71" i="38"/>
  <c r="J39" i="38"/>
  <c r="J57" i="38"/>
  <c r="J79" i="38"/>
  <c r="J75" i="38"/>
  <c r="J27" i="38"/>
  <c r="J74" i="38"/>
  <c r="J44" i="38"/>
  <c r="J63" i="38"/>
  <c r="J33" i="38"/>
  <c r="J76" i="38"/>
  <c r="J48" i="38"/>
  <c r="J64" i="38"/>
  <c r="J62" i="38"/>
  <c r="J34" i="38"/>
  <c r="J46" i="38"/>
  <c r="J61" i="38"/>
  <c r="J68" i="38"/>
  <c r="J47" i="38"/>
  <c r="J58" i="38"/>
  <c r="J67" i="38"/>
  <c r="J52" i="38"/>
  <c r="J23" i="38"/>
  <c r="J40" i="38"/>
  <c r="J24" i="38"/>
  <c r="J45" i="38"/>
  <c r="J55" i="38"/>
  <c r="J38" i="38"/>
  <c r="J43" i="38"/>
  <c r="J41" i="38"/>
  <c r="J31" i="38"/>
  <c r="J35" i="38"/>
  <c r="J37" i="38"/>
  <c r="J56" i="38"/>
  <c r="J29" i="38"/>
  <c r="J26" i="38"/>
  <c r="J60" i="38"/>
  <c r="J28" i="38"/>
  <c r="J50" i="38"/>
  <c r="P25" i="38"/>
  <c r="AH25" i="38"/>
  <c r="N25" i="38" s="1"/>
  <c r="N11" i="38"/>
  <c r="J11" i="38" s="1"/>
  <c r="J73" i="38"/>
  <c r="J51" i="38"/>
  <c r="N16" i="38"/>
  <c r="J16" i="38" s="1"/>
  <c r="N17" i="38"/>
  <c r="J17" i="38" s="1"/>
  <c r="N14" i="38"/>
  <c r="J14" i="38" s="1"/>
  <c r="X6" i="38"/>
  <c r="AB12" i="38"/>
  <c r="AB6" i="38" s="1"/>
  <c r="R6" i="38"/>
  <c r="S15" i="44"/>
  <c r="S7" i="44"/>
  <c r="S17" i="44"/>
  <c r="S9" i="44"/>
  <c r="S19" i="44"/>
  <c r="S11" i="44"/>
  <c r="S21" i="44"/>
  <c r="S13" i="44"/>
  <c r="S24" i="44"/>
  <c r="S33" i="44"/>
  <c r="S49" i="44"/>
  <c r="S55" i="44"/>
  <c r="S42" i="44"/>
  <c r="S44" i="44"/>
  <c r="S29" i="44"/>
  <c r="S45" i="44"/>
  <c r="S26" i="44"/>
  <c r="S38" i="44"/>
  <c r="S31" i="44"/>
  <c r="S35" i="44"/>
  <c r="S39" i="44"/>
  <c r="S43" i="44"/>
  <c r="S47" i="44"/>
  <c r="S51" i="44"/>
  <c r="S28" i="44"/>
  <c r="S48" i="44"/>
  <c r="S25" i="44"/>
  <c r="S41" i="44"/>
  <c r="S6" i="44"/>
  <c r="S8" i="44"/>
  <c r="S10" i="44"/>
  <c r="S12" i="44"/>
  <c r="S14" i="44"/>
  <c r="S16" i="44"/>
  <c r="S18" i="44"/>
  <c r="S20" i="44"/>
  <c r="S34" i="44"/>
  <c r="S50" i="44"/>
  <c r="S54" i="44"/>
  <c r="S27" i="44"/>
  <c r="S52" i="44"/>
  <c r="S22" i="44"/>
  <c r="S37" i="44"/>
  <c r="S53" i="44"/>
  <c r="S32" i="44"/>
  <c r="S36" i="44"/>
  <c r="S40" i="44"/>
  <c r="S30" i="44"/>
  <c r="S46" i="44"/>
  <c r="S23" i="44"/>
  <c r="J15" i="38"/>
  <c r="P19" i="38" l="1"/>
  <c r="AH19" i="38"/>
  <c r="N19" i="38" s="1"/>
  <c r="U6" i="38"/>
  <c r="P18" i="38"/>
  <c r="AH18" i="38"/>
  <c r="N18" i="38" s="1"/>
  <c r="J25" i="38"/>
  <c r="P13" i="38"/>
  <c r="AH13" i="38"/>
  <c r="N13" i="38" s="1"/>
  <c r="AD12" i="38"/>
  <c r="AH12" i="38" s="1"/>
  <c r="J19" i="38" l="1"/>
  <c r="J18" i="38"/>
  <c r="P12" i="38"/>
  <c r="P6" i="38" s="1"/>
  <c r="J13" i="38"/>
  <c r="N12" i="38"/>
  <c r="AD6" i="38"/>
  <c r="J12" i="38" l="1"/>
  <c r="J6" i="38" s="1"/>
  <c r="E4" i="38" s="1"/>
  <c r="AH6" i="38"/>
  <c r="N6" i="38"/>
  <c r="C89" i="1"/>
  <c r="C86" i="1"/>
  <c r="C84" i="1"/>
  <c r="B80" i="1"/>
  <c r="E6" i="38" l="1"/>
  <c r="F24" i="15"/>
  <c r="F28" i="5" l="1"/>
  <c r="F27" i="5"/>
  <c r="F25" i="5"/>
  <c r="F24" i="5"/>
  <c r="F23" i="5"/>
  <c r="F22" i="5"/>
  <c r="F20" i="5"/>
  <c r="F19" i="5"/>
  <c r="F17" i="5"/>
  <c r="F16" i="5"/>
  <c r="F15" i="5"/>
  <c r="F14" i="5"/>
  <c r="F13" i="5"/>
  <c r="F12" i="5"/>
  <c r="F11" i="5"/>
  <c r="F10" i="5"/>
  <c r="F9" i="5"/>
  <c r="F8" i="5"/>
  <c r="F7" i="5"/>
  <c r="F6" i="5"/>
  <c r="F5" i="5"/>
  <c r="F29" i="4"/>
  <c r="F28" i="4"/>
  <c r="F27" i="4"/>
  <c r="F26" i="4"/>
  <c r="F25" i="4"/>
  <c r="F24" i="4"/>
  <c r="F23" i="4"/>
  <c r="F22" i="4"/>
  <c r="F21" i="4"/>
  <c r="F20" i="4"/>
  <c r="F19" i="4"/>
  <c r="F16" i="4"/>
  <c r="F15" i="4"/>
  <c r="F14" i="4"/>
  <c r="F13" i="4"/>
  <c r="F12" i="4"/>
  <c r="F11" i="4"/>
  <c r="F9" i="4"/>
  <c r="F8" i="4"/>
  <c r="F7" i="4"/>
  <c r="F26" i="9" l="1"/>
  <c r="C5" i="9" s="1"/>
  <c r="E26" i="9"/>
  <c r="D26" i="9"/>
  <c r="C4" i="9" s="1"/>
  <c r="C3" i="26"/>
  <c r="E31" i="34" l="1"/>
  <c r="F11" i="37"/>
  <c r="F31" i="34" l="1"/>
  <c r="E16" i="14"/>
  <c r="D21" i="34" l="1"/>
  <c r="H36" i="37"/>
  <c r="H35" i="37"/>
  <c r="H34" i="37"/>
  <c r="H33" i="37"/>
  <c r="H32" i="37"/>
  <c r="H31" i="37"/>
  <c r="H30" i="37"/>
  <c r="H29" i="37"/>
  <c r="H28" i="37"/>
  <c r="H27" i="37"/>
  <c r="H26" i="37"/>
  <c r="H25" i="37"/>
  <c r="H24" i="37"/>
  <c r="H23" i="37"/>
  <c r="H22" i="37"/>
  <c r="H21" i="37"/>
  <c r="H20" i="37"/>
  <c r="H19" i="37"/>
  <c r="H18" i="37"/>
  <c r="H17" i="37"/>
  <c r="H16" i="37"/>
  <c r="E10" i="37"/>
  <c r="D10" i="37"/>
  <c r="C10" i="37"/>
  <c r="F10" i="37" l="1"/>
  <c r="F12" i="37" s="1"/>
  <c r="C4" i="37" s="1"/>
  <c r="C6" i="37" l="1"/>
  <c r="C16" i="14"/>
  <c r="B25" i="26" l="1"/>
  <c r="B44" i="26" s="1"/>
  <c r="B63" i="26" s="1"/>
  <c r="B82" i="26" s="1"/>
  <c r="B101" i="26" s="1"/>
  <c r="B120" i="26" s="1"/>
  <c r="B1" i="13"/>
  <c r="B230" i="1" l="1"/>
  <c r="H10" i="13" l="1"/>
  <c r="H11" i="13"/>
  <c r="H12" i="13"/>
  <c r="H13" i="13"/>
  <c r="H14" i="13"/>
  <c r="H15" i="13"/>
  <c r="H16" i="13"/>
  <c r="H17" i="13"/>
  <c r="H18" i="13"/>
  <c r="H19" i="13"/>
  <c r="H20" i="13"/>
  <c r="H21" i="13"/>
  <c r="H22" i="13"/>
  <c r="H23" i="13"/>
  <c r="H24" i="13"/>
  <c r="H25" i="13"/>
  <c r="H9" i="13"/>
  <c r="J10" i="28" l="1"/>
  <c r="I12" i="28"/>
  <c r="I11" i="28"/>
  <c r="J14" i="28" l="1"/>
  <c r="J15" i="28" l="1"/>
  <c r="D26" i="28" s="1"/>
  <c r="E16" i="34"/>
  <c r="F16" i="34" l="1"/>
  <c r="C15" i="14" s="1"/>
  <c r="D6" i="34" l="1"/>
  <c r="E30" i="30" l="1"/>
  <c r="E8" i="16" l="1"/>
  <c r="H4" i="16"/>
  <c r="G4" i="16"/>
  <c r="F4" i="16"/>
  <c r="E4" i="16"/>
  <c r="C81" i="1" l="1"/>
  <c r="B6" i="18"/>
  <c r="B1" i="32" l="1"/>
  <c r="G6" i="32" l="1"/>
  <c r="G7" i="32"/>
  <c r="G8" i="32"/>
  <c r="G10" i="32" s="1"/>
  <c r="J10" i="32" l="1"/>
  <c r="K10" i="32" s="1"/>
  <c r="EU126" i="26" l="1"/>
  <c r="ET126" i="26"/>
  <c r="ER126" i="26"/>
  <c r="EQ126" i="26"/>
  <c r="EP126" i="26"/>
  <c r="EO126" i="26"/>
  <c r="EN126" i="26"/>
  <c r="EM126" i="26"/>
  <c r="EK126" i="26"/>
  <c r="EJ126" i="26"/>
  <c r="EI126" i="26"/>
  <c r="EH126" i="26"/>
  <c r="EF126" i="26"/>
  <c r="EE126" i="26"/>
  <c r="EC126" i="26"/>
  <c r="EB126" i="26"/>
  <c r="EA126" i="26"/>
  <c r="DZ126" i="26"/>
  <c r="DY126" i="26"/>
  <c r="DX126" i="26"/>
  <c r="DV126" i="26"/>
  <c r="DU126" i="26"/>
  <c r="DT126" i="26"/>
  <c r="DS126" i="26"/>
  <c r="DQ126" i="26"/>
  <c r="DP126" i="26"/>
  <c r="DN126" i="26"/>
  <c r="DM126" i="26"/>
  <c r="DL126" i="26"/>
  <c r="DK126" i="26"/>
  <c r="DJ126" i="26"/>
  <c r="DI126" i="26"/>
  <c r="DG126" i="26"/>
  <c r="DF126" i="26"/>
  <c r="DE126" i="26"/>
  <c r="DD126" i="26"/>
  <c r="DB126" i="26"/>
  <c r="DA126" i="26"/>
  <c r="CY126" i="26"/>
  <c r="CX126" i="26"/>
  <c r="CW126" i="26"/>
  <c r="CV126" i="26"/>
  <c r="CU126" i="26"/>
  <c r="CT126" i="26"/>
  <c r="CR126" i="26"/>
  <c r="CQ126" i="26"/>
  <c r="CP126" i="26"/>
  <c r="CO126" i="26"/>
  <c r="CM126" i="26"/>
  <c r="CL126" i="26"/>
  <c r="CJ126" i="26"/>
  <c r="CI126" i="26"/>
  <c r="CH126" i="26"/>
  <c r="CG126" i="26"/>
  <c r="CF126" i="26"/>
  <c r="CE126" i="26"/>
  <c r="CC126" i="26"/>
  <c r="CB126" i="26"/>
  <c r="CA126" i="26"/>
  <c r="BZ126" i="26"/>
  <c r="BX126" i="26"/>
  <c r="BW126" i="26"/>
  <c r="BU126" i="26"/>
  <c r="BT126" i="26"/>
  <c r="BS126" i="26"/>
  <c r="BR126" i="26"/>
  <c r="BQ126" i="26"/>
  <c r="BP126" i="26"/>
  <c r="BN126" i="26"/>
  <c r="BM126" i="26"/>
  <c r="BL126" i="26"/>
  <c r="BK126" i="26"/>
  <c r="BI126" i="26"/>
  <c r="BH126" i="26"/>
  <c r="BF126" i="26"/>
  <c r="BE126" i="26"/>
  <c r="BD126" i="26"/>
  <c r="BC126" i="26"/>
  <c r="BB126" i="26"/>
  <c r="BA126" i="26"/>
  <c r="AY126" i="26"/>
  <c r="AX126" i="26"/>
  <c r="AW126" i="26"/>
  <c r="AV126" i="26"/>
  <c r="AT126" i="26"/>
  <c r="AS126" i="26"/>
  <c r="AQ126" i="26"/>
  <c r="AP126" i="26"/>
  <c r="AO126" i="26"/>
  <c r="AN126" i="26"/>
  <c r="AM126" i="26"/>
  <c r="AL126" i="26"/>
  <c r="AJ126" i="26"/>
  <c r="AI126" i="26"/>
  <c r="AH126" i="26"/>
  <c r="AG126" i="26"/>
  <c r="AE126" i="26"/>
  <c r="AD126" i="26"/>
  <c r="AB126" i="26"/>
  <c r="AA126" i="26"/>
  <c r="Z126" i="26"/>
  <c r="Y126" i="26"/>
  <c r="X126" i="26"/>
  <c r="W126" i="26"/>
  <c r="U126" i="26"/>
  <c r="T126" i="26"/>
  <c r="S126" i="26"/>
  <c r="R126" i="26"/>
  <c r="P126" i="26"/>
  <c r="O126" i="26"/>
  <c r="M126" i="26"/>
  <c r="L126" i="26"/>
  <c r="K126" i="26"/>
  <c r="J126" i="26"/>
  <c r="I126" i="26"/>
  <c r="H126" i="26"/>
  <c r="F126" i="26"/>
  <c r="E126" i="26"/>
  <c r="D126" i="26"/>
  <c r="C126" i="26"/>
  <c r="EU107" i="26"/>
  <c r="ET107" i="26"/>
  <c r="ER107" i="26"/>
  <c r="EQ107" i="26"/>
  <c r="EP107" i="26"/>
  <c r="EO107" i="26"/>
  <c r="EN107" i="26"/>
  <c r="EM107" i="26"/>
  <c r="EK107" i="26"/>
  <c r="EJ107" i="26"/>
  <c r="EI107" i="26"/>
  <c r="EH107" i="26"/>
  <c r="EF107" i="26"/>
  <c r="EE107" i="26"/>
  <c r="EC107" i="26"/>
  <c r="EB107" i="26"/>
  <c r="EA107" i="26"/>
  <c r="DZ107" i="26"/>
  <c r="DY107" i="26"/>
  <c r="DX107" i="26"/>
  <c r="DV107" i="26"/>
  <c r="DU107" i="26"/>
  <c r="DT107" i="26"/>
  <c r="DS107" i="26"/>
  <c r="DQ107" i="26"/>
  <c r="DP107" i="26"/>
  <c r="DN107" i="26"/>
  <c r="DM107" i="26"/>
  <c r="DL107" i="26"/>
  <c r="DK107" i="26"/>
  <c r="DJ107" i="26"/>
  <c r="DI107" i="26"/>
  <c r="DG107" i="26"/>
  <c r="DF107" i="26"/>
  <c r="DE107" i="26"/>
  <c r="DD107" i="26"/>
  <c r="DB107" i="26"/>
  <c r="DA107" i="26"/>
  <c r="CY107" i="26"/>
  <c r="CX107" i="26"/>
  <c r="CW107" i="26"/>
  <c r="CV107" i="26"/>
  <c r="CU107" i="26"/>
  <c r="CT107" i="26"/>
  <c r="CR107" i="26"/>
  <c r="CQ107" i="26"/>
  <c r="CP107" i="26"/>
  <c r="CO107" i="26"/>
  <c r="CM107" i="26"/>
  <c r="CL107" i="26"/>
  <c r="CJ107" i="26"/>
  <c r="CI107" i="26"/>
  <c r="CH107" i="26"/>
  <c r="CG107" i="26"/>
  <c r="CF107" i="26"/>
  <c r="CE107" i="26"/>
  <c r="CC107" i="26"/>
  <c r="CB107" i="26"/>
  <c r="CA107" i="26"/>
  <c r="BZ107" i="26"/>
  <c r="BX107" i="26"/>
  <c r="BW107" i="26"/>
  <c r="BU107" i="26"/>
  <c r="BT107" i="26"/>
  <c r="BS107" i="26"/>
  <c r="BR107" i="26"/>
  <c r="BQ107" i="26"/>
  <c r="BP107" i="26"/>
  <c r="BN107" i="26"/>
  <c r="BM107" i="26"/>
  <c r="BL107" i="26"/>
  <c r="BK107" i="26"/>
  <c r="BI107" i="26"/>
  <c r="BH107" i="26"/>
  <c r="BF107" i="26"/>
  <c r="BE107" i="26"/>
  <c r="BD107" i="26"/>
  <c r="BC107" i="26"/>
  <c r="BB107" i="26"/>
  <c r="BA107" i="26"/>
  <c r="AY107" i="26"/>
  <c r="AX107" i="26"/>
  <c r="AW107" i="26"/>
  <c r="AV107" i="26"/>
  <c r="AT107" i="26"/>
  <c r="AS107" i="26"/>
  <c r="AQ107" i="26"/>
  <c r="AP107" i="26"/>
  <c r="AO107" i="26"/>
  <c r="AN107" i="26"/>
  <c r="AM107" i="26"/>
  <c r="AL107" i="26"/>
  <c r="AJ107" i="26"/>
  <c r="AI107" i="26"/>
  <c r="AH107" i="26"/>
  <c r="AG107" i="26"/>
  <c r="AE107" i="26"/>
  <c r="AD107" i="26"/>
  <c r="AB107" i="26"/>
  <c r="AA107" i="26"/>
  <c r="Z107" i="26"/>
  <c r="Y107" i="26"/>
  <c r="X107" i="26"/>
  <c r="W107" i="26"/>
  <c r="U107" i="26"/>
  <c r="T107" i="26"/>
  <c r="S107" i="26"/>
  <c r="R107" i="26"/>
  <c r="P107" i="26"/>
  <c r="O107" i="26"/>
  <c r="M107" i="26"/>
  <c r="L107" i="26"/>
  <c r="K107" i="26"/>
  <c r="J107" i="26"/>
  <c r="I107" i="26"/>
  <c r="H107" i="26"/>
  <c r="F107" i="26"/>
  <c r="E107" i="26"/>
  <c r="D107" i="26"/>
  <c r="C107" i="26"/>
  <c r="EU88" i="26"/>
  <c r="ET88" i="26"/>
  <c r="ER88" i="26"/>
  <c r="EQ88" i="26"/>
  <c r="EP88" i="26"/>
  <c r="EO88" i="26"/>
  <c r="EN88" i="26"/>
  <c r="EM88" i="26"/>
  <c r="EK88" i="26"/>
  <c r="EJ88" i="26"/>
  <c r="EI88" i="26"/>
  <c r="EH88" i="26"/>
  <c r="EF88" i="26"/>
  <c r="EE88" i="26"/>
  <c r="EC88" i="26"/>
  <c r="EB88" i="26"/>
  <c r="EA88" i="26"/>
  <c r="DZ88" i="26"/>
  <c r="DY88" i="26"/>
  <c r="DX88" i="26"/>
  <c r="DV88" i="26"/>
  <c r="DU88" i="26"/>
  <c r="DT88" i="26"/>
  <c r="DS88" i="26"/>
  <c r="DQ88" i="26"/>
  <c r="DP88" i="26"/>
  <c r="DN88" i="26"/>
  <c r="DM88" i="26"/>
  <c r="DL88" i="26"/>
  <c r="DK88" i="26"/>
  <c r="DJ88" i="26"/>
  <c r="DI88" i="26"/>
  <c r="DG88" i="26"/>
  <c r="DF88" i="26"/>
  <c r="DE88" i="26"/>
  <c r="DD88" i="26"/>
  <c r="DB88" i="26"/>
  <c r="DA88" i="26"/>
  <c r="CY88" i="26"/>
  <c r="CX88" i="26"/>
  <c r="CW88" i="26"/>
  <c r="CV88" i="26"/>
  <c r="CU88" i="26"/>
  <c r="CT88" i="26"/>
  <c r="CR88" i="26"/>
  <c r="CQ88" i="26"/>
  <c r="CP88" i="26"/>
  <c r="CO88" i="26"/>
  <c r="CM88" i="26"/>
  <c r="CL88" i="26"/>
  <c r="CJ88" i="26"/>
  <c r="CI88" i="26"/>
  <c r="CH88" i="26"/>
  <c r="CG88" i="26"/>
  <c r="CF88" i="26"/>
  <c r="CE88" i="26"/>
  <c r="CC88" i="26"/>
  <c r="CB88" i="26"/>
  <c r="CA88" i="26"/>
  <c r="BZ88" i="26"/>
  <c r="BX88" i="26"/>
  <c r="BW88" i="26"/>
  <c r="BU88" i="26"/>
  <c r="BT88" i="26"/>
  <c r="BS88" i="26"/>
  <c r="BR88" i="26"/>
  <c r="BQ88" i="26"/>
  <c r="BP88" i="26"/>
  <c r="BN88" i="26"/>
  <c r="BM88" i="26"/>
  <c r="BL88" i="26"/>
  <c r="BK88" i="26"/>
  <c r="BI88" i="26"/>
  <c r="BH88" i="26"/>
  <c r="BF88" i="26"/>
  <c r="BE88" i="26"/>
  <c r="BD88" i="26"/>
  <c r="BC88" i="26"/>
  <c r="BB88" i="26"/>
  <c r="BA88" i="26"/>
  <c r="AY88" i="26"/>
  <c r="AX88" i="26"/>
  <c r="AW88" i="26"/>
  <c r="AV88" i="26"/>
  <c r="AT88" i="26"/>
  <c r="AS88" i="26"/>
  <c r="AQ88" i="26"/>
  <c r="AP88" i="26"/>
  <c r="AO88" i="26"/>
  <c r="AN88" i="26"/>
  <c r="AM88" i="26"/>
  <c r="AL88" i="26"/>
  <c r="AJ88" i="26"/>
  <c r="AI88" i="26"/>
  <c r="AH88" i="26"/>
  <c r="AG88" i="26"/>
  <c r="AE88" i="26"/>
  <c r="AD88" i="26"/>
  <c r="AB88" i="26"/>
  <c r="AA88" i="26"/>
  <c r="Z88" i="26"/>
  <c r="Y88" i="26"/>
  <c r="X88" i="26"/>
  <c r="W88" i="26"/>
  <c r="U88" i="26"/>
  <c r="T88" i="26"/>
  <c r="S88" i="26"/>
  <c r="R88" i="26"/>
  <c r="P88" i="26"/>
  <c r="O88" i="26"/>
  <c r="M88" i="26"/>
  <c r="L88" i="26"/>
  <c r="K88" i="26"/>
  <c r="J88" i="26"/>
  <c r="I88" i="26"/>
  <c r="H88" i="26"/>
  <c r="F88" i="26"/>
  <c r="E88" i="26"/>
  <c r="D88" i="26"/>
  <c r="C88" i="26"/>
  <c r="EU69" i="26"/>
  <c r="ET69" i="26"/>
  <c r="ER69" i="26"/>
  <c r="EQ69" i="26"/>
  <c r="EP69" i="26"/>
  <c r="EO69" i="26"/>
  <c r="EN69" i="26"/>
  <c r="EM69" i="26"/>
  <c r="EK69" i="26"/>
  <c r="EJ69" i="26"/>
  <c r="EI69" i="26"/>
  <c r="EH69" i="26"/>
  <c r="EF69" i="26"/>
  <c r="EE69" i="26"/>
  <c r="EC69" i="26"/>
  <c r="EB69" i="26"/>
  <c r="EA69" i="26"/>
  <c r="DZ69" i="26"/>
  <c r="DY69" i="26"/>
  <c r="DX69" i="26"/>
  <c r="DV69" i="26"/>
  <c r="DU69" i="26"/>
  <c r="DT69" i="26"/>
  <c r="DS69" i="26"/>
  <c r="DQ69" i="26"/>
  <c r="DP69" i="26"/>
  <c r="DN69" i="26"/>
  <c r="DM69" i="26"/>
  <c r="DL69" i="26"/>
  <c r="DK69" i="26"/>
  <c r="DJ69" i="26"/>
  <c r="DI69" i="26"/>
  <c r="DG69" i="26"/>
  <c r="DF69" i="26"/>
  <c r="DE69" i="26"/>
  <c r="DD69" i="26"/>
  <c r="DB69" i="26"/>
  <c r="DA69" i="26"/>
  <c r="CY69" i="26"/>
  <c r="CX69" i="26"/>
  <c r="CW69" i="26"/>
  <c r="CV69" i="26"/>
  <c r="CU69" i="26"/>
  <c r="CT69" i="26"/>
  <c r="CR69" i="26"/>
  <c r="CQ69" i="26"/>
  <c r="CP69" i="26"/>
  <c r="CO69" i="26"/>
  <c r="CM69" i="26"/>
  <c r="CL69" i="26"/>
  <c r="CJ69" i="26"/>
  <c r="CI69" i="26"/>
  <c r="CH69" i="26"/>
  <c r="CG69" i="26"/>
  <c r="CF69" i="26"/>
  <c r="CE69" i="26"/>
  <c r="CC69" i="26"/>
  <c r="CB69" i="26"/>
  <c r="CA69" i="26"/>
  <c r="BZ69" i="26"/>
  <c r="BX69" i="26"/>
  <c r="BW69" i="26"/>
  <c r="BU69" i="26"/>
  <c r="BT69" i="26"/>
  <c r="BS69" i="26"/>
  <c r="BR69" i="26"/>
  <c r="BQ69" i="26"/>
  <c r="BP69" i="26"/>
  <c r="BN69" i="26"/>
  <c r="BM69" i="26"/>
  <c r="BL69" i="26"/>
  <c r="BK69" i="26"/>
  <c r="BI69" i="26"/>
  <c r="BH69" i="26"/>
  <c r="BF69" i="26"/>
  <c r="BE69" i="26"/>
  <c r="BD69" i="26"/>
  <c r="BC69" i="26"/>
  <c r="BB69" i="26"/>
  <c r="BA69" i="26"/>
  <c r="AY69" i="26"/>
  <c r="AX69" i="26"/>
  <c r="AW69" i="26"/>
  <c r="AV69" i="26"/>
  <c r="AT69" i="26"/>
  <c r="AS69" i="26"/>
  <c r="AQ69" i="26"/>
  <c r="AP69" i="26"/>
  <c r="AO69" i="26"/>
  <c r="AN69" i="26"/>
  <c r="AM69" i="26"/>
  <c r="AL69" i="26"/>
  <c r="AJ69" i="26"/>
  <c r="AI69" i="26"/>
  <c r="AH69" i="26"/>
  <c r="AG69" i="26"/>
  <c r="AE69" i="26"/>
  <c r="AD69" i="26"/>
  <c r="AB69" i="26"/>
  <c r="AA69" i="26"/>
  <c r="Z69" i="26"/>
  <c r="Y69" i="26"/>
  <c r="X69" i="26"/>
  <c r="W69" i="26"/>
  <c r="U69" i="26"/>
  <c r="T69" i="26"/>
  <c r="S69" i="26"/>
  <c r="R69" i="26"/>
  <c r="P69" i="26"/>
  <c r="O69" i="26"/>
  <c r="M69" i="26"/>
  <c r="L69" i="26"/>
  <c r="K69" i="26"/>
  <c r="J69" i="26"/>
  <c r="I69" i="26"/>
  <c r="H69" i="26"/>
  <c r="F69" i="26"/>
  <c r="E69" i="26"/>
  <c r="D69" i="26"/>
  <c r="C69" i="26"/>
  <c r="EU50" i="26"/>
  <c r="ET50" i="26"/>
  <c r="ER50" i="26"/>
  <c r="EQ50" i="26"/>
  <c r="EP50" i="26"/>
  <c r="EO50" i="26"/>
  <c r="EN50" i="26"/>
  <c r="EM50" i="26"/>
  <c r="EK50" i="26"/>
  <c r="EJ50" i="26"/>
  <c r="EI50" i="26"/>
  <c r="EH50" i="26"/>
  <c r="EF50" i="26"/>
  <c r="EE50" i="26"/>
  <c r="EC50" i="26"/>
  <c r="EB50" i="26"/>
  <c r="EA50" i="26"/>
  <c r="DZ50" i="26"/>
  <c r="DY50" i="26"/>
  <c r="DX50" i="26"/>
  <c r="DV50" i="26"/>
  <c r="DU50" i="26"/>
  <c r="DT50" i="26"/>
  <c r="DS50" i="26"/>
  <c r="DQ50" i="26"/>
  <c r="DP50" i="26"/>
  <c r="DN50" i="26"/>
  <c r="DM50" i="26"/>
  <c r="DL50" i="26"/>
  <c r="DK50" i="26"/>
  <c r="DJ50" i="26"/>
  <c r="DI50" i="26"/>
  <c r="DG50" i="26"/>
  <c r="DF50" i="26"/>
  <c r="DE50" i="26"/>
  <c r="DD50" i="26"/>
  <c r="DB50" i="26"/>
  <c r="DA50" i="26"/>
  <c r="CY50" i="26"/>
  <c r="CX50" i="26"/>
  <c r="CW50" i="26"/>
  <c r="CV50" i="26"/>
  <c r="CU50" i="26"/>
  <c r="CT50" i="26"/>
  <c r="CR50" i="26"/>
  <c r="CQ50" i="26"/>
  <c r="CP50" i="26"/>
  <c r="CO50" i="26"/>
  <c r="CM50" i="26"/>
  <c r="CL50" i="26"/>
  <c r="CJ50" i="26"/>
  <c r="CI50" i="26"/>
  <c r="CH50" i="26"/>
  <c r="CG50" i="26"/>
  <c r="CF50" i="26"/>
  <c r="CE50" i="26"/>
  <c r="CC50" i="26"/>
  <c r="CB50" i="26"/>
  <c r="CA50" i="26"/>
  <c r="BZ50" i="26"/>
  <c r="BX50" i="26"/>
  <c r="BW50" i="26"/>
  <c r="BU50" i="26"/>
  <c r="BT50" i="26"/>
  <c r="BS50" i="26"/>
  <c r="BR50" i="26"/>
  <c r="BQ50" i="26"/>
  <c r="BP50" i="26"/>
  <c r="BN50" i="26"/>
  <c r="BM50" i="26"/>
  <c r="BL50" i="26"/>
  <c r="BK50" i="26"/>
  <c r="BI50" i="26"/>
  <c r="BH50" i="26"/>
  <c r="BF50" i="26"/>
  <c r="BE50" i="26"/>
  <c r="BD50" i="26"/>
  <c r="BC50" i="26"/>
  <c r="BB50" i="26"/>
  <c r="BA50" i="26"/>
  <c r="AY50" i="26"/>
  <c r="AX50" i="26"/>
  <c r="AW50" i="26"/>
  <c r="AV50" i="26"/>
  <c r="AT50" i="26"/>
  <c r="AS50" i="26"/>
  <c r="AQ50" i="26"/>
  <c r="AP50" i="26"/>
  <c r="AO50" i="26"/>
  <c r="AN50" i="26"/>
  <c r="AM50" i="26"/>
  <c r="AL50" i="26"/>
  <c r="AJ50" i="26"/>
  <c r="AI50" i="26"/>
  <c r="AH50" i="26"/>
  <c r="AG50" i="26"/>
  <c r="AE50" i="26"/>
  <c r="AD50" i="26"/>
  <c r="AB50" i="26"/>
  <c r="AA50" i="26"/>
  <c r="Z50" i="26"/>
  <c r="Y50" i="26"/>
  <c r="X50" i="26"/>
  <c r="W50" i="26"/>
  <c r="U50" i="26"/>
  <c r="T50" i="26"/>
  <c r="S50" i="26"/>
  <c r="R50" i="26"/>
  <c r="P50" i="26"/>
  <c r="O50" i="26"/>
  <c r="M50" i="26"/>
  <c r="L50" i="26"/>
  <c r="K50" i="26"/>
  <c r="J50" i="26"/>
  <c r="I50" i="26"/>
  <c r="H50" i="26"/>
  <c r="F50" i="26"/>
  <c r="E50" i="26"/>
  <c r="D50" i="26"/>
  <c r="C50" i="26"/>
  <c r="EU31" i="26"/>
  <c r="ET31" i="26"/>
  <c r="ER31" i="26"/>
  <c r="EQ31" i="26"/>
  <c r="EP31" i="26"/>
  <c r="EO31" i="26"/>
  <c r="EN31" i="26"/>
  <c r="EM31" i="26"/>
  <c r="EK31" i="26"/>
  <c r="EJ31" i="26"/>
  <c r="EI31" i="26"/>
  <c r="EH31" i="26"/>
  <c r="EF31" i="26"/>
  <c r="EE31" i="26"/>
  <c r="EC31" i="26"/>
  <c r="EB31" i="26"/>
  <c r="EA31" i="26"/>
  <c r="DZ31" i="26"/>
  <c r="DY31" i="26"/>
  <c r="DX31" i="26"/>
  <c r="DV31" i="26"/>
  <c r="DU31" i="26"/>
  <c r="DT31" i="26"/>
  <c r="DS31" i="26"/>
  <c r="DQ31" i="26"/>
  <c r="DP31" i="26"/>
  <c r="DN31" i="26"/>
  <c r="DM31" i="26"/>
  <c r="DL31" i="26"/>
  <c r="DK31" i="26"/>
  <c r="DJ31" i="26"/>
  <c r="DI31" i="26"/>
  <c r="DG31" i="26"/>
  <c r="DF31" i="26"/>
  <c r="DE31" i="26"/>
  <c r="DD31" i="26"/>
  <c r="DB31" i="26"/>
  <c r="DA31" i="26"/>
  <c r="CY31" i="26"/>
  <c r="CX31" i="26"/>
  <c r="CW31" i="26"/>
  <c r="CV31" i="26"/>
  <c r="CU31" i="26"/>
  <c r="CT31" i="26"/>
  <c r="CR31" i="26"/>
  <c r="CQ31" i="26"/>
  <c r="CP31" i="26"/>
  <c r="CO31" i="26"/>
  <c r="CM31" i="26"/>
  <c r="CL31" i="26"/>
  <c r="CJ31" i="26"/>
  <c r="CI31" i="26"/>
  <c r="CH31" i="26"/>
  <c r="CG31" i="26"/>
  <c r="CF31" i="26"/>
  <c r="CE31" i="26"/>
  <c r="CC31" i="26"/>
  <c r="CB31" i="26"/>
  <c r="CA31" i="26"/>
  <c r="BZ31" i="26"/>
  <c r="BX31" i="26"/>
  <c r="BW31" i="26"/>
  <c r="BU31" i="26"/>
  <c r="BT31" i="26"/>
  <c r="BS31" i="26"/>
  <c r="BR31" i="26"/>
  <c r="BQ31" i="26"/>
  <c r="BP31" i="26"/>
  <c r="BN31" i="26"/>
  <c r="BM31" i="26"/>
  <c r="BL31" i="26"/>
  <c r="BK31" i="26"/>
  <c r="BI31" i="26"/>
  <c r="BH31" i="26"/>
  <c r="BF31" i="26"/>
  <c r="BE31" i="26"/>
  <c r="BD31" i="26"/>
  <c r="BC31" i="26"/>
  <c r="BB31" i="26"/>
  <c r="BA31" i="26"/>
  <c r="AY31" i="26"/>
  <c r="AX31" i="26"/>
  <c r="AW31" i="26"/>
  <c r="AV31" i="26"/>
  <c r="AT31" i="26"/>
  <c r="AS31" i="26"/>
  <c r="AQ31" i="26"/>
  <c r="AP31" i="26"/>
  <c r="AO31" i="26"/>
  <c r="AN31" i="26"/>
  <c r="AM31" i="26"/>
  <c r="AL31" i="26"/>
  <c r="AJ31" i="26"/>
  <c r="AI31" i="26"/>
  <c r="AH31" i="26"/>
  <c r="AG31" i="26"/>
  <c r="AE31" i="26"/>
  <c r="AD31" i="26"/>
  <c r="AB31" i="26"/>
  <c r="AA31" i="26"/>
  <c r="Z31" i="26"/>
  <c r="Y31" i="26"/>
  <c r="X31" i="26"/>
  <c r="W31" i="26"/>
  <c r="U31" i="26"/>
  <c r="T31" i="26"/>
  <c r="S31" i="26"/>
  <c r="R31" i="26"/>
  <c r="P31" i="26"/>
  <c r="O31" i="26"/>
  <c r="M31" i="26"/>
  <c r="L31" i="26"/>
  <c r="K31" i="26"/>
  <c r="J31" i="26"/>
  <c r="I31" i="26"/>
  <c r="H31" i="26"/>
  <c r="F31" i="26"/>
  <c r="E31" i="26"/>
  <c r="D31" i="26"/>
  <c r="C31" i="26"/>
  <c r="EU12" i="26"/>
  <c r="ET12" i="26"/>
  <c r="ER12" i="26"/>
  <c r="EQ12" i="26"/>
  <c r="EP12" i="26"/>
  <c r="EO12" i="26"/>
  <c r="EN12" i="26"/>
  <c r="EM12" i="26"/>
  <c r="EK12" i="26"/>
  <c r="EJ12" i="26"/>
  <c r="EI12" i="26"/>
  <c r="EH12" i="26"/>
  <c r="EF12" i="26"/>
  <c r="EE12" i="26"/>
  <c r="EC12" i="26"/>
  <c r="EB12" i="26"/>
  <c r="EA12" i="26"/>
  <c r="DZ12" i="26"/>
  <c r="DY12" i="26"/>
  <c r="DX12" i="26"/>
  <c r="DV12" i="26"/>
  <c r="DU12" i="26"/>
  <c r="DT12" i="26"/>
  <c r="DS12" i="26"/>
  <c r="DQ12" i="26"/>
  <c r="DP12" i="26"/>
  <c r="DN12" i="26"/>
  <c r="DM12" i="26"/>
  <c r="DL12" i="26"/>
  <c r="DK12" i="26"/>
  <c r="DJ12" i="26"/>
  <c r="DI12" i="26"/>
  <c r="DG12" i="26"/>
  <c r="DF12" i="26"/>
  <c r="DE12" i="26"/>
  <c r="DD12" i="26"/>
  <c r="DB12" i="26"/>
  <c r="DA12" i="26"/>
  <c r="CY12" i="26"/>
  <c r="CX12" i="26"/>
  <c r="CW12" i="26"/>
  <c r="CV12" i="26"/>
  <c r="CU12" i="26"/>
  <c r="CT12" i="26"/>
  <c r="CR12" i="26"/>
  <c r="CQ12" i="26"/>
  <c r="CP12" i="26"/>
  <c r="CO12" i="26"/>
  <c r="CM12" i="26"/>
  <c r="CL12" i="26"/>
  <c r="CJ12" i="26"/>
  <c r="CI12" i="26"/>
  <c r="CH12" i="26"/>
  <c r="CG12" i="26"/>
  <c r="CF12" i="26"/>
  <c r="CE12" i="26"/>
  <c r="CC12" i="26"/>
  <c r="CB12" i="26"/>
  <c r="CA12" i="26"/>
  <c r="BZ12" i="26"/>
  <c r="BX12" i="26"/>
  <c r="BW12" i="26"/>
  <c r="BU12" i="26"/>
  <c r="BT12" i="26"/>
  <c r="BS12" i="26"/>
  <c r="BR12" i="26"/>
  <c r="BQ12" i="26"/>
  <c r="BP12" i="26"/>
  <c r="BN12" i="26"/>
  <c r="BM12" i="26"/>
  <c r="BL12" i="26"/>
  <c r="BK12" i="26"/>
  <c r="BI12" i="26"/>
  <c r="BH12" i="26"/>
  <c r="BF12" i="26"/>
  <c r="BE12" i="26"/>
  <c r="BD12" i="26"/>
  <c r="BC12" i="26"/>
  <c r="BB12" i="26"/>
  <c r="BA12" i="26"/>
  <c r="AY12" i="26"/>
  <c r="AX12" i="26"/>
  <c r="AW12" i="26"/>
  <c r="AV12" i="26"/>
  <c r="AT12" i="26"/>
  <c r="AS12" i="26"/>
  <c r="AQ12" i="26"/>
  <c r="AP12" i="26"/>
  <c r="AO12" i="26"/>
  <c r="AN12" i="26"/>
  <c r="AM12" i="26"/>
  <c r="AL12" i="26"/>
  <c r="AJ12" i="26"/>
  <c r="AI12" i="26"/>
  <c r="AH12" i="26"/>
  <c r="AG12" i="26"/>
  <c r="AE12" i="26"/>
  <c r="AD12" i="26"/>
  <c r="AB12" i="26"/>
  <c r="AA12" i="26"/>
  <c r="Z12" i="26"/>
  <c r="Y12" i="26"/>
  <c r="X12" i="26"/>
  <c r="W12" i="26"/>
  <c r="U12" i="26"/>
  <c r="T12" i="26"/>
  <c r="S12" i="26"/>
  <c r="R12" i="26"/>
  <c r="P12" i="26"/>
  <c r="O12" i="26"/>
  <c r="M12" i="26"/>
  <c r="L12" i="26"/>
  <c r="K12" i="26"/>
  <c r="J12" i="26"/>
  <c r="I12" i="26"/>
  <c r="H12" i="26"/>
  <c r="F12" i="26"/>
  <c r="E12" i="26"/>
  <c r="D12" i="26"/>
  <c r="C12" i="26"/>
  <c r="ES137" i="26"/>
  <c r="EL137" i="26"/>
  <c r="ED137" i="26"/>
  <c r="DW137" i="26"/>
  <c r="ES136" i="26"/>
  <c r="EL136" i="26"/>
  <c r="ED136" i="26"/>
  <c r="DW136" i="26"/>
  <c r="ES135" i="26"/>
  <c r="EL135" i="26"/>
  <c r="ED135" i="26"/>
  <c r="DW135" i="26"/>
  <c r="ES134" i="26"/>
  <c r="EL134" i="26"/>
  <c r="ED134" i="26"/>
  <c r="DW134" i="26"/>
  <c r="ES133" i="26"/>
  <c r="EL133" i="26"/>
  <c r="ED133" i="26"/>
  <c r="DW133" i="26"/>
  <c r="ES132" i="26"/>
  <c r="EL132" i="26"/>
  <c r="ED132" i="26"/>
  <c r="DW132" i="26"/>
  <c r="EU131" i="26"/>
  <c r="ET131" i="26"/>
  <c r="ER131" i="26"/>
  <c r="EQ131" i="26"/>
  <c r="EP131" i="26"/>
  <c r="EO131" i="26"/>
  <c r="EN131" i="26"/>
  <c r="EM131" i="26"/>
  <c r="EK131" i="26"/>
  <c r="EJ131" i="26"/>
  <c r="EI131" i="26"/>
  <c r="EH131" i="26"/>
  <c r="EF131" i="26"/>
  <c r="EE131" i="26"/>
  <c r="EC131" i="26"/>
  <c r="EB131" i="26"/>
  <c r="EA131" i="26"/>
  <c r="DZ131" i="26"/>
  <c r="DY131" i="26"/>
  <c r="DX131" i="26"/>
  <c r="DV131" i="26"/>
  <c r="DU131" i="26"/>
  <c r="DT131" i="26"/>
  <c r="DS131" i="26"/>
  <c r="ES130" i="26"/>
  <c r="EL130" i="26"/>
  <c r="ED130" i="26"/>
  <c r="DW130" i="26"/>
  <c r="ES129" i="26"/>
  <c r="EL129" i="26"/>
  <c r="ED129" i="26"/>
  <c r="DW129" i="26"/>
  <c r="ES128" i="26"/>
  <c r="EL128" i="26"/>
  <c r="ED128" i="26"/>
  <c r="DW128" i="26"/>
  <c r="ES127" i="26"/>
  <c r="EL127" i="26"/>
  <c r="ED127" i="26"/>
  <c r="DW127" i="26"/>
  <c r="ES125" i="26"/>
  <c r="EL125" i="26"/>
  <c r="ED125" i="26"/>
  <c r="DW125" i="26"/>
  <c r="ES124" i="26"/>
  <c r="EL124" i="26"/>
  <c r="ED124" i="26"/>
  <c r="DW124" i="26"/>
  <c r="ES123" i="26"/>
  <c r="EL123" i="26"/>
  <c r="ED123" i="26"/>
  <c r="DW123" i="26"/>
  <c r="EU122" i="26"/>
  <c r="ET122" i="26"/>
  <c r="ER122" i="26"/>
  <c r="EQ122" i="26"/>
  <c r="EP122" i="26"/>
  <c r="EO122" i="26"/>
  <c r="EN122" i="26"/>
  <c r="EM122" i="26"/>
  <c r="EK122" i="26"/>
  <c r="EJ122" i="26"/>
  <c r="EI122" i="26"/>
  <c r="EH122" i="26"/>
  <c r="EF122" i="26"/>
  <c r="EE122" i="26"/>
  <c r="EC122" i="26"/>
  <c r="EB122" i="26"/>
  <c r="EA122" i="26"/>
  <c r="DZ122" i="26"/>
  <c r="DY122" i="26"/>
  <c r="DX122" i="26"/>
  <c r="DV122" i="26"/>
  <c r="DU122" i="26"/>
  <c r="DT122" i="26"/>
  <c r="DS122" i="26"/>
  <c r="ES118" i="26"/>
  <c r="EL118" i="26"/>
  <c r="ED118" i="26"/>
  <c r="DW118" i="26"/>
  <c r="ES117" i="26"/>
  <c r="EL117" i="26"/>
  <c r="ED117" i="26"/>
  <c r="DW117" i="26"/>
  <c r="ES116" i="26"/>
  <c r="EL116" i="26"/>
  <c r="ED116" i="26"/>
  <c r="DW116" i="26"/>
  <c r="ES115" i="26"/>
  <c r="EL115" i="26"/>
  <c r="ED115" i="26"/>
  <c r="DW115" i="26"/>
  <c r="ES114" i="26"/>
  <c r="EL114" i="26"/>
  <c r="ED114" i="26"/>
  <c r="DW114" i="26"/>
  <c r="ES113" i="26"/>
  <c r="EL113" i="26"/>
  <c r="ED113" i="26"/>
  <c r="DW113" i="26"/>
  <c r="EU112" i="26"/>
  <c r="ET112" i="26"/>
  <c r="ER112" i="26"/>
  <c r="EQ112" i="26"/>
  <c r="EP112" i="26"/>
  <c r="EO112" i="26"/>
  <c r="EN112" i="26"/>
  <c r="EM112" i="26"/>
  <c r="EK112" i="26"/>
  <c r="EJ112" i="26"/>
  <c r="EI112" i="26"/>
  <c r="EH112" i="26"/>
  <c r="EF112" i="26"/>
  <c r="EE112" i="26"/>
  <c r="EC112" i="26"/>
  <c r="EB112" i="26"/>
  <c r="EA112" i="26"/>
  <c r="DZ112" i="26"/>
  <c r="DY112" i="26"/>
  <c r="DX112" i="26"/>
  <c r="DV112" i="26"/>
  <c r="DU112" i="26"/>
  <c r="DT112" i="26"/>
  <c r="DS112" i="26"/>
  <c r="ES111" i="26"/>
  <c r="EL111" i="26"/>
  <c r="ED111" i="26"/>
  <c r="DW111" i="26"/>
  <c r="ES110" i="26"/>
  <c r="EL110" i="26"/>
  <c r="ED110" i="26"/>
  <c r="DW110" i="26"/>
  <c r="ES109" i="26"/>
  <c r="EL109" i="26"/>
  <c r="ED109" i="26"/>
  <c r="DW109" i="26"/>
  <c r="ES108" i="26"/>
  <c r="EL108" i="26"/>
  <c r="ED108" i="26"/>
  <c r="DW108" i="26"/>
  <c r="ES106" i="26"/>
  <c r="EL106" i="26"/>
  <c r="ED106" i="26"/>
  <c r="DW106" i="26"/>
  <c r="ES105" i="26"/>
  <c r="EL105" i="26"/>
  <c r="ED105" i="26"/>
  <c r="DW105" i="26"/>
  <c r="ES104" i="26"/>
  <c r="EL104" i="26"/>
  <c r="ED104" i="26"/>
  <c r="DW104" i="26"/>
  <c r="EU103" i="26"/>
  <c r="ET103" i="26"/>
  <c r="ER103" i="26"/>
  <c r="EQ103" i="26"/>
  <c r="EP103" i="26"/>
  <c r="EO103" i="26"/>
  <c r="EN103" i="26"/>
  <c r="EM103" i="26"/>
  <c r="EK103" i="26"/>
  <c r="EJ103" i="26"/>
  <c r="EI103" i="26"/>
  <c r="EH103" i="26"/>
  <c r="EF103" i="26"/>
  <c r="EE103" i="26"/>
  <c r="EC103" i="26"/>
  <c r="EB103" i="26"/>
  <c r="EA103" i="26"/>
  <c r="DZ103" i="26"/>
  <c r="DY103" i="26"/>
  <c r="DX103" i="26"/>
  <c r="DV103" i="26"/>
  <c r="DU103" i="26"/>
  <c r="DT103" i="26"/>
  <c r="DS103" i="26"/>
  <c r="ES99" i="26"/>
  <c r="EL99" i="26"/>
  <c r="ED99" i="26"/>
  <c r="DW99" i="26"/>
  <c r="ES98" i="26"/>
  <c r="EL98" i="26"/>
  <c r="ED98" i="26"/>
  <c r="DW98" i="26"/>
  <c r="ES97" i="26"/>
  <c r="EL97" i="26"/>
  <c r="ED97" i="26"/>
  <c r="DW97" i="26"/>
  <c r="ES96" i="26"/>
  <c r="EL96" i="26"/>
  <c r="ED96" i="26"/>
  <c r="DW96" i="26"/>
  <c r="ES95" i="26"/>
  <c r="EL95" i="26"/>
  <c r="ED95" i="26"/>
  <c r="DW95" i="26"/>
  <c r="ES94" i="26"/>
  <c r="EL94" i="26"/>
  <c r="ED94" i="26"/>
  <c r="DW94" i="26"/>
  <c r="EU93" i="26"/>
  <c r="ET93" i="26"/>
  <c r="ER93" i="26"/>
  <c r="EQ93" i="26"/>
  <c r="EP93" i="26"/>
  <c r="EO93" i="26"/>
  <c r="EN93" i="26"/>
  <c r="EM93" i="26"/>
  <c r="EK93" i="26"/>
  <c r="EJ93" i="26"/>
  <c r="EI93" i="26"/>
  <c r="EH93" i="26"/>
  <c r="EF93" i="26"/>
  <c r="EE93" i="26"/>
  <c r="EC93" i="26"/>
  <c r="EB93" i="26"/>
  <c r="EA93" i="26"/>
  <c r="DZ93" i="26"/>
  <c r="DY93" i="26"/>
  <c r="DX93" i="26"/>
  <c r="DV93" i="26"/>
  <c r="DU93" i="26"/>
  <c r="DT93" i="26"/>
  <c r="DS93" i="26"/>
  <c r="ES92" i="26"/>
  <c r="EL92" i="26"/>
  <c r="ED92" i="26"/>
  <c r="DW92" i="26"/>
  <c r="ES91" i="26"/>
  <c r="EL91" i="26"/>
  <c r="ED91" i="26"/>
  <c r="DW91" i="26"/>
  <c r="ES90" i="26"/>
  <c r="EL90" i="26"/>
  <c r="ED90" i="26"/>
  <c r="DW90" i="26"/>
  <c r="ES89" i="26"/>
  <c r="EL89" i="26"/>
  <c r="ED89" i="26"/>
  <c r="DW89" i="26"/>
  <c r="ES87" i="26"/>
  <c r="EL87" i="26"/>
  <c r="ED87" i="26"/>
  <c r="DW87" i="26"/>
  <c r="ES86" i="26"/>
  <c r="EL86" i="26"/>
  <c r="ED86" i="26"/>
  <c r="DW86" i="26"/>
  <c r="ES85" i="26"/>
  <c r="EL85" i="26"/>
  <c r="ED85" i="26"/>
  <c r="DW85" i="26"/>
  <c r="EU84" i="26"/>
  <c r="ET84" i="26"/>
  <c r="ER84" i="26"/>
  <c r="EQ84" i="26"/>
  <c r="EP84" i="26"/>
  <c r="EO84" i="26"/>
  <c r="EN84" i="26"/>
  <c r="EM84" i="26"/>
  <c r="EK84" i="26"/>
  <c r="EJ84" i="26"/>
  <c r="EI84" i="26"/>
  <c r="EH84" i="26"/>
  <c r="EF84" i="26"/>
  <c r="EE84" i="26"/>
  <c r="EC84" i="26"/>
  <c r="EB84" i="26"/>
  <c r="EA84" i="26"/>
  <c r="DZ84" i="26"/>
  <c r="DY84" i="26"/>
  <c r="DX84" i="26"/>
  <c r="DV84" i="26"/>
  <c r="DU84" i="26"/>
  <c r="DT84" i="26"/>
  <c r="DS84" i="26"/>
  <c r="ES80" i="26"/>
  <c r="EL80" i="26"/>
  <c r="ED80" i="26"/>
  <c r="DW80" i="26"/>
  <c r="ES79" i="26"/>
  <c r="EL79" i="26"/>
  <c r="ED79" i="26"/>
  <c r="DW79" i="26"/>
  <c r="ES78" i="26"/>
  <c r="EL78" i="26"/>
  <c r="ED78" i="26"/>
  <c r="DW78" i="26"/>
  <c r="ES77" i="26"/>
  <c r="EL77" i="26"/>
  <c r="ED77" i="26"/>
  <c r="DW77" i="26"/>
  <c r="ES76" i="26"/>
  <c r="EL76" i="26"/>
  <c r="ED76" i="26"/>
  <c r="DW76" i="26"/>
  <c r="ES75" i="26"/>
  <c r="EL75" i="26"/>
  <c r="ED75" i="26"/>
  <c r="DW75" i="26"/>
  <c r="EU74" i="26"/>
  <c r="ET74" i="26"/>
  <c r="ER74" i="26"/>
  <c r="EQ74" i="26"/>
  <c r="EP74" i="26"/>
  <c r="EO74" i="26"/>
  <c r="EN74" i="26"/>
  <c r="EM74" i="26"/>
  <c r="EK74" i="26"/>
  <c r="EJ74" i="26"/>
  <c r="EI74" i="26"/>
  <c r="EH74" i="26"/>
  <c r="EF74" i="26"/>
  <c r="EE74" i="26"/>
  <c r="EC74" i="26"/>
  <c r="EB74" i="26"/>
  <c r="EA74" i="26"/>
  <c r="DZ74" i="26"/>
  <c r="DY74" i="26"/>
  <c r="DX74" i="26"/>
  <c r="DV74" i="26"/>
  <c r="DU74" i="26"/>
  <c r="DT74" i="26"/>
  <c r="DS74" i="26"/>
  <c r="ES73" i="26"/>
  <c r="EL73" i="26"/>
  <c r="ED73" i="26"/>
  <c r="DW73" i="26"/>
  <c r="ES72" i="26"/>
  <c r="EL72" i="26"/>
  <c r="ED72" i="26"/>
  <c r="DW72" i="26"/>
  <c r="ES71" i="26"/>
  <c r="EL71" i="26"/>
  <c r="ED71" i="26"/>
  <c r="DW71" i="26"/>
  <c r="ES70" i="26"/>
  <c r="EL70" i="26"/>
  <c r="ED70" i="26"/>
  <c r="DW70" i="26"/>
  <c r="ES68" i="26"/>
  <c r="EL68" i="26"/>
  <c r="ED68" i="26"/>
  <c r="DW68" i="26"/>
  <c r="ES67" i="26"/>
  <c r="EL67" i="26"/>
  <c r="ED67" i="26"/>
  <c r="DW67" i="26"/>
  <c r="ES66" i="26"/>
  <c r="EL66" i="26"/>
  <c r="ED66" i="26"/>
  <c r="DW66" i="26"/>
  <c r="EU65" i="26"/>
  <c r="ET65" i="26"/>
  <c r="ER65" i="26"/>
  <c r="EQ65" i="26"/>
  <c r="EP65" i="26"/>
  <c r="EO65" i="26"/>
  <c r="EN65" i="26"/>
  <c r="EM65" i="26"/>
  <c r="EK65" i="26"/>
  <c r="EJ65" i="26"/>
  <c r="EI65" i="26"/>
  <c r="EH65" i="26"/>
  <c r="EF65" i="26"/>
  <c r="EE65" i="26"/>
  <c r="EC65" i="26"/>
  <c r="EB65" i="26"/>
  <c r="EA65" i="26"/>
  <c r="DZ65" i="26"/>
  <c r="DY65" i="26"/>
  <c r="DX65" i="26"/>
  <c r="DV65" i="26"/>
  <c r="DU65" i="26"/>
  <c r="DT65" i="26"/>
  <c r="DS65" i="26"/>
  <c r="ES61" i="26"/>
  <c r="EL61" i="26"/>
  <c r="ED61" i="26"/>
  <c r="DW61" i="26"/>
  <c r="ES60" i="26"/>
  <c r="EL60" i="26"/>
  <c r="ED60" i="26"/>
  <c r="DW60" i="26"/>
  <c r="ES59" i="26"/>
  <c r="EL59" i="26"/>
  <c r="ED59" i="26"/>
  <c r="DW59" i="26"/>
  <c r="ES58" i="26"/>
  <c r="EL58" i="26"/>
  <c r="ED58" i="26"/>
  <c r="DW58" i="26"/>
  <c r="ES57" i="26"/>
  <c r="EL57" i="26"/>
  <c r="ED57" i="26"/>
  <c r="DW57" i="26"/>
  <c r="ES56" i="26"/>
  <c r="EL56" i="26"/>
  <c r="ED56" i="26"/>
  <c r="DW56" i="26"/>
  <c r="EU55" i="26"/>
  <c r="ET55" i="26"/>
  <c r="ER55" i="26"/>
  <c r="EQ55" i="26"/>
  <c r="EP55" i="26"/>
  <c r="EO55" i="26"/>
  <c r="EN55" i="26"/>
  <c r="EM55" i="26"/>
  <c r="EK55" i="26"/>
  <c r="EJ55" i="26"/>
  <c r="EI55" i="26"/>
  <c r="EH55" i="26"/>
  <c r="EF55" i="26"/>
  <c r="EE55" i="26"/>
  <c r="EC55" i="26"/>
  <c r="EB55" i="26"/>
  <c r="EA55" i="26"/>
  <c r="DZ55" i="26"/>
  <c r="DY55" i="26"/>
  <c r="DX55" i="26"/>
  <c r="DV55" i="26"/>
  <c r="DU55" i="26"/>
  <c r="DT55" i="26"/>
  <c r="DS55" i="26"/>
  <c r="ES54" i="26"/>
  <c r="EL54" i="26"/>
  <c r="ED54" i="26"/>
  <c r="DW54" i="26"/>
  <c r="ES53" i="26"/>
  <c r="EL53" i="26"/>
  <c r="ED53" i="26"/>
  <c r="DW53" i="26"/>
  <c r="ES52" i="26"/>
  <c r="EL52" i="26"/>
  <c r="ED52" i="26"/>
  <c r="DW52" i="26"/>
  <c r="ES51" i="26"/>
  <c r="EL51" i="26"/>
  <c r="ED51" i="26"/>
  <c r="DW51" i="26"/>
  <c r="ES49" i="26"/>
  <c r="EL49" i="26"/>
  <c r="ED49" i="26"/>
  <c r="DW49" i="26"/>
  <c r="ES48" i="26"/>
  <c r="EL48" i="26"/>
  <c r="ED48" i="26"/>
  <c r="DW48" i="26"/>
  <c r="ES47" i="26"/>
  <c r="EL47" i="26"/>
  <c r="ED47" i="26"/>
  <c r="DW47" i="26"/>
  <c r="EU46" i="26"/>
  <c r="ET46" i="26"/>
  <c r="ER46" i="26"/>
  <c r="EQ46" i="26"/>
  <c r="EP46" i="26"/>
  <c r="EO46" i="26"/>
  <c r="EN46" i="26"/>
  <c r="EM46" i="26"/>
  <c r="EK46" i="26"/>
  <c r="EJ46" i="26"/>
  <c r="EI46" i="26"/>
  <c r="EH46" i="26"/>
  <c r="EF46" i="26"/>
  <c r="EE46" i="26"/>
  <c r="EC46" i="26"/>
  <c r="EB46" i="26"/>
  <c r="EA46" i="26"/>
  <c r="DZ46" i="26"/>
  <c r="DY46" i="26"/>
  <c r="DX46" i="26"/>
  <c r="DV46" i="26"/>
  <c r="DU46" i="26"/>
  <c r="DT46" i="26"/>
  <c r="DS46" i="26"/>
  <c r="ES42" i="26"/>
  <c r="EL42" i="26"/>
  <c r="ED42" i="26"/>
  <c r="DW42" i="26"/>
  <c r="ES41" i="26"/>
  <c r="EL41" i="26"/>
  <c r="ED41" i="26"/>
  <c r="DW41" i="26"/>
  <c r="ES40" i="26"/>
  <c r="EL40" i="26"/>
  <c r="ED40" i="26"/>
  <c r="DW40" i="26"/>
  <c r="ES39" i="26"/>
  <c r="EL39" i="26"/>
  <c r="ED39" i="26"/>
  <c r="DW39" i="26"/>
  <c r="ES38" i="26"/>
  <c r="EL38" i="26"/>
  <c r="ED38" i="26"/>
  <c r="DW38" i="26"/>
  <c r="ES37" i="26"/>
  <c r="EL37" i="26"/>
  <c r="ED37" i="26"/>
  <c r="DW37" i="26"/>
  <c r="EU36" i="26"/>
  <c r="ET36" i="26"/>
  <c r="ER36" i="26"/>
  <c r="EQ36" i="26"/>
  <c r="EP36" i="26"/>
  <c r="EO36" i="26"/>
  <c r="EN36" i="26"/>
  <c r="EM36" i="26"/>
  <c r="EK36" i="26"/>
  <c r="EJ36" i="26"/>
  <c r="EI36" i="26"/>
  <c r="EH36" i="26"/>
  <c r="EF36" i="26"/>
  <c r="EE36" i="26"/>
  <c r="EC36" i="26"/>
  <c r="EB36" i="26"/>
  <c r="EA36" i="26"/>
  <c r="DZ36" i="26"/>
  <c r="DY36" i="26"/>
  <c r="DX36" i="26"/>
  <c r="DV36" i="26"/>
  <c r="DU36" i="26"/>
  <c r="DT36" i="26"/>
  <c r="DS36" i="26"/>
  <c r="ES35" i="26"/>
  <c r="EL35" i="26"/>
  <c r="ED35" i="26"/>
  <c r="DW35" i="26"/>
  <c r="ES34" i="26"/>
  <c r="EL34" i="26"/>
  <c r="ED34" i="26"/>
  <c r="DW34" i="26"/>
  <c r="ES33" i="26"/>
  <c r="EL33" i="26"/>
  <c r="ED33" i="26"/>
  <c r="DW33" i="26"/>
  <c r="ES32" i="26"/>
  <c r="EL32" i="26"/>
  <c r="ED32" i="26"/>
  <c r="DW32" i="26"/>
  <c r="ES30" i="26"/>
  <c r="EL30" i="26"/>
  <c r="ED30" i="26"/>
  <c r="DW30" i="26"/>
  <c r="ES29" i="26"/>
  <c r="EL29" i="26"/>
  <c r="ED29" i="26"/>
  <c r="DW29" i="26"/>
  <c r="ES28" i="26"/>
  <c r="EL28" i="26"/>
  <c r="ED28" i="26"/>
  <c r="DW28" i="26"/>
  <c r="EU27" i="26"/>
  <c r="ET27" i="26"/>
  <c r="ER27" i="26"/>
  <c r="EQ27" i="26"/>
  <c r="EP27" i="26"/>
  <c r="EO27" i="26"/>
  <c r="EN27" i="26"/>
  <c r="EM27" i="26"/>
  <c r="EK27" i="26"/>
  <c r="EJ27" i="26"/>
  <c r="EI27" i="26"/>
  <c r="EH27" i="26"/>
  <c r="EF27" i="26"/>
  <c r="EE27" i="26"/>
  <c r="EC27" i="26"/>
  <c r="EB27" i="26"/>
  <c r="EA27" i="26"/>
  <c r="DZ27" i="26"/>
  <c r="DY27" i="26"/>
  <c r="DX27" i="26"/>
  <c r="DV27" i="26"/>
  <c r="DU27" i="26"/>
  <c r="DT27" i="26"/>
  <c r="DS27" i="26"/>
  <c r="ES23" i="26"/>
  <c r="EL23" i="26"/>
  <c r="ED23" i="26"/>
  <c r="DW23" i="26"/>
  <c r="ES22" i="26"/>
  <c r="EL22" i="26"/>
  <c r="ED22" i="26"/>
  <c r="DW22" i="26"/>
  <c r="ES21" i="26"/>
  <c r="EL21" i="26"/>
  <c r="ED21" i="26"/>
  <c r="DW21" i="26"/>
  <c r="ES20" i="26"/>
  <c r="EL20" i="26"/>
  <c r="ED20" i="26"/>
  <c r="DW20" i="26"/>
  <c r="ES19" i="26"/>
  <c r="EL19" i="26"/>
  <c r="ED19" i="26"/>
  <c r="DW19" i="26"/>
  <c r="ES18" i="26"/>
  <c r="EL18" i="26"/>
  <c r="ED18" i="26"/>
  <c r="DW18" i="26"/>
  <c r="EU17" i="26"/>
  <c r="ET17" i="26"/>
  <c r="ER17" i="26"/>
  <c r="EQ17" i="26"/>
  <c r="EP17" i="26"/>
  <c r="EO17" i="26"/>
  <c r="EN17" i="26"/>
  <c r="EM17" i="26"/>
  <c r="EK17" i="26"/>
  <c r="EJ17" i="26"/>
  <c r="EI17" i="26"/>
  <c r="EH17" i="26"/>
  <c r="EF17" i="26"/>
  <c r="EE17" i="26"/>
  <c r="EC17" i="26"/>
  <c r="EB17" i="26"/>
  <c r="EA17" i="26"/>
  <c r="DZ17" i="26"/>
  <c r="DY17" i="26"/>
  <c r="DX17" i="26"/>
  <c r="DV17" i="26"/>
  <c r="DU17" i="26"/>
  <c r="DT17" i="26"/>
  <c r="DS17" i="26"/>
  <c r="ES16" i="26"/>
  <c r="EL16" i="26"/>
  <c r="ED16" i="26"/>
  <c r="DW16" i="26"/>
  <c r="ES15" i="26"/>
  <c r="EL15" i="26"/>
  <c r="ED15" i="26"/>
  <c r="DW15" i="26"/>
  <c r="ES14" i="26"/>
  <c r="EL14" i="26"/>
  <c r="ED14" i="26"/>
  <c r="DW14" i="26"/>
  <c r="ES13" i="26"/>
  <c r="EL13" i="26"/>
  <c r="ED13" i="26"/>
  <c r="DW13" i="26"/>
  <c r="ES11" i="26"/>
  <c r="EL11" i="26"/>
  <c r="ED11" i="26"/>
  <c r="DW11" i="26"/>
  <c r="ES10" i="26"/>
  <c r="EL10" i="26"/>
  <c r="ED10" i="26"/>
  <c r="DW10" i="26"/>
  <c r="ES9" i="26"/>
  <c r="EL9" i="26"/>
  <c r="ED9" i="26"/>
  <c r="DW9" i="26"/>
  <c r="EU8" i="26"/>
  <c r="ET8" i="26"/>
  <c r="ER8" i="26"/>
  <c r="EQ8" i="26"/>
  <c r="EP8" i="26"/>
  <c r="EO8" i="26"/>
  <c r="EN8" i="26"/>
  <c r="EM8" i="26"/>
  <c r="EK8" i="26"/>
  <c r="EJ8" i="26"/>
  <c r="EI8" i="26"/>
  <c r="EH8" i="26"/>
  <c r="EF8" i="26"/>
  <c r="EE8" i="26"/>
  <c r="EC8" i="26"/>
  <c r="EB8" i="26"/>
  <c r="EA8" i="26"/>
  <c r="DZ8" i="26"/>
  <c r="DY8" i="26"/>
  <c r="DX8" i="26"/>
  <c r="DV8" i="26"/>
  <c r="DU8" i="26"/>
  <c r="DT8" i="26"/>
  <c r="DS8" i="26"/>
  <c r="DO137" i="26"/>
  <c r="DH137" i="26"/>
  <c r="DO136" i="26"/>
  <c r="DH136" i="26"/>
  <c r="DO135" i="26"/>
  <c r="DH135" i="26"/>
  <c r="DO134" i="26"/>
  <c r="DH134" i="26"/>
  <c r="DO133" i="26"/>
  <c r="DH133" i="26"/>
  <c r="DO132" i="26"/>
  <c r="DH132" i="26"/>
  <c r="DQ131" i="26"/>
  <c r="DP131" i="26"/>
  <c r="DN131" i="26"/>
  <c r="DM131" i="26"/>
  <c r="DL131" i="26"/>
  <c r="DK131" i="26"/>
  <c r="DJ131" i="26"/>
  <c r="DI131" i="26"/>
  <c r="DG131" i="26"/>
  <c r="DF131" i="26"/>
  <c r="DE131" i="26"/>
  <c r="DD131" i="26"/>
  <c r="DO130" i="26"/>
  <c r="DH130" i="26"/>
  <c r="DO129" i="26"/>
  <c r="DH129" i="26"/>
  <c r="DO128" i="26"/>
  <c r="DH128" i="26"/>
  <c r="DO127" i="26"/>
  <c r="DH127" i="26"/>
  <c r="DO125" i="26"/>
  <c r="DH125" i="26"/>
  <c r="DO124" i="26"/>
  <c r="DH124" i="26"/>
  <c r="DO123" i="26"/>
  <c r="DH123" i="26"/>
  <c r="DQ122" i="26"/>
  <c r="DP122" i="26"/>
  <c r="DN122" i="26"/>
  <c r="DM122" i="26"/>
  <c r="DL122" i="26"/>
  <c r="DK122" i="26"/>
  <c r="DJ122" i="26"/>
  <c r="DI122" i="26"/>
  <c r="DG122" i="26"/>
  <c r="DF122" i="26"/>
  <c r="DE122" i="26"/>
  <c r="DD122" i="26"/>
  <c r="DO118" i="26"/>
  <c r="DH118" i="26"/>
  <c r="DO117" i="26"/>
  <c r="DH117" i="26"/>
  <c r="DO116" i="26"/>
  <c r="DH116" i="26"/>
  <c r="DO115" i="26"/>
  <c r="DH115" i="26"/>
  <c r="DO114" i="26"/>
  <c r="DH114" i="26"/>
  <c r="DO113" i="26"/>
  <c r="DH113" i="26"/>
  <c r="DQ112" i="26"/>
  <c r="DP112" i="26"/>
  <c r="DN112" i="26"/>
  <c r="DM112" i="26"/>
  <c r="DL112" i="26"/>
  <c r="DK112" i="26"/>
  <c r="DJ112" i="26"/>
  <c r="DI112" i="26"/>
  <c r="DG112" i="26"/>
  <c r="DF112" i="26"/>
  <c r="DE112" i="26"/>
  <c r="DD112" i="26"/>
  <c r="DO111" i="26"/>
  <c r="DH111" i="26"/>
  <c r="DO110" i="26"/>
  <c r="DH110" i="26"/>
  <c r="DO109" i="26"/>
  <c r="DH109" i="26"/>
  <c r="DO108" i="26"/>
  <c r="DH108" i="26"/>
  <c r="DO106" i="26"/>
  <c r="DH106" i="26"/>
  <c r="DO105" i="26"/>
  <c r="DH105" i="26"/>
  <c r="DO104" i="26"/>
  <c r="DH104" i="26"/>
  <c r="DQ103" i="26"/>
  <c r="DP103" i="26"/>
  <c r="DN103" i="26"/>
  <c r="DM103" i="26"/>
  <c r="DL103" i="26"/>
  <c r="DK103" i="26"/>
  <c r="DJ103" i="26"/>
  <c r="DI103" i="26"/>
  <c r="DG103" i="26"/>
  <c r="DF103" i="26"/>
  <c r="DE103" i="26"/>
  <c r="DD103" i="26"/>
  <c r="DO99" i="26"/>
  <c r="DH99" i="26"/>
  <c r="DO98" i="26"/>
  <c r="DH98" i="26"/>
  <c r="DO97" i="26"/>
  <c r="DH97" i="26"/>
  <c r="DO96" i="26"/>
  <c r="DH96" i="26"/>
  <c r="DO95" i="26"/>
  <c r="DH95" i="26"/>
  <c r="DO94" i="26"/>
  <c r="DH94" i="26"/>
  <c r="DQ93" i="26"/>
  <c r="DP93" i="26"/>
  <c r="DN93" i="26"/>
  <c r="DM93" i="26"/>
  <c r="DL93" i="26"/>
  <c r="DK93" i="26"/>
  <c r="DJ93" i="26"/>
  <c r="DI93" i="26"/>
  <c r="DG93" i="26"/>
  <c r="DF93" i="26"/>
  <c r="DE93" i="26"/>
  <c r="DD93" i="26"/>
  <c r="DO92" i="26"/>
  <c r="DH92" i="26"/>
  <c r="DO91" i="26"/>
  <c r="DH91" i="26"/>
  <c r="DO90" i="26"/>
  <c r="DH90" i="26"/>
  <c r="DO89" i="26"/>
  <c r="DH89" i="26"/>
  <c r="DO87" i="26"/>
  <c r="DH87" i="26"/>
  <c r="DO86" i="26"/>
  <c r="DH86" i="26"/>
  <c r="DO85" i="26"/>
  <c r="DH85" i="26"/>
  <c r="DQ84" i="26"/>
  <c r="DP84" i="26"/>
  <c r="DN84" i="26"/>
  <c r="DM84" i="26"/>
  <c r="DL84" i="26"/>
  <c r="DK84" i="26"/>
  <c r="DJ84" i="26"/>
  <c r="DI84" i="26"/>
  <c r="DG84" i="26"/>
  <c r="DF84" i="26"/>
  <c r="DE84" i="26"/>
  <c r="DD84" i="26"/>
  <c r="DO80" i="26"/>
  <c r="DH80" i="26"/>
  <c r="DO79" i="26"/>
  <c r="DH79" i="26"/>
  <c r="DO78" i="26"/>
  <c r="DH78" i="26"/>
  <c r="DO77" i="26"/>
  <c r="DH77" i="26"/>
  <c r="DO76" i="26"/>
  <c r="DH76" i="26"/>
  <c r="DO75" i="26"/>
  <c r="DH75" i="26"/>
  <c r="DQ74" i="26"/>
  <c r="DP74" i="26"/>
  <c r="DN74" i="26"/>
  <c r="DM74" i="26"/>
  <c r="DL74" i="26"/>
  <c r="DK74" i="26"/>
  <c r="DJ74" i="26"/>
  <c r="DI74" i="26"/>
  <c r="DG74" i="26"/>
  <c r="DF74" i="26"/>
  <c r="DE74" i="26"/>
  <c r="DD74" i="26"/>
  <c r="DO73" i="26"/>
  <c r="DH73" i="26"/>
  <c r="DO72" i="26"/>
  <c r="DH72" i="26"/>
  <c r="DO71" i="26"/>
  <c r="DH71" i="26"/>
  <c r="DO70" i="26"/>
  <c r="DH70" i="26"/>
  <c r="DO68" i="26"/>
  <c r="DH68" i="26"/>
  <c r="DO67" i="26"/>
  <c r="DH67" i="26"/>
  <c r="DO66" i="26"/>
  <c r="DH66" i="26"/>
  <c r="DQ65" i="26"/>
  <c r="DP65" i="26"/>
  <c r="DN65" i="26"/>
  <c r="DM65" i="26"/>
  <c r="DL65" i="26"/>
  <c r="DK65" i="26"/>
  <c r="DJ65" i="26"/>
  <c r="DI65" i="26"/>
  <c r="DG65" i="26"/>
  <c r="DF65" i="26"/>
  <c r="DE65" i="26"/>
  <c r="DD65" i="26"/>
  <c r="DO61" i="26"/>
  <c r="DH61" i="26"/>
  <c r="DO60" i="26"/>
  <c r="DH60" i="26"/>
  <c r="DO59" i="26"/>
  <c r="DH59" i="26"/>
  <c r="DO58" i="26"/>
  <c r="DH58" i="26"/>
  <c r="DO57" i="26"/>
  <c r="DH57" i="26"/>
  <c r="DO56" i="26"/>
  <c r="DH56" i="26"/>
  <c r="DQ55" i="26"/>
  <c r="DP55" i="26"/>
  <c r="DN55" i="26"/>
  <c r="DM55" i="26"/>
  <c r="DL55" i="26"/>
  <c r="DK55" i="26"/>
  <c r="DJ55" i="26"/>
  <c r="DI55" i="26"/>
  <c r="DG55" i="26"/>
  <c r="DF55" i="26"/>
  <c r="DE55" i="26"/>
  <c r="DD55" i="26"/>
  <c r="DO54" i="26"/>
  <c r="DH54" i="26"/>
  <c r="DO53" i="26"/>
  <c r="DH53" i="26"/>
  <c r="DO52" i="26"/>
  <c r="DH52" i="26"/>
  <c r="DO51" i="26"/>
  <c r="DH51" i="26"/>
  <c r="DO49" i="26"/>
  <c r="DH49" i="26"/>
  <c r="DO48" i="26"/>
  <c r="DH48" i="26"/>
  <c r="DO47" i="26"/>
  <c r="DH47" i="26"/>
  <c r="DQ46" i="26"/>
  <c r="DP46" i="26"/>
  <c r="DN46" i="26"/>
  <c r="DM46" i="26"/>
  <c r="DL46" i="26"/>
  <c r="DK46" i="26"/>
  <c r="DJ46" i="26"/>
  <c r="DI46" i="26"/>
  <c r="DG46" i="26"/>
  <c r="DF46" i="26"/>
  <c r="DE46" i="26"/>
  <c r="DD46" i="26"/>
  <c r="DO42" i="26"/>
  <c r="DH42" i="26"/>
  <c r="DO41" i="26"/>
  <c r="DH41" i="26"/>
  <c r="DO40" i="26"/>
  <c r="DH40" i="26"/>
  <c r="DO39" i="26"/>
  <c r="DH39" i="26"/>
  <c r="DO38" i="26"/>
  <c r="DH38" i="26"/>
  <c r="DO37" i="26"/>
  <c r="DH37" i="26"/>
  <c r="DQ36" i="26"/>
  <c r="DP36" i="26"/>
  <c r="DN36" i="26"/>
  <c r="DM36" i="26"/>
  <c r="DL36" i="26"/>
  <c r="DK36" i="26"/>
  <c r="DJ36" i="26"/>
  <c r="DI36" i="26"/>
  <c r="DG36" i="26"/>
  <c r="DF36" i="26"/>
  <c r="DE36" i="26"/>
  <c r="DD36" i="26"/>
  <c r="DO35" i="26"/>
  <c r="DH35" i="26"/>
  <c r="DO34" i="26"/>
  <c r="DH34" i="26"/>
  <c r="DO33" i="26"/>
  <c r="DH33" i="26"/>
  <c r="DO32" i="26"/>
  <c r="DH32" i="26"/>
  <c r="DO30" i="26"/>
  <c r="DH30" i="26"/>
  <c r="DO29" i="26"/>
  <c r="DH29" i="26"/>
  <c r="DO28" i="26"/>
  <c r="DH28" i="26"/>
  <c r="DQ27" i="26"/>
  <c r="DP27" i="26"/>
  <c r="DN27" i="26"/>
  <c r="DM27" i="26"/>
  <c r="DL27" i="26"/>
  <c r="DK27" i="26"/>
  <c r="DJ27" i="26"/>
  <c r="DI27" i="26"/>
  <c r="DG27" i="26"/>
  <c r="DF27" i="26"/>
  <c r="DE27" i="26"/>
  <c r="DD27" i="26"/>
  <c r="DO23" i="26"/>
  <c r="DH23" i="26"/>
  <c r="DO22" i="26"/>
  <c r="DH22" i="26"/>
  <c r="DO21" i="26"/>
  <c r="DH21" i="26"/>
  <c r="DO20" i="26"/>
  <c r="DH20" i="26"/>
  <c r="DO19" i="26"/>
  <c r="DH19" i="26"/>
  <c r="DO18" i="26"/>
  <c r="DH18" i="26"/>
  <c r="DQ17" i="26"/>
  <c r="DP17" i="26"/>
  <c r="DN17" i="26"/>
  <c r="DM17" i="26"/>
  <c r="DL17" i="26"/>
  <c r="DK17" i="26"/>
  <c r="DJ17" i="26"/>
  <c r="DI17" i="26"/>
  <c r="DG17" i="26"/>
  <c r="DF17" i="26"/>
  <c r="DE17" i="26"/>
  <c r="DD17" i="26"/>
  <c r="DO16" i="26"/>
  <c r="DH16" i="26"/>
  <c r="DO15" i="26"/>
  <c r="DH15" i="26"/>
  <c r="DO14" i="26"/>
  <c r="DH14" i="26"/>
  <c r="DO13" i="26"/>
  <c r="DH13" i="26"/>
  <c r="DO11" i="26"/>
  <c r="DH11" i="26"/>
  <c r="DO10" i="26"/>
  <c r="DH10" i="26"/>
  <c r="DO9" i="26"/>
  <c r="DH9" i="26"/>
  <c r="DQ8" i="26"/>
  <c r="DP8" i="26"/>
  <c r="DN8" i="26"/>
  <c r="DM8" i="26"/>
  <c r="DL8" i="26"/>
  <c r="DK8" i="26"/>
  <c r="DJ8" i="26"/>
  <c r="DI8" i="26"/>
  <c r="DG8" i="26"/>
  <c r="DF8" i="26"/>
  <c r="DE8" i="26"/>
  <c r="DD8" i="26"/>
  <c r="CZ137" i="26"/>
  <c r="CS137" i="26"/>
  <c r="CZ136" i="26"/>
  <c r="CS136" i="26"/>
  <c r="CZ135" i="26"/>
  <c r="CS135" i="26"/>
  <c r="CZ134" i="26"/>
  <c r="CS134" i="26"/>
  <c r="CZ133" i="26"/>
  <c r="CS133" i="26"/>
  <c r="CZ132" i="26"/>
  <c r="CS132" i="26"/>
  <c r="DB131" i="26"/>
  <c r="DA131" i="26"/>
  <c r="CY131" i="26"/>
  <c r="CX131" i="26"/>
  <c r="CW131" i="26"/>
  <c r="CV131" i="26"/>
  <c r="CU131" i="26"/>
  <c r="CT131" i="26"/>
  <c r="CR131" i="26"/>
  <c r="CQ131" i="26"/>
  <c r="CP131" i="26"/>
  <c r="CO131" i="26"/>
  <c r="CZ130" i="26"/>
  <c r="CS130" i="26"/>
  <c r="CZ129" i="26"/>
  <c r="CS129" i="26"/>
  <c r="CZ128" i="26"/>
  <c r="CS128" i="26"/>
  <c r="CZ127" i="26"/>
  <c r="CS127" i="26"/>
  <c r="CZ125" i="26"/>
  <c r="CS125" i="26"/>
  <c r="CZ124" i="26"/>
  <c r="CS124" i="26"/>
  <c r="CZ123" i="26"/>
  <c r="CS123" i="26"/>
  <c r="DB122" i="26"/>
  <c r="DA122" i="26"/>
  <c r="CY122" i="26"/>
  <c r="CX122" i="26"/>
  <c r="CW122" i="26"/>
  <c r="CV122" i="26"/>
  <c r="CU122" i="26"/>
  <c r="CT122" i="26"/>
  <c r="CR122" i="26"/>
  <c r="CQ122" i="26"/>
  <c r="CP122" i="26"/>
  <c r="CO122" i="26"/>
  <c r="CZ118" i="26"/>
  <c r="CS118" i="26"/>
  <c r="CZ117" i="26"/>
  <c r="CS117" i="26"/>
  <c r="CZ116" i="26"/>
  <c r="CS116" i="26"/>
  <c r="CZ115" i="26"/>
  <c r="CS115" i="26"/>
  <c r="CZ114" i="26"/>
  <c r="CS114" i="26"/>
  <c r="CZ113" i="26"/>
  <c r="CS113" i="26"/>
  <c r="DB112" i="26"/>
  <c r="DA112" i="26"/>
  <c r="CY112" i="26"/>
  <c r="CX112" i="26"/>
  <c r="CW112" i="26"/>
  <c r="CV112" i="26"/>
  <c r="CU112" i="26"/>
  <c r="CT112" i="26"/>
  <c r="CR112" i="26"/>
  <c r="CQ112" i="26"/>
  <c r="CP112" i="26"/>
  <c r="CO112" i="26"/>
  <c r="CZ111" i="26"/>
  <c r="CS111" i="26"/>
  <c r="CZ110" i="26"/>
  <c r="CS110" i="26"/>
  <c r="CZ109" i="26"/>
  <c r="CS109" i="26"/>
  <c r="CZ108" i="26"/>
  <c r="CS108" i="26"/>
  <c r="CZ106" i="26"/>
  <c r="CS106" i="26"/>
  <c r="CZ105" i="26"/>
  <c r="CS105" i="26"/>
  <c r="CZ104" i="26"/>
  <c r="CS104" i="26"/>
  <c r="DB103" i="26"/>
  <c r="DA103" i="26"/>
  <c r="CY103" i="26"/>
  <c r="CX103" i="26"/>
  <c r="CW103" i="26"/>
  <c r="CV103" i="26"/>
  <c r="CU103" i="26"/>
  <c r="CT103" i="26"/>
  <c r="CR103" i="26"/>
  <c r="CQ103" i="26"/>
  <c r="CP103" i="26"/>
  <c r="CO103" i="26"/>
  <c r="CZ99" i="26"/>
  <c r="CS99" i="26"/>
  <c r="CZ98" i="26"/>
  <c r="CS98" i="26"/>
  <c r="CZ97" i="26"/>
  <c r="CS97" i="26"/>
  <c r="CZ96" i="26"/>
  <c r="CS96" i="26"/>
  <c r="CZ95" i="26"/>
  <c r="CS95" i="26"/>
  <c r="CZ94" i="26"/>
  <c r="CS94" i="26"/>
  <c r="DB93" i="26"/>
  <c r="DA93" i="26"/>
  <c r="CY93" i="26"/>
  <c r="CX93" i="26"/>
  <c r="CW93" i="26"/>
  <c r="CV93" i="26"/>
  <c r="CU93" i="26"/>
  <c r="CT93" i="26"/>
  <c r="CR93" i="26"/>
  <c r="CQ93" i="26"/>
  <c r="CP93" i="26"/>
  <c r="CO93" i="26"/>
  <c r="CZ92" i="26"/>
  <c r="CS92" i="26"/>
  <c r="CZ91" i="26"/>
  <c r="CS91" i="26"/>
  <c r="CZ90" i="26"/>
  <c r="CS90" i="26"/>
  <c r="CZ89" i="26"/>
  <c r="CS89" i="26"/>
  <c r="CZ87" i="26"/>
  <c r="CS87" i="26"/>
  <c r="CZ86" i="26"/>
  <c r="CS86" i="26"/>
  <c r="CZ85" i="26"/>
  <c r="CS85" i="26"/>
  <c r="DB84" i="26"/>
  <c r="DA84" i="26"/>
  <c r="CY84" i="26"/>
  <c r="CX84" i="26"/>
  <c r="CW84" i="26"/>
  <c r="CV84" i="26"/>
  <c r="CU84" i="26"/>
  <c r="CT84" i="26"/>
  <c r="CR84" i="26"/>
  <c r="CQ84" i="26"/>
  <c r="CP84" i="26"/>
  <c r="CO84" i="26"/>
  <c r="CZ80" i="26"/>
  <c r="CS80" i="26"/>
  <c r="CZ79" i="26"/>
  <c r="CS79" i="26"/>
  <c r="CZ78" i="26"/>
  <c r="CS78" i="26"/>
  <c r="CZ77" i="26"/>
  <c r="CS77" i="26"/>
  <c r="CZ76" i="26"/>
  <c r="CS76" i="26"/>
  <c r="CZ75" i="26"/>
  <c r="CS75" i="26"/>
  <c r="DB74" i="26"/>
  <c r="DA74" i="26"/>
  <c r="CY74" i="26"/>
  <c r="CX74" i="26"/>
  <c r="CW74" i="26"/>
  <c r="CV74" i="26"/>
  <c r="CU74" i="26"/>
  <c r="CT74" i="26"/>
  <c r="CR74" i="26"/>
  <c r="CQ74" i="26"/>
  <c r="CP74" i="26"/>
  <c r="CO74" i="26"/>
  <c r="CZ73" i="26"/>
  <c r="CS73" i="26"/>
  <c r="CZ72" i="26"/>
  <c r="CS72" i="26"/>
  <c r="CZ71" i="26"/>
  <c r="CS71" i="26"/>
  <c r="CZ70" i="26"/>
  <c r="CS70" i="26"/>
  <c r="CZ68" i="26"/>
  <c r="CS68" i="26"/>
  <c r="CZ67" i="26"/>
  <c r="CS67" i="26"/>
  <c r="CZ66" i="26"/>
  <c r="CS66" i="26"/>
  <c r="DB65" i="26"/>
  <c r="DA65" i="26"/>
  <c r="CY65" i="26"/>
  <c r="CX65" i="26"/>
  <c r="CW65" i="26"/>
  <c r="CV65" i="26"/>
  <c r="CU65" i="26"/>
  <c r="CT65" i="26"/>
  <c r="CR65" i="26"/>
  <c r="CQ65" i="26"/>
  <c r="CP65" i="26"/>
  <c r="CO65" i="26"/>
  <c r="CZ61" i="26"/>
  <c r="CS61" i="26"/>
  <c r="CZ60" i="26"/>
  <c r="CS60" i="26"/>
  <c r="CZ59" i="26"/>
  <c r="CS59" i="26"/>
  <c r="CZ58" i="26"/>
  <c r="CS58" i="26"/>
  <c r="CZ57" i="26"/>
  <c r="CS57" i="26"/>
  <c r="CZ56" i="26"/>
  <c r="CS56" i="26"/>
  <c r="DB55" i="26"/>
  <c r="DA55" i="26"/>
  <c r="CY55" i="26"/>
  <c r="CX55" i="26"/>
  <c r="CW55" i="26"/>
  <c r="CV55" i="26"/>
  <c r="CU55" i="26"/>
  <c r="CT55" i="26"/>
  <c r="CR55" i="26"/>
  <c r="CQ55" i="26"/>
  <c r="CP55" i="26"/>
  <c r="CO55" i="26"/>
  <c r="CZ54" i="26"/>
  <c r="CS54" i="26"/>
  <c r="CZ53" i="26"/>
  <c r="CS53" i="26"/>
  <c r="CZ52" i="26"/>
  <c r="CS52" i="26"/>
  <c r="CZ51" i="26"/>
  <c r="CS51" i="26"/>
  <c r="CZ49" i="26"/>
  <c r="CS49" i="26"/>
  <c r="CZ48" i="26"/>
  <c r="CS48" i="26"/>
  <c r="CZ47" i="26"/>
  <c r="CS47" i="26"/>
  <c r="DB46" i="26"/>
  <c r="DA46" i="26"/>
  <c r="CY46" i="26"/>
  <c r="CX46" i="26"/>
  <c r="CW46" i="26"/>
  <c r="CV46" i="26"/>
  <c r="CU46" i="26"/>
  <c r="CT46" i="26"/>
  <c r="CR46" i="26"/>
  <c r="CQ46" i="26"/>
  <c r="CP46" i="26"/>
  <c r="CO46" i="26"/>
  <c r="CZ42" i="26"/>
  <c r="CS42" i="26"/>
  <c r="CZ41" i="26"/>
  <c r="CS41" i="26"/>
  <c r="CZ40" i="26"/>
  <c r="CS40" i="26"/>
  <c r="CZ39" i="26"/>
  <c r="CS39" i="26"/>
  <c r="CZ38" i="26"/>
  <c r="CS38" i="26"/>
  <c r="CZ37" i="26"/>
  <c r="CS37" i="26"/>
  <c r="DB36" i="26"/>
  <c r="DA36" i="26"/>
  <c r="CY36" i="26"/>
  <c r="CX36" i="26"/>
  <c r="CW36" i="26"/>
  <c r="CV36" i="26"/>
  <c r="CU36" i="26"/>
  <c r="CT36" i="26"/>
  <c r="CR36" i="26"/>
  <c r="CQ36" i="26"/>
  <c r="CP36" i="26"/>
  <c r="CO36" i="26"/>
  <c r="CZ35" i="26"/>
  <c r="CS35" i="26"/>
  <c r="CZ34" i="26"/>
  <c r="CS34" i="26"/>
  <c r="CZ33" i="26"/>
  <c r="CS33" i="26"/>
  <c r="CZ32" i="26"/>
  <c r="CS32" i="26"/>
  <c r="CZ30" i="26"/>
  <c r="CS30" i="26"/>
  <c r="CZ29" i="26"/>
  <c r="CS29" i="26"/>
  <c r="CZ28" i="26"/>
  <c r="CS28" i="26"/>
  <c r="DB27" i="26"/>
  <c r="DA27" i="26"/>
  <c r="CY27" i="26"/>
  <c r="CX27" i="26"/>
  <c r="CW27" i="26"/>
  <c r="CV27" i="26"/>
  <c r="CU27" i="26"/>
  <c r="CT27" i="26"/>
  <c r="CR27" i="26"/>
  <c r="CQ27" i="26"/>
  <c r="CP27" i="26"/>
  <c r="CO27" i="26"/>
  <c r="CZ23" i="26"/>
  <c r="CS23" i="26"/>
  <c r="CZ22" i="26"/>
  <c r="CS22" i="26"/>
  <c r="CZ21" i="26"/>
  <c r="CS21" i="26"/>
  <c r="CZ20" i="26"/>
  <c r="CS20" i="26"/>
  <c r="CZ19" i="26"/>
  <c r="CS19" i="26"/>
  <c r="CZ18" i="26"/>
  <c r="CS18" i="26"/>
  <c r="DB17" i="26"/>
  <c r="DA17" i="26"/>
  <c r="CY17" i="26"/>
  <c r="CX17" i="26"/>
  <c r="CW17" i="26"/>
  <c r="CV17" i="26"/>
  <c r="CU17" i="26"/>
  <c r="CT17" i="26"/>
  <c r="CR17" i="26"/>
  <c r="CQ17" i="26"/>
  <c r="CP17" i="26"/>
  <c r="CO17" i="26"/>
  <c r="CZ16" i="26"/>
  <c r="CS16" i="26"/>
  <c r="CZ15" i="26"/>
  <c r="CS15" i="26"/>
  <c r="CZ14" i="26"/>
  <c r="CS14" i="26"/>
  <c r="CZ13" i="26"/>
  <c r="CS13" i="26"/>
  <c r="CZ11" i="26"/>
  <c r="CS11" i="26"/>
  <c r="CZ10" i="26"/>
  <c r="CS10" i="26"/>
  <c r="CZ9" i="26"/>
  <c r="CS9" i="26"/>
  <c r="DB8" i="26"/>
  <c r="DA8" i="26"/>
  <c r="CY8" i="26"/>
  <c r="CX8" i="26"/>
  <c r="CW8" i="26"/>
  <c r="CV8" i="26"/>
  <c r="CU8" i="26"/>
  <c r="CT8" i="26"/>
  <c r="CR8" i="26"/>
  <c r="CQ8" i="26"/>
  <c r="CP8" i="26"/>
  <c r="CO8" i="26"/>
  <c r="CK137" i="26"/>
  <c r="CD137" i="26"/>
  <c r="CK136" i="26"/>
  <c r="CD136" i="26"/>
  <c r="CK135" i="26"/>
  <c r="CD135" i="26"/>
  <c r="CK134" i="26"/>
  <c r="CD134" i="26"/>
  <c r="CK133" i="26"/>
  <c r="CD133" i="26"/>
  <c r="CK132" i="26"/>
  <c r="CD132" i="26"/>
  <c r="CM131" i="26"/>
  <c r="CL131" i="26"/>
  <c r="CJ131" i="26"/>
  <c r="CI131" i="26"/>
  <c r="CH131" i="26"/>
  <c r="CG131" i="26"/>
  <c r="CF131" i="26"/>
  <c r="CE131" i="26"/>
  <c r="CC131" i="26"/>
  <c r="CB131" i="26"/>
  <c r="CA131" i="26"/>
  <c r="BZ131" i="26"/>
  <c r="CK130" i="26"/>
  <c r="CD130" i="26"/>
  <c r="CK129" i="26"/>
  <c r="CD129" i="26"/>
  <c r="CK128" i="26"/>
  <c r="CD128" i="26"/>
  <c r="CK127" i="26"/>
  <c r="CD127" i="26"/>
  <c r="CK125" i="26"/>
  <c r="CD125" i="26"/>
  <c r="CK124" i="26"/>
  <c r="CD124" i="26"/>
  <c r="CK123" i="26"/>
  <c r="CD123" i="26"/>
  <c r="CM122" i="26"/>
  <c r="CL122" i="26"/>
  <c r="CJ122" i="26"/>
  <c r="CI122" i="26"/>
  <c r="CH122" i="26"/>
  <c r="CG122" i="26"/>
  <c r="CF122" i="26"/>
  <c r="CE122" i="26"/>
  <c r="CC122" i="26"/>
  <c r="CB122" i="26"/>
  <c r="CA122" i="26"/>
  <c r="BZ122" i="26"/>
  <c r="CK118" i="26"/>
  <c r="CD118" i="26"/>
  <c r="CK117" i="26"/>
  <c r="CD117" i="26"/>
  <c r="CK116" i="26"/>
  <c r="CD116" i="26"/>
  <c r="CK115" i="26"/>
  <c r="CD115" i="26"/>
  <c r="CK114" i="26"/>
  <c r="CD114" i="26"/>
  <c r="CK113" i="26"/>
  <c r="CD113" i="26"/>
  <c r="CM112" i="26"/>
  <c r="CL112" i="26"/>
  <c r="CJ112" i="26"/>
  <c r="CI112" i="26"/>
  <c r="CH112" i="26"/>
  <c r="CG112" i="26"/>
  <c r="CF112" i="26"/>
  <c r="CE112" i="26"/>
  <c r="CC112" i="26"/>
  <c r="CB112" i="26"/>
  <c r="CA112" i="26"/>
  <c r="BZ112" i="26"/>
  <c r="CK111" i="26"/>
  <c r="CD111" i="26"/>
  <c r="CK110" i="26"/>
  <c r="CD110" i="26"/>
  <c r="CK109" i="26"/>
  <c r="CD109" i="26"/>
  <c r="CK108" i="26"/>
  <c r="CD108" i="26"/>
  <c r="CK106" i="26"/>
  <c r="CD106" i="26"/>
  <c r="CK105" i="26"/>
  <c r="CD105" i="26"/>
  <c r="CK104" i="26"/>
  <c r="CD104" i="26"/>
  <c r="CM103" i="26"/>
  <c r="CL103" i="26"/>
  <c r="CJ103" i="26"/>
  <c r="CI103" i="26"/>
  <c r="CH103" i="26"/>
  <c r="CG103" i="26"/>
  <c r="CF103" i="26"/>
  <c r="CE103" i="26"/>
  <c r="CC103" i="26"/>
  <c r="CB103" i="26"/>
  <c r="CA103" i="26"/>
  <c r="BZ103" i="26"/>
  <c r="CK99" i="26"/>
  <c r="CD99" i="26"/>
  <c r="CK98" i="26"/>
  <c r="CD98" i="26"/>
  <c r="CK97" i="26"/>
  <c r="CD97" i="26"/>
  <c r="CK96" i="26"/>
  <c r="CD96" i="26"/>
  <c r="CK95" i="26"/>
  <c r="CD95" i="26"/>
  <c r="CK94" i="26"/>
  <c r="CD94" i="26"/>
  <c r="CM93" i="26"/>
  <c r="CL93" i="26"/>
  <c r="CJ93" i="26"/>
  <c r="CI93" i="26"/>
  <c r="CH93" i="26"/>
  <c r="CG93" i="26"/>
  <c r="CF93" i="26"/>
  <c r="CE93" i="26"/>
  <c r="CC93" i="26"/>
  <c r="CB93" i="26"/>
  <c r="CA93" i="26"/>
  <c r="BZ93" i="26"/>
  <c r="CK92" i="26"/>
  <c r="CD92" i="26"/>
  <c r="CK91" i="26"/>
  <c r="CD91" i="26"/>
  <c r="CK90" i="26"/>
  <c r="CD90" i="26"/>
  <c r="CK89" i="26"/>
  <c r="CD89" i="26"/>
  <c r="CK87" i="26"/>
  <c r="CD87" i="26"/>
  <c r="CK86" i="26"/>
  <c r="CD86" i="26"/>
  <c r="CK85" i="26"/>
  <c r="CD85" i="26"/>
  <c r="CM84" i="26"/>
  <c r="CL84" i="26"/>
  <c r="CJ84" i="26"/>
  <c r="CI84" i="26"/>
  <c r="CH84" i="26"/>
  <c r="CG84" i="26"/>
  <c r="CF84" i="26"/>
  <c r="CE84" i="26"/>
  <c r="CC84" i="26"/>
  <c r="CB84" i="26"/>
  <c r="CA84" i="26"/>
  <c r="BZ84" i="26"/>
  <c r="CK80" i="26"/>
  <c r="CD80" i="26"/>
  <c r="CK79" i="26"/>
  <c r="CD79" i="26"/>
  <c r="CK78" i="26"/>
  <c r="CD78" i="26"/>
  <c r="CK77" i="26"/>
  <c r="CD77" i="26"/>
  <c r="CK76" i="26"/>
  <c r="CD76" i="26"/>
  <c r="CK75" i="26"/>
  <c r="CD75" i="26"/>
  <c r="CM74" i="26"/>
  <c r="CL74" i="26"/>
  <c r="CJ74" i="26"/>
  <c r="CI74" i="26"/>
  <c r="CH74" i="26"/>
  <c r="CG74" i="26"/>
  <c r="CF74" i="26"/>
  <c r="CE74" i="26"/>
  <c r="CC74" i="26"/>
  <c r="CB74" i="26"/>
  <c r="CA74" i="26"/>
  <c r="BZ74" i="26"/>
  <c r="CK73" i="26"/>
  <c r="CD73" i="26"/>
  <c r="CK72" i="26"/>
  <c r="CD72" i="26"/>
  <c r="CK71" i="26"/>
  <c r="CD71" i="26"/>
  <c r="CK70" i="26"/>
  <c r="CD70" i="26"/>
  <c r="CK68" i="26"/>
  <c r="CD68" i="26"/>
  <c r="CK67" i="26"/>
  <c r="CD67" i="26"/>
  <c r="CK66" i="26"/>
  <c r="CD66" i="26"/>
  <c r="CM65" i="26"/>
  <c r="CL65" i="26"/>
  <c r="CJ65" i="26"/>
  <c r="CI65" i="26"/>
  <c r="CH65" i="26"/>
  <c r="CG65" i="26"/>
  <c r="CF65" i="26"/>
  <c r="CE65" i="26"/>
  <c r="CC65" i="26"/>
  <c r="CB65" i="26"/>
  <c r="CA65" i="26"/>
  <c r="BZ65" i="26"/>
  <c r="CK61" i="26"/>
  <c r="CD61" i="26"/>
  <c r="CK60" i="26"/>
  <c r="CD60" i="26"/>
  <c r="CK59" i="26"/>
  <c r="CD59" i="26"/>
  <c r="CK58" i="26"/>
  <c r="CD58" i="26"/>
  <c r="CK57" i="26"/>
  <c r="CD57" i="26"/>
  <c r="CK56" i="26"/>
  <c r="CD56" i="26"/>
  <c r="CM55" i="26"/>
  <c r="CL55" i="26"/>
  <c r="CJ55" i="26"/>
  <c r="CI55" i="26"/>
  <c r="CH55" i="26"/>
  <c r="CG55" i="26"/>
  <c r="CF55" i="26"/>
  <c r="CE55" i="26"/>
  <c r="CC55" i="26"/>
  <c r="CB55" i="26"/>
  <c r="CA55" i="26"/>
  <c r="BZ55" i="26"/>
  <c r="CK54" i="26"/>
  <c r="CD54" i="26"/>
  <c r="CK53" i="26"/>
  <c r="CD53" i="26"/>
  <c r="CK52" i="26"/>
  <c r="CD52" i="26"/>
  <c r="CK51" i="26"/>
  <c r="CD51" i="26"/>
  <c r="CK49" i="26"/>
  <c r="CD49" i="26"/>
  <c r="CK48" i="26"/>
  <c r="CD48" i="26"/>
  <c r="CK47" i="26"/>
  <c r="CD47" i="26"/>
  <c r="CM46" i="26"/>
  <c r="CL46" i="26"/>
  <c r="CJ46" i="26"/>
  <c r="CI46" i="26"/>
  <c r="CH46" i="26"/>
  <c r="CG46" i="26"/>
  <c r="CF46" i="26"/>
  <c r="CE46" i="26"/>
  <c r="CC46" i="26"/>
  <c r="CB46" i="26"/>
  <c r="CA46" i="26"/>
  <c r="BZ46" i="26"/>
  <c r="CK42" i="26"/>
  <c r="CD42" i="26"/>
  <c r="CK41" i="26"/>
  <c r="CD41" i="26"/>
  <c r="CK40" i="26"/>
  <c r="CD40" i="26"/>
  <c r="CK39" i="26"/>
  <c r="CD39" i="26"/>
  <c r="CK38" i="26"/>
  <c r="CD38" i="26"/>
  <c r="CK37" i="26"/>
  <c r="CD37" i="26"/>
  <c r="CM36" i="26"/>
  <c r="CL36" i="26"/>
  <c r="CJ36" i="26"/>
  <c r="CI36" i="26"/>
  <c r="CH36" i="26"/>
  <c r="CG36" i="26"/>
  <c r="CF36" i="26"/>
  <c r="CE36" i="26"/>
  <c r="CC36" i="26"/>
  <c r="CB36" i="26"/>
  <c r="CA36" i="26"/>
  <c r="BZ36" i="26"/>
  <c r="CK35" i="26"/>
  <c r="CD35" i="26"/>
  <c r="CK34" i="26"/>
  <c r="CD34" i="26"/>
  <c r="CK33" i="26"/>
  <c r="CD33" i="26"/>
  <c r="CK32" i="26"/>
  <c r="CD32" i="26"/>
  <c r="CK30" i="26"/>
  <c r="CD30" i="26"/>
  <c r="CK29" i="26"/>
  <c r="CD29" i="26"/>
  <c r="CK28" i="26"/>
  <c r="CD28" i="26"/>
  <c r="CM27" i="26"/>
  <c r="CL27" i="26"/>
  <c r="CJ27" i="26"/>
  <c r="CI27" i="26"/>
  <c r="CH27" i="26"/>
  <c r="CG27" i="26"/>
  <c r="CF27" i="26"/>
  <c r="CE27" i="26"/>
  <c r="CC27" i="26"/>
  <c r="CB27" i="26"/>
  <c r="CA27" i="26"/>
  <c r="BZ27" i="26"/>
  <c r="CK23" i="26"/>
  <c r="CD23" i="26"/>
  <c r="CK22" i="26"/>
  <c r="CD22" i="26"/>
  <c r="CK21" i="26"/>
  <c r="CD21" i="26"/>
  <c r="CK20" i="26"/>
  <c r="CD20" i="26"/>
  <c r="CK19" i="26"/>
  <c r="CD19" i="26"/>
  <c r="CK18" i="26"/>
  <c r="CD18" i="26"/>
  <c r="CM17" i="26"/>
  <c r="CL17" i="26"/>
  <c r="CJ17" i="26"/>
  <c r="CI17" i="26"/>
  <c r="CH17" i="26"/>
  <c r="CG17" i="26"/>
  <c r="CF17" i="26"/>
  <c r="CE17" i="26"/>
  <c r="CC17" i="26"/>
  <c r="CB17" i="26"/>
  <c r="CA17" i="26"/>
  <c r="BZ17" i="26"/>
  <c r="CK16" i="26"/>
  <c r="CD16" i="26"/>
  <c r="CK15" i="26"/>
  <c r="CD15" i="26"/>
  <c r="CK14" i="26"/>
  <c r="CD14" i="26"/>
  <c r="CK13" i="26"/>
  <c r="CD13" i="26"/>
  <c r="CK11" i="26"/>
  <c r="CD11" i="26"/>
  <c r="CK10" i="26"/>
  <c r="CD10" i="26"/>
  <c r="CK9" i="26"/>
  <c r="CD9" i="26"/>
  <c r="CM8" i="26"/>
  <c r="CL8" i="26"/>
  <c r="CJ8" i="26"/>
  <c r="CI8" i="26"/>
  <c r="CH8" i="26"/>
  <c r="CG8" i="26"/>
  <c r="CF8" i="26"/>
  <c r="CE8" i="26"/>
  <c r="CC8" i="26"/>
  <c r="CB8" i="26"/>
  <c r="CA8" i="26"/>
  <c r="BZ8" i="26"/>
  <c r="BV137" i="26"/>
  <c r="BO137" i="26"/>
  <c r="BV136" i="26"/>
  <c r="BO136" i="26"/>
  <c r="BV135" i="26"/>
  <c r="BO135" i="26"/>
  <c r="BV134" i="26"/>
  <c r="BO134" i="26"/>
  <c r="BV133" i="26"/>
  <c r="BO133" i="26"/>
  <c r="BV132" i="26"/>
  <c r="BO132" i="26"/>
  <c r="BX131" i="26"/>
  <c r="BW131" i="26"/>
  <c r="BU131" i="26"/>
  <c r="BT131" i="26"/>
  <c r="BS131" i="26"/>
  <c r="BR131" i="26"/>
  <c r="BQ131" i="26"/>
  <c r="BP131" i="26"/>
  <c r="BN131" i="26"/>
  <c r="BM131" i="26"/>
  <c r="BL131" i="26"/>
  <c r="BK131" i="26"/>
  <c r="BV130" i="26"/>
  <c r="BO130" i="26"/>
  <c r="BV129" i="26"/>
  <c r="BO129" i="26"/>
  <c r="BV128" i="26"/>
  <c r="BO128" i="26"/>
  <c r="BV127" i="26"/>
  <c r="BO127" i="26"/>
  <c r="BV125" i="26"/>
  <c r="BO125" i="26"/>
  <c r="BV124" i="26"/>
  <c r="BO124" i="26"/>
  <c r="BV123" i="26"/>
  <c r="BO123" i="26"/>
  <c r="BX122" i="26"/>
  <c r="BW122" i="26"/>
  <c r="BU122" i="26"/>
  <c r="BT122" i="26"/>
  <c r="BS122" i="26"/>
  <c r="BR122" i="26"/>
  <c r="BQ122" i="26"/>
  <c r="BP122" i="26"/>
  <c r="BN122" i="26"/>
  <c r="BM122" i="26"/>
  <c r="BL122" i="26"/>
  <c r="BK122" i="26"/>
  <c r="BV118" i="26"/>
  <c r="BO118" i="26"/>
  <c r="BV117" i="26"/>
  <c r="BO117" i="26"/>
  <c r="BV116" i="26"/>
  <c r="BO116" i="26"/>
  <c r="BV115" i="26"/>
  <c r="BO115" i="26"/>
  <c r="BV114" i="26"/>
  <c r="BO114" i="26"/>
  <c r="BV113" i="26"/>
  <c r="BO113" i="26"/>
  <c r="BX112" i="26"/>
  <c r="BW112" i="26"/>
  <c r="BU112" i="26"/>
  <c r="BT112" i="26"/>
  <c r="BS112" i="26"/>
  <c r="BR112" i="26"/>
  <c r="BQ112" i="26"/>
  <c r="BP112" i="26"/>
  <c r="BN112" i="26"/>
  <c r="BM112" i="26"/>
  <c r="BL112" i="26"/>
  <c r="BK112" i="26"/>
  <c r="BV111" i="26"/>
  <c r="BO111" i="26"/>
  <c r="BV110" i="26"/>
  <c r="BO110" i="26"/>
  <c r="BV109" i="26"/>
  <c r="BO109" i="26"/>
  <c r="BV108" i="26"/>
  <c r="BO108" i="26"/>
  <c r="BV106" i="26"/>
  <c r="BO106" i="26"/>
  <c r="BV105" i="26"/>
  <c r="BO105" i="26"/>
  <c r="BV104" i="26"/>
  <c r="BO104" i="26"/>
  <c r="BX103" i="26"/>
  <c r="BW103" i="26"/>
  <c r="BU103" i="26"/>
  <c r="BT103" i="26"/>
  <c r="BS103" i="26"/>
  <c r="BR103" i="26"/>
  <c r="BQ103" i="26"/>
  <c r="BP103" i="26"/>
  <c r="BN103" i="26"/>
  <c r="BM103" i="26"/>
  <c r="BL103" i="26"/>
  <c r="BK103" i="26"/>
  <c r="BV99" i="26"/>
  <c r="BO99" i="26"/>
  <c r="BV98" i="26"/>
  <c r="BO98" i="26"/>
  <c r="BV97" i="26"/>
  <c r="BO97" i="26"/>
  <c r="BV96" i="26"/>
  <c r="BO96" i="26"/>
  <c r="BV95" i="26"/>
  <c r="BO95" i="26"/>
  <c r="BV94" i="26"/>
  <c r="BO94" i="26"/>
  <c r="BX93" i="26"/>
  <c r="BW93" i="26"/>
  <c r="BU93" i="26"/>
  <c r="BT93" i="26"/>
  <c r="BS93" i="26"/>
  <c r="BR93" i="26"/>
  <c r="BQ93" i="26"/>
  <c r="BP93" i="26"/>
  <c r="BN93" i="26"/>
  <c r="BM93" i="26"/>
  <c r="BL93" i="26"/>
  <c r="BK93" i="26"/>
  <c r="BV92" i="26"/>
  <c r="BO92" i="26"/>
  <c r="BV91" i="26"/>
  <c r="BO91" i="26"/>
  <c r="BV90" i="26"/>
  <c r="BO90" i="26"/>
  <c r="BV89" i="26"/>
  <c r="BO89" i="26"/>
  <c r="BV87" i="26"/>
  <c r="BO87" i="26"/>
  <c r="BV86" i="26"/>
  <c r="BO86" i="26"/>
  <c r="BV85" i="26"/>
  <c r="BO85" i="26"/>
  <c r="BX84" i="26"/>
  <c r="BW84" i="26"/>
  <c r="BU84" i="26"/>
  <c r="BT84" i="26"/>
  <c r="BS84" i="26"/>
  <c r="BR84" i="26"/>
  <c r="BQ84" i="26"/>
  <c r="BP84" i="26"/>
  <c r="BN84" i="26"/>
  <c r="BM84" i="26"/>
  <c r="BL84" i="26"/>
  <c r="BK84" i="26"/>
  <c r="BV80" i="26"/>
  <c r="BO80" i="26"/>
  <c r="BV79" i="26"/>
  <c r="BO79" i="26"/>
  <c r="BV78" i="26"/>
  <c r="BO78" i="26"/>
  <c r="BV77" i="26"/>
  <c r="BO77" i="26"/>
  <c r="BV76" i="26"/>
  <c r="BO76" i="26"/>
  <c r="BV75" i="26"/>
  <c r="BO75" i="26"/>
  <c r="BX74" i="26"/>
  <c r="BW74" i="26"/>
  <c r="BU74" i="26"/>
  <c r="BT74" i="26"/>
  <c r="BS74" i="26"/>
  <c r="BR74" i="26"/>
  <c r="BQ74" i="26"/>
  <c r="BP74" i="26"/>
  <c r="BN74" i="26"/>
  <c r="BM74" i="26"/>
  <c r="BL74" i="26"/>
  <c r="BK74" i="26"/>
  <c r="BV73" i="26"/>
  <c r="BO73" i="26"/>
  <c r="BV72" i="26"/>
  <c r="BO72" i="26"/>
  <c r="BV71" i="26"/>
  <c r="BO71" i="26"/>
  <c r="BV70" i="26"/>
  <c r="BO70" i="26"/>
  <c r="BV68" i="26"/>
  <c r="BO68" i="26"/>
  <c r="BV67" i="26"/>
  <c r="BO67" i="26"/>
  <c r="BV66" i="26"/>
  <c r="BO66" i="26"/>
  <c r="BX65" i="26"/>
  <c r="BW65" i="26"/>
  <c r="BU65" i="26"/>
  <c r="BT65" i="26"/>
  <c r="BS65" i="26"/>
  <c r="BR65" i="26"/>
  <c r="BQ65" i="26"/>
  <c r="BP65" i="26"/>
  <c r="BN65" i="26"/>
  <c r="BM65" i="26"/>
  <c r="BL65" i="26"/>
  <c r="BK65" i="26"/>
  <c r="BV61" i="26"/>
  <c r="BO61" i="26"/>
  <c r="BV60" i="26"/>
  <c r="BO60" i="26"/>
  <c r="BV59" i="26"/>
  <c r="BO59" i="26"/>
  <c r="BV58" i="26"/>
  <c r="BO58" i="26"/>
  <c r="BV57" i="26"/>
  <c r="BO57" i="26"/>
  <c r="BV56" i="26"/>
  <c r="BO56" i="26"/>
  <c r="BX55" i="26"/>
  <c r="BW55" i="26"/>
  <c r="BU55" i="26"/>
  <c r="BT55" i="26"/>
  <c r="BS55" i="26"/>
  <c r="BR55" i="26"/>
  <c r="BQ55" i="26"/>
  <c r="BP55" i="26"/>
  <c r="BN55" i="26"/>
  <c r="BM55" i="26"/>
  <c r="BL55" i="26"/>
  <c r="BK55" i="26"/>
  <c r="BV54" i="26"/>
  <c r="BO54" i="26"/>
  <c r="BV53" i="26"/>
  <c r="BO53" i="26"/>
  <c r="BV52" i="26"/>
  <c r="BO52" i="26"/>
  <c r="BV51" i="26"/>
  <c r="BO51" i="26"/>
  <c r="BV49" i="26"/>
  <c r="BO49" i="26"/>
  <c r="BV48" i="26"/>
  <c r="BO48" i="26"/>
  <c r="BV47" i="26"/>
  <c r="BO47" i="26"/>
  <c r="BX46" i="26"/>
  <c r="BW46" i="26"/>
  <c r="BU46" i="26"/>
  <c r="BT46" i="26"/>
  <c r="BS46" i="26"/>
  <c r="BR46" i="26"/>
  <c r="BQ46" i="26"/>
  <c r="BP46" i="26"/>
  <c r="BN46" i="26"/>
  <c r="BM46" i="26"/>
  <c r="BL46" i="26"/>
  <c r="BK46" i="26"/>
  <c r="BV42" i="26"/>
  <c r="BO42" i="26"/>
  <c r="BV41" i="26"/>
  <c r="BO41" i="26"/>
  <c r="BV40" i="26"/>
  <c r="BO40" i="26"/>
  <c r="BV39" i="26"/>
  <c r="BO39" i="26"/>
  <c r="BV38" i="26"/>
  <c r="BO38" i="26"/>
  <c r="BV37" i="26"/>
  <c r="BO37" i="26"/>
  <c r="BX36" i="26"/>
  <c r="BW36" i="26"/>
  <c r="BU36" i="26"/>
  <c r="BT36" i="26"/>
  <c r="BS36" i="26"/>
  <c r="BR36" i="26"/>
  <c r="BQ36" i="26"/>
  <c r="BP36" i="26"/>
  <c r="BN36" i="26"/>
  <c r="BM36" i="26"/>
  <c r="BL36" i="26"/>
  <c r="BK36" i="26"/>
  <c r="BV35" i="26"/>
  <c r="BO35" i="26"/>
  <c r="BV34" i="26"/>
  <c r="BO34" i="26"/>
  <c r="BV33" i="26"/>
  <c r="BO33" i="26"/>
  <c r="BV32" i="26"/>
  <c r="BO32" i="26"/>
  <c r="BV30" i="26"/>
  <c r="BO30" i="26"/>
  <c r="BV29" i="26"/>
  <c r="BO29" i="26"/>
  <c r="BV28" i="26"/>
  <c r="BO28" i="26"/>
  <c r="BX27" i="26"/>
  <c r="BW27" i="26"/>
  <c r="BU27" i="26"/>
  <c r="BT27" i="26"/>
  <c r="BS27" i="26"/>
  <c r="BR27" i="26"/>
  <c r="BQ27" i="26"/>
  <c r="BP27" i="26"/>
  <c r="BN27" i="26"/>
  <c r="BM27" i="26"/>
  <c r="BL27" i="26"/>
  <c r="BK27" i="26"/>
  <c r="BV23" i="26"/>
  <c r="BO23" i="26"/>
  <c r="BV22" i="26"/>
  <c r="BO22" i="26"/>
  <c r="BV21" i="26"/>
  <c r="BO21" i="26"/>
  <c r="BV20" i="26"/>
  <c r="BO20" i="26"/>
  <c r="BV19" i="26"/>
  <c r="BO19" i="26"/>
  <c r="BV18" i="26"/>
  <c r="BO18" i="26"/>
  <c r="BX17" i="26"/>
  <c r="BW17" i="26"/>
  <c r="BU17" i="26"/>
  <c r="BT17" i="26"/>
  <c r="BS17" i="26"/>
  <c r="BR17" i="26"/>
  <c r="BQ17" i="26"/>
  <c r="BP17" i="26"/>
  <c r="BN17" i="26"/>
  <c r="BM17" i="26"/>
  <c r="BL17" i="26"/>
  <c r="BK17" i="26"/>
  <c r="BV16" i="26"/>
  <c r="BO16" i="26"/>
  <c r="BV15" i="26"/>
  <c r="BO15" i="26"/>
  <c r="BV14" i="26"/>
  <c r="BO14" i="26"/>
  <c r="BV13" i="26"/>
  <c r="BO13" i="26"/>
  <c r="BV11" i="26"/>
  <c r="BO11" i="26"/>
  <c r="BV10" i="26"/>
  <c r="BO10" i="26"/>
  <c r="BV9" i="26"/>
  <c r="BO9" i="26"/>
  <c r="BX8" i="26"/>
  <c r="BW8" i="26"/>
  <c r="BU8" i="26"/>
  <c r="BT8" i="26"/>
  <c r="BS8" i="26"/>
  <c r="BR8" i="26"/>
  <c r="BQ8" i="26"/>
  <c r="BP8" i="26"/>
  <c r="BN8" i="26"/>
  <c r="BM8" i="26"/>
  <c r="BL8" i="26"/>
  <c r="BK8" i="26"/>
  <c r="BG137" i="26"/>
  <c r="AZ137" i="26"/>
  <c r="BG136" i="26"/>
  <c r="AZ136" i="26"/>
  <c r="BG135" i="26"/>
  <c r="AZ135" i="26"/>
  <c r="BG134" i="26"/>
  <c r="AZ134" i="26"/>
  <c r="BG133" i="26"/>
  <c r="AZ133" i="26"/>
  <c r="BG132" i="26"/>
  <c r="AZ132" i="26"/>
  <c r="BI131" i="26"/>
  <c r="BH131" i="26"/>
  <c r="BF131" i="26"/>
  <c r="BE131" i="26"/>
  <c r="BD131" i="26"/>
  <c r="BC131" i="26"/>
  <c r="BB131" i="26"/>
  <c r="BA131" i="26"/>
  <c r="AY131" i="26"/>
  <c r="AX131" i="26"/>
  <c r="AW131" i="26"/>
  <c r="AV131" i="26"/>
  <c r="BG130" i="26"/>
  <c r="AZ130" i="26"/>
  <c r="BG129" i="26"/>
  <c r="AZ129" i="26"/>
  <c r="BG128" i="26"/>
  <c r="AZ128" i="26"/>
  <c r="BG127" i="26"/>
  <c r="AZ127" i="26"/>
  <c r="BG125" i="26"/>
  <c r="AZ125" i="26"/>
  <c r="BG124" i="26"/>
  <c r="AZ124" i="26"/>
  <c r="BG123" i="26"/>
  <c r="AZ123" i="26"/>
  <c r="BI122" i="26"/>
  <c r="BH122" i="26"/>
  <c r="BF122" i="26"/>
  <c r="BE122" i="26"/>
  <c r="BD122" i="26"/>
  <c r="BC122" i="26"/>
  <c r="BB122" i="26"/>
  <c r="BA122" i="26"/>
  <c r="AY122" i="26"/>
  <c r="AX122" i="26"/>
  <c r="AW122" i="26"/>
  <c r="AV122" i="26"/>
  <c r="BG118" i="26"/>
  <c r="AZ118" i="26"/>
  <c r="BG117" i="26"/>
  <c r="AZ117" i="26"/>
  <c r="BG116" i="26"/>
  <c r="AZ116" i="26"/>
  <c r="BG115" i="26"/>
  <c r="AZ115" i="26"/>
  <c r="BG114" i="26"/>
  <c r="AZ114" i="26"/>
  <c r="BG113" i="26"/>
  <c r="AZ113" i="26"/>
  <c r="BI112" i="26"/>
  <c r="BH112" i="26"/>
  <c r="BF112" i="26"/>
  <c r="BE112" i="26"/>
  <c r="BD112" i="26"/>
  <c r="BC112" i="26"/>
  <c r="BB112" i="26"/>
  <c r="BA112" i="26"/>
  <c r="AY112" i="26"/>
  <c r="AX112" i="26"/>
  <c r="AW112" i="26"/>
  <c r="AV112" i="26"/>
  <c r="BG111" i="26"/>
  <c r="AZ111" i="26"/>
  <c r="BG110" i="26"/>
  <c r="AZ110" i="26"/>
  <c r="BG109" i="26"/>
  <c r="AZ109" i="26"/>
  <c r="BG108" i="26"/>
  <c r="AZ108" i="26"/>
  <c r="BG106" i="26"/>
  <c r="AZ106" i="26"/>
  <c r="BG105" i="26"/>
  <c r="AZ105" i="26"/>
  <c r="BG104" i="26"/>
  <c r="AZ104" i="26"/>
  <c r="BI103" i="26"/>
  <c r="BH103" i="26"/>
  <c r="BF103" i="26"/>
  <c r="BE103" i="26"/>
  <c r="BD103" i="26"/>
  <c r="BC103" i="26"/>
  <c r="BB103" i="26"/>
  <c r="BA103" i="26"/>
  <c r="AY103" i="26"/>
  <c r="AX103" i="26"/>
  <c r="AW103" i="26"/>
  <c r="AV103" i="26"/>
  <c r="BG99" i="26"/>
  <c r="AZ99" i="26"/>
  <c r="BG98" i="26"/>
  <c r="AZ98" i="26"/>
  <c r="BG97" i="26"/>
  <c r="AZ97" i="26"/>
  <c r="BG96" i="26"/>
  <c r="AZ96" i="26"/>
  <c r="BG95" i="26"/>
  <c r="AZ95" i="26"/>
  <c r="BG94" i="26"/>
  <c r="AZ94" i="26"/>
  <c r="BI93" i="26"/>
  <c r="BH93" i="26"/>
  <c r="BF93" i="26"/>
  <c r="BE93" i="26"/>
  <c r="BD93" i="26"/>
  <c r="BC93" i="26"/>
  <c r="BB93" i="26"/>
  <c r="BA93" i="26"/>
  <c r="AY93" i="26"/>
  <c r="AX93" i="26"/>
  <c r="AW93" i="26"/>
  <c r="AV93" i="26"/>
  <c r="BG92" i="26"/>
  <c r="AZ92" i="26"/>
  <c r="BG91" i="26"/>
  <c r="AZ91" i="26"/>
  <c r="BG90" i="26"/>
  <c r="AZ90" i="26"/>
  <c r="BG89" i="26"/>
  <c r="AZ89" i="26"/>
  <c r="BG87" i="26"/>
  <c r="AZ87" i="26"/>
  <c r="BG86" i="26"/>
  <c r="AZ86" i="26"/>
  <c r="BG85" i="26"/>
  <c r="AZ85" i="26"/>
  <c r="BI84" i="26"/>
  <c r="BH84" i="26"/>
  <c r="BF84" i="26"/>
  <c r="BE84" i="26"/>
  <c r="BD84" i="26"/>
  <c r="BC84" i="26"/>
  <c r="BB84" i="26"/>
  <c r="BA84" i="26"/>
  <c r="AY84" i="26"/>
  <c r="AX84" i="26"/>
  <c r="AW84" i="26"/>
  <c r="AV84" i="26"/>
  <c r="BG80" i="26"/>
  <c r="AZ80" i="26"/>
  <c r="BG79" i="26"/>
  <c r="AZ79" i="26"/>
  <c r="BG78" i="26"/>
  <c r="AZ78" i="26"/>
  <c r="BG77" i="26"/>
  <c r="AZ77" i="26"/>
  <c r="BG76" i="26"/>
  <c r="AZ76" i="26"/>
  <c r="BG75" i="26"/>
  <c r="AZ75" i="26"/>
  <c r="BI74" i="26"/>
  <c r="BH74" i="26"/>
  <c r="BF74" i="26"/>
  <c r="BE74" i="26"/>
  <c r="BD74" i="26"/>
  <c r="BC74" i="26"/>
  <c r="BB74" i="26"/>
  <c r="BA74" i="26"/>
  <c r="AY74" i="26"/>
  <c r="AX74" i="26"/>
  <c r="AW74" i="26"/>
  <c r="AV74" i="26"/>
  <c r="BG73" i="26"/>
  <c r="AZ73" i="26"/>
  <c r="BG72" i="26"/>
  <c r="AZ72" i="26"/>
  <c r="BG71" i="26"/>
  <c r="AZ71" i="26"/>
  <c r="BG70" i="26"/>
  <c r="AZ70" i="26"/>
  <c r="BG68" i="26"/>
  <c r="AZ68" i="26"/>
  <c r="BG67" i="26"/>
  <c r="AZ67" i="26"/>
  <c r="BG66" i="26"/>
  <c r="AZ66" i="26"/>
  <c r="BI65" i="26"/>
  <c r="BH65" i="26"/>
  <c r="BF65" i="26"/>
  <c r="BE65" i="26"/>
  <c r="BD65" i="26"/>
  <c r="BC65" i="26"/>
  <c r="BB65" i="26"/>
  <c r="BA65" i="26"/>
  <c r="AY65" i="26"/>
  <c r="AX65" i="26"/>
  <c r="AW65" i="26"/>
  <c r="AV65" i="26"/>
  <c r="BG61" i="26"/>
  <c r="AZ61" i="26"/>
  <c r="BG60" i="26"/>
  <c r="AZ60" i="26"/>
  <c r="BG59" i="26"/>
  <c r="AZ59" i="26"/>
  <c r="BG58" i="26"/>
  <c r="AZ58" i="26"/>
  <c r="BG57" i="26"/>
  <c r="AZ57" i="26"/>
  <c r="BG56" i="26"/>
  <c r="AZ56" i="26"/>
  <c r="BI55" i="26"/>
  <c r="BH55" i="26"/>
  <c r="BF55" i="26"/>
  <c r="BE55" i="26"/>
  <c r="BD55" i="26"/>
  <c r="BC55" i="26"/>
  <c r="BB55" i="26"/>
  <c r="BA55" i="26"/>
  <c r="AY55" i="26"/>
  <c r="AX55" i="26"/>
  <c r="AW55" i="26"/>
  <c r="AV55" i="26"/>
  <c r="BG54" i="26"/>
  <c r="AZ54" i="26"/>
  <c r="BG53" i="26"/>
  <c r="AZ53" i="26"/>
  <c r="BG52" i="26"/>
  <c r="AZ52" i="26"/>
  <c r="BG51" i="26"/>
  <c r="AZ51" i="26"/>
  <c r="BG49" i="26"/>
  <c r="AZ49" i="26"/>
  <c r="BG48" i="26"/>
  <c r="AZ48" i="26"/>
  <c r="BG47" i="26"/>
  <c r="AZ47" i="26"/>
  <c r="BI46" i="26"/>
  <c r="BH46" i="26"/>
  <c r="BF46" i="26"/>
  <c r="BE46" i="26"/>
  <c r="BD46" i="26"/>
  <c r="BC46" i="26"/>
  <c r="BB46" i="26"/>
  <c r="BA46" i="26"/>
  <c r="AY46" i="26"/>
  <c r="AX46" i="26"/>
  <c r="AW46" i="26"/>
  <c r="AV46" i="26"/>
  <c r="BG42" i="26"/>
  <c r="AZ42" i="26"/>
  <c r="BG41" i="26"/>
  <c r="AZ41" i="26"/>
  <c r="BG40" i="26"/>
  <c r="AZ40" i="26"/>
  <c r="BG39" i="26"/>
  <c r="AZ39" i="26"/>
  <c r="BG38" i="26"/>
  <c r="AZ38" i="26"/>
  <c r="BG37" i="26"/>
  <c r="AZ37" i="26"/>
  <c r="BI36" i="26"/>
  <c r="BH36" i="26"/>
  <c r="BF36" i="26"/>
  <c r="BE36" i="26"/>
  <c r="BD36" i="26"/>
  <c r="BC36" i="26"/>
  <c r="BB36" i="26"/>
  <c r="BA36" i="26"/>
  <c r="AY36" i="26"/>
  <c r="AX36" i="26"/>
  <c r="AW36" i="26"/>
  <c r="AV36" i="26"/>
  <c r="BG35" i="26"/>
  <c r="AZ35" i="26"/>
  <c r="BG34" i="26"/>
  <c r="AZ34" i="26"/>
  <c r="BG33" i="26"/>
  <c r="AZ33" i="26"/>
  <c r="BG32" i="26"/>
  <c r="AZ32" i="26"/>
  <c r="BG30" i="26"/>
  <c r="AZ30" i="26"/>
  <c r="BG29" i="26"/>
  <c r="AZ29" i="26"/>
  <c r="BG28" i="26"/>
  <c r="AZ28" i="26"/>
  <c r="BI27" i="26"/>
  <c r="BH27" i="26"/>
  <c r="BF27" i="26"/>
  <c r="BE27" i="26"/>
  <c r="BD27" i="26"/>
  <c r="BC27" i="26"/>
  <c r="BB27" i="26"/>
  <c r="BA27" i="26"/>
  <c r="AY27" i="26"/>
  <c r="AX27" i="26"/>
  <c r="AW27" i="26"/>
  <c r="AV27" i="26"/>
  <c r="BG23" i="26"/>
  <c r="AZ23" i="26"/>
  <c r="BG22" i="26"/>
  <c r="AZ22" i="26"/>
  <c r="BG21" i="26"/>
  <c r="AZ21" i="26"/>
  <c r="BG20" i="26"/>
  <c r="AZ20" i="26"/>
  <c r="BG19" i="26"/>
  <c r="AZ19" i="26"/>
  <c r="BG18" i="26"/>
  <c r="AZ18" i="26"/>
  <c r="BI17" i="26"/>
  <c r="BH17" i="26"/>
  <c r="BF17" i="26"/>
  <c r="BE17" i="26"/>
  <c r="BD17" i="26"/>
  <c r="BC17" i="26"/>
  <c r="BB17" i="26"/>
  <c r="BA17" i="26"/>
  <c r="AY17" i="26"/>
  <c r="AX17" i="26"/>
  <c r="AW17" i="26"/>
  <c r="AV17" i="26"/>
  <c r="BG16" i="26"/>
  <c r="AZ16" i="26"/>
  <c r="BG15" i="26"/>
  <c r="AZ15" i="26"/>
  <c r="BG14" i="26"/>
  <c r="AZ14" i="26"/>
  <c r="BG13" i="26"/>
  <c r="AZ13" i="26"/>
  <c r="BG11" i="26"/>
  <c r="AZ11" i="26"/>
  <c r="BG10" i="26"/>
  <c r="AZ10" i="26"/>
  <c r="BG9" i="26"/>
  <c r="AZ9" i="26"/>
  <c r="BI8" i="26"/>
  <c r="BH8" i="26"/>
  <c r="BF8" i="26"/>
  <c r="BE8" i="26"/>
  <c r="BD8" i="26"/>
  <c r="BC8" i="26"/>
  <c r="BB8" i="26"/>
  <c r="BA8" i="26"/>
  <c r="AY8" i="26"/>
  <c r="AX8" i="26"/>
  <c r="AW8" i="26"/>
  <c r="AV8" i="26"/>
  <c r="AR137" i="26"/>
  <c r="AK137" i="26"/>
  <c r="AR136" i="26"/>
  <c r="AK136" i="26"/>
  <c r="AR135" i="26"/>
  <c r="AK135" i="26"/>
  <c r="AR134" i="26"/>
  <c r="AK134" i="26"/>
  <c r="AR133" i="26"/>
  <c r="AK133" i="26"/>
  <c r="AR132" i="26"/>
  <c r="AK132" i="26"/>
  <c r="AT131" i="26"/>
  <c r="AS131" i="26"/>
  <c r="AQ131" i="26"/>
  <c r="AP131" i="26"/>
  <c r="AO131" i="26"/>
  <c r="AN131" i="26"/>
  <c r="AM131" i="26"/>
  <c r="AL131" i="26"/>
  <c r="AJ131" i="26"/>
  <c r="AI131" i="26"/>
  <c r="AH131" i="26"/>
  <c r="AG131" i="26"/>
  <c r="AR130" i="26"/>
  <c r="AK130" i="26"/>
  <c r="AR129" i="26"/>
  <c r="AK129" i="26"/>
  <c r="AR128" i="26"/>
  <c r="AK128" i="26"/>
  <c r="AR127" i="26"/>
  <c r="AK127" i="26"/>
  <c r="AR125" i="26"/>
  <c r="AK125" i="26"/>
  <c r="AR124" i="26"/>
  <c r="AK124" i="26"/>
  <c r="AR123" i="26"/>
  <c r="AK123" i="26"/>
  <c r="AT122" i="26"/>
  <c r="AS122" i="26"/>
  <c r="AQ122" i="26"/>
  <c r="AP122" i="26"/>
  <c r="AO122" i="26"/>
  <c r="AN122" i="26"/>
  <c r="AM122" i="26"/>
  <c r="AL122" i="26"/>
  <c r="AJ122" i="26"/>
  <c r="AI122" i="26"/>
  <c r="AH122" i="26"/>
  <c r="AG122" i="26"/>
  <c r="AR118" i="26"/>
  <c r="AK118" i="26"/>
  <c r="AR117" i="26"/>
  <c r="AK117" i="26"/>
  <c r="AR116" i="26"/>
  <c r="AK116" i="26"/>
  <c r="AR115" i="26"/>
  <c r="AK115" i="26"/>
  <c r="AR114" i="26"/>
  <c r="AK114" i="26"/>
  <c r="AR113" i="26"/>
  <c r="AK113" i="26"/>
  <c r="AT112" i="26"/>
  <c r="AS112" i="26"/>
  <c r="AQ112" i="26"/>
  <c r="AP112" i="26"/>
  <c r="AO112" i="26"/>
  <c r="AN112" i="26"/>
  <c r="AM112" i="26"/>
  <c r="AL112" i="26"/>
  <c r="AJ112" i="26"/>
  <c r="AI112" i="26"/>
  <c r="AH112" i="26"/>
  <c r="AG112" i="26"/>
  <c r="AR111" i="26"/>
  <c r="AK111" i="26"/>
  <c r="AR110" i="26"/>
  <c r="AK110" i="26"/>
  <c r="AR109" i="26"/>
  <c r="AK109" i="26"/>
  <c r="AR108" i="26"/>
  <c r="AK108" i="26"/>
  <c r="AR106" i="26"/>
  <c r="AK106" i="26"/>
  <c r="AR105" i="26"/>
  <c r="AK105" i="26"/>
  <c r="AR104" i="26"/>
  <c r="AK104" i="26"/>
  <c r="AT103" i="26"/>
  <c r="AS103" i="26"/>
  <c r="AQ103" i="26"/>
  <c r="AP103" i="26"/>
  <c r="AO103" i="26"/>
  <c r="AN103" i="26"/>
  <c r="AM103" i="26"/>
  <c r="AL103" i="26"/>
  <c r="AJ103" i="26"/>
  <c r="AI103" i="26"/>
  <c r="AH103" i="26"/>
  <c r="AG103" i="26"/>
  <c r="AR99" i="26"/>
  <c r="AK99" i="26"/>
  <c r="AR98" i="26"/>
  <c r="AK98" i="26"/>
  <c r="AR97" i="26"/>
  <c r="AK97" i="26"/>
  <c r="AR96" i="26"/>
  <c r="AK96" i="26"/>
  <c r="AR95" i="26"/>
  <c r="AK95" i="26"/>
  <c r="AR94" i="26"/>
  <c r="AK94" i="26"/>
  <c r="AT93" i="26"/>
  <c r="AS93" i="26"/>
  <c r="AQ93" i="26"/>
  <c r="AP93" i="26"/>
  <c r="AO93" i="26"/>
  <c r="AN93" i="26"/>
  <c r="AM93" i="26"/>
  <c r="AL93" i="26"/>
  <c r="AJ93" i="26"/>
  <c r="AI93" i="26"/>
  <c r="AH93" i="26"/>
  <c r="AG93" i="26"/>
  <c r="AR92" i="26"/>
  <c r="AK92" i="26"/>
  <c r="AR91" i="26"/>
  <c r="AK91" i="26"/>
  <c r="AR90" i="26"/>
  <c r="AK90" i="26"/>
  <c r="AR89" i="26"/>
  <c r="AK89" i="26"/>
  <c r="AR87" i="26"/>
  <c r="AK87" i="26"/>
  <c r="AR86" i="26"/>
  <c r="AK86" i="26"/>
  <c r="AR85" i="26"/>
  <c r="AK85" i="26"/>
  <c r="AT84" i="26"/>
  <c r="AS84" i="26"/>
  <c r="AQ84" i="26"/>
  <c r="AP84" i="26"/>
  <c r="AO84" i="26"/>
  <c r="AN84" i="26"/>
  <c r="AM84" i="26"/>
  <c r="AL84" i="26"/>
  <c r="AJ84" i="26"/>
  <c r="AI84" i="26"/>
  <c r="AH84" i="26"/>
  <c r="AG84" i="26"/>
  <c r="AR80" i="26"/>
  <c r="AK80" i="26"/>
  <c r="AR79" i="26"/>
  <c r="AK79" i="26"/>
  <c r="AR78" i="26"/>
  <c r="AK78" i="26"/>
  <c r="AR77" i="26"/>
  <c r="AK77" i="26"/>
  <c r="AR76" i="26"/>
  <c r="AK76" i="26"/>
  <c r="AR75" i="26"/>
  <c r="AK75" i="26"/>
  <c r="AT74" i="26"/>
  <c r="AS74" i="26"/>
  <c r="AQ74" i="26"/>
  <c r="AP74" i="26"/>
  <c r="AO74" i="26"/>
  <c r="AN74" i="26"/>
  <c r="AM74" i="26"/>
  <c r="AL74" i="26"/>
  <c r="AJ74" i="26"/>
  <c r="AI74" i="26"/>
  <c r="AH74" i="26"/>
  <c r="AG74" i="26"/>
  <c r="AR73" i="26"/>
  <c r="AK73" i="26"/>
  <c r="AR72" i="26"/>
  <c r="AK72" i="26"/>
  <c r="AR71" i="26"/>
  <c r="AK71" i="26"/>
  <c r="AR70" i="26"/>
  <c r="AK70" i="26"/>
  <c r="AR68" i="26"/>
  <c r="AK68" i="26"/>
  <c r="AR67" i="26"/>
  <c r="AK67" i="26"/>
  <c r="AR66" i="26"/>
  <c r="AK66" i="26"/>
  <c r="AT65" i="26"/>
  <c r="AS65" i="26"/>
  <c r="AQ65" i="26"/>
  <c r="AP65" i="26"/>
  <c r="AO65" i="26"/>
  <c r="AN65" i="26"/>
  <c r="AM65" i="26"/>
  <c r="AL65" i="26"/>
  <c r="AJ65" i="26"/>
  <c r="AI65" i="26"/>
  <c r="AH65" i="26"/>
  <c r="AG65" i="26"/>
  <c r="AR61" i="26"/>
  <c r="AK61" i="26"/>
  <c r="AR60" i="26"/>
  <c r="AK60" i="26"/>
  <c r="AR59" i="26"/>
  <c r="AK59" i="26"/>
  <c r="AR58" i="26"/>
  <c r="AK58" i="26"/>
  <c r="AR57" i="26"/>
  <c r="AK57" i="26"/>
  <c r="AR56" i="26"/>
  <c r="AK56" i="26"/>
  <c r="AT55" i="26"/>
  <c r="AS55" i="26"/>
  <c r="AQ55" i="26"/>
  <c r="AP55" i="26"/>
  <c r="AO55" i="26"/>
  <c r="AN55" i="26"/>
  <c r="AM55" i="26"/>
  <c r="AL55" i="26"/>
  <c r="AJ55" i="26"/>
  <c r="AI55" i="26"/>
  <c r="AH55" i="26"/>
  <c r="AG55" i="26"/>
  <c r="AR54" i="26"/>
  <c r="AK54" i="26"/>
  <c r="AR53" i="26"/>
  <c r="AK53" i="26"/>
  <c r="AR52" i="26"/>
  <c r="AK52" i="26"/>
  <c r="AR51" i="26"/>
  <c r="AK51" i="26"/>
  <c r="AR49" i="26"/>
  <c r="AK49" i="26"/>
  <c r="AR48" i="26"/>
  <c r="AK48" i="26"/>
  <c r="AR47" i="26"/>
  <c r="AK47" i="26"/>
  <c r="AT46" i="26"/>
  <c r="AS46" i="26"/>
  <c r="AQ46" i="26"/>
  <c r="AP46" i="26"/>
  <c r="AO46" i="26"/>
  <c r="AN46" i="26"/>
  <c r="AM46" i="26"/>
  <c r="AL46" i="26"/>
  <c r="AJ46" i="26"/>
  <c r="AI46" i="26"/>
  <c r="AH46" i="26"/>
  <c r="AG46" i="26"/>
  <c r="AR42" i="26"/>
  <c r="AK42" i="26"/>
  <c r="AR41" i="26"/>
  <c r="AK41" i="26"/>
  <c r="AR40" i="26"/>
  <c r="AK40" i="26"/>
  <c r="AR39" i="26"/>
  <c r="AK39" i="26"/>
  <c r="AR38" i="26"/>
  <c r="AK38" i="26"/>
  <c r="AR37" i="26"/>
  <c r="AK37" i="26"/>
  <c r="AT36" i="26"/>
  <c r="AS36" i="26"/>
  <c r="AQ36" i="26"/>
  <c r="AP36" i="26"/>
  <c r="AO36" i="26"/>
  <c r="AN36" i="26"/>
  <c r="AM36" i="26"/>
  <c r="AL36" i="26"/>
  <c r="AJ36" i="26"/>
  <c r="AI36" i="26"/>
  <c r="AH36" i="26"/>
  <c r="AG36" i="26"/>
  <c r="AR35" i="26"/>
  <c r="AK35" i="26"/>
  <c r="AR34" i="26"/>
  <c r="AK34" i="26"/>
  <c r="AR33" i="26"/>
  <c r="AK33" i="26"/>
  <c r="AR32" i="26"/>
  <c r="AK32" i="26"/>
  <c r="AR30" i="26"/>
  <c r="AK30" i="26"/>
  <c r="AR29" i="26"/>
  <c r="AK29" i="26"/>
  <c r="AR28" i="26"/>
  <c r="AK28" i="26"/>
  <c r="AT27" i="26"/>
  <c r="AS27" i="26"/>
  <c r="AQ27" i="26"/>
  <c r="AP27" i="26"/>
  <c r="AO27" i="26"/>
  <c r="AN27" i="26"/>
  <c r="AM27" i="26"/>
  <c r="AL27" i="26"/>
  <c r="AJ27" i="26"/>
  <c r="AI27" i="26"/>
  <c r="AH27" i="26"/>
  <c r="AG27" i="26"/>
  <c r="AR23" i="26"/>
  <c r="AK23" i="26"/>
  <c r="AR22" i="26"/>
  <c r="AK22" i="26"/>
  <c r="AR21" i="26"/>
  <c r="AK21" i="26"/>
  <c r="AR20" i="26"/>
  <c r="AK20" i="26"/>
  <c r="AR19" i="26"/>
  <c r="AK19" i="26"/>
  <c r="AR18" i="26"/>
  <c r="AK18" i="26"/>
  <c r="AT17" i="26"/>
  <c r="AS17" i="26"/>
  <c r="AQ17" i="26"/>
  <c r="AP17" i="26"/>
  <c r="AO17" i="26"/>
  <c r="AN17" i="26"/>
  <c r="AM17" i="26"/>
  <c r="AL17" i="26"/>
  <c r="AJ17" i="26"/>
  <c r="AI17" i="26"/>
  <c r="AH17" i="26"/>
  <c r="AG17" i="26"/>
  <c r="AR16" i="26"/>
  <c r="AK16" i="26"/>
  <c r="AR15" i="26"/>
  <c r="AK15" i="26"/>
  <c r="AR14" i="26"/>
  <c r="AK14" i="26"/>
  <c r="AR13" i="26"/>
  <c r="AK13" i="26"/>
  <c r="AR11" i="26"/>
  <c r="AK11" i="26"/>
  <c r="AR10" i="26"/>
  <c r="AK10" i="26"/>
  <c r="AR9" i="26"/>
  <c r="AK9" i="26"/>
  <c r="AT8" i="26"/>
  <c r="AS8" i="26"/>
  <c r="AQ8" i="26"/>
  <c r="AP8" i="26"/>
  <c r="AO8" i="26"/>
  <c r="AN8" i="26"/>
  <c r="AM8" i="26"/>
  <c r="AL8" i="26"/>
  <c r="AJ8" i="26"/>
  <c r="AI8" i="26"/>
  <c r="AH8" i="26"/>
  <c r="AG8" i="26"/>
  <c r="BG12" i="26" l="1"/>
  <c r="BG50" i="26"/>
  <c r="CK12" i="26"/>
  <c r="CK50" i="26"/>
  <c r="CZ31" i="26"/>
  <c r="CZ69" i="26"/>
  <c r="DO50" i="26"/>
  <c r="EU26" i="26"/>
  <c r="ES50" i="26"/>
  <c r="ED69" i="26"/>
  <c r="AR31" i="26"/>
  <c r="AR69" i="26"/>
  <c r="BV31" i="26"/>
  <c r="BV69" i="26"/>
  <c r="DO12" i="26"/>
  <c r="ES12" i="26"/>
  <c r="CD31" i="26"/>
  <c r="CD69" i="26"/>
  <c r="CD107" i="26"/>
  <c r="CS50" i="26"/>
  <c r="DH31" i="26"/>
  <c r="DH69" i="26"/>
  <c r="DH107" i="26"/>
  <c r="DW12" i="26"/>
  <c r="AK12" i="26"/>
  <c r="AK50" i="26"/>
  <c r="AZ69" i="26"/>
  <c r="AZ107" i="26"/>
  <c r="BO12" i="26"/>
  <c r="BO50" i="26"/>
  <c r="DK7" i="26"/>
  <c r="DP7" i="26"/>
  <c r="EL50" i="26"/>
  <c r="CK88" i="26"/>
  <c r="DO88" i="26"/>
  <c r="BG88" i="26"/>
  <c r="ES88" i="26"/>
  <c r="ED126" i="26"/>
  <c r="EL88" i="26"/>
  <c r="DW107" i="26"/>
  <c r="BC7" i="26"/>
  <c r="BH7" i="26"/>
  <c r="CS12" i="26"/>
  <c r="CK126" i="26"/>
  <c r="DO126" i="26"/>
  <c r="EL126" i="26"/>
  <c r="BG126" i="26"/>
  <c r="AK126" i="26"/>
  <c r="BO126" i="26"/>
  <c r="CS126" i="26"/>
  <c r="BV107" i="26"/>
  <c r="ED107" i="26"/>
  <c r="AR107" i="26"/>
  <c r="AK88" i="26"/>
  <c r="CS88" i="26"/>
  <c r="BO88" i="26"/>
  <c r="ED88" i="26"/>
  <c r="DW69" i="26"/>
  <c r="EL69" i="26"/>
  <c r="AZ31" i="26"/>
  <c r="ED31" i="26"/>
  <c r="DW31" i="26"/>
  <c r="EL31" i="26"/>
  <c r="CK107" i="26"/>
  <c r="DW50" i="26"/>
  <c r="CZ107" i="26"/>
  <c r="AR88" i="26"/>
  <c r="BG31" i="26"/>
  <c r="CK69" i="26"/>
  <c r="CZ50" i="26"/>
  <c r="CZ88" i="26"/>
  <c r="DO31" i="26"/>
  <c r="DO107" i="26"/>
  <c r="DW88" i="26"/>
  <c r="EL107" i="26"/>
  <c r="ES126" i="26"/>
  <c r="AR12" i="26"/>
  <c r="AR50" i="26"/>
  <c r="AR126" i="26"/>
  <c r="BG69" i="26"/>
  <c r="BG107" i="26"/>
  <c r="BV12" i="26"/>
  <c r="BV50" i="26"/>
  <c r="BV88" i="26"/>
  <c r="BV126" i="26"/>
  <c r="CK31" i="26"/>
  <c r="CZ12" i="26"/>
  <c r="CZ126" i="26"/>
  <c r="DO69" i="26"/>
  <c r="ED12" i="26"/>
  <c r="AK31" i="26"/>
  <c r="AK69" i="26"/>
  <c r="AK107" i="26"/>
  <c r="AZ12" i="26"/>
  <c r="AZ50" i="26"/>
  <c r="AZ88" i="26"/>
  <c r="AZ126" i="26"/>
  <c r="BO31" i="26"/>
  <c r="BO69" i="26"/>
  <c r="BO107" i="26"/>
  <c r="CD12" i="26"/>
  <c r="CD50" i="26"/>
  <c r="CD88" i="26"/>
  <c r="CD126" i="26"/>
  <c r="CS31" i="26"/>
  <c r="CS69" i="26"/>
  <c r="CS107" i="26"/>
  <c r="DH12" i="26"/>
  <c r="DH50" i="26"/>
  <c r="DH88" i="26"/>
  <c r="DH126" i="26"/>
  <c r="EL12" i="26"/>
  <c r="ES31" i="26"/>
  <c r="ED50" i="26"/>
  <c r="ES69" i="26"/>
  <c r="ES107" i="26"/>
  <c r="DW126" i="26"/>
  <c r="AX7" i="26"/>
  <c r="DF7" i="26"/>
  <c r="DU7" i="26"/>
  <c r="EL8" i="26"/>
  <c r="DW8" i="26"/>
  <c r="DW17" i="26"/>
  <c r="ET121" i="26"/>
  <c r="EM121" i="26"/>
  <c r="EQ121" i="26"/>
  <c r="EM64" i="26"/>
  <c r="ES122" i="26"/>
  <c r="EI102" i="26"/>
  <c r="EN102" i="26"/>
  <c r="ER102" i="26"/>
  <c r="EH45" i="26"/>
  <c r="EQ45" i="26"/>
  <c r="DW55" i="26"/>
  <c r="EL55" i="26"/>
  <c r="DY83" i="26"/>
  <c r="DZ102" i="26"/>
  <c r="DL7" i="26"/>
  <c r="DL83" i="26"/>
  <c r="EQ102" i="26"/>
  <c r="DF102" i="26"/>
  <c r="DK102" i="26"/>
  <c r="DP102" i="26"/>
  <c r="EA102" i="26"/>
  <c r="ED103" i="26"/>
  <c r="DT102" i="26"/>
  <c r="DT26" i="26"/>
  <c r="EN26" i="26"/>
  <c r="EA121" i="26"/>
  <c r="EK121" i="26"/>
  <c r="DY26" i="26"/>
  <c r="EI26" i="26"/>
  <c r="DX102" i="26"/>
  <c r="BO17" i="26"/>
  <c r="DG7" i="26"/>
  <c r="DQ7" i="26"/>
  <c r="DE26" i="26"/>
  <c r="DJ26" i="26"/>
  <c r="DN26" i="26"/>
  <c r="DW103" i="26"/>
  <c r="EM7" i="26"/>
  <c r="EC26" i="26"/>
  <c r="ER26" i="26"/>
  <c r="CW102" i="26"/>
  <c r="CW121" i="26"/>
  <c r="EU7" i="26"/>
  <c r="EH26" i="26"/>
  <c r="DY45" i="26"/>
  <c r="EC45" i="26"/>
  <c r="EI45" i="26"/>
  <c r="EN45" i="26"/>
  <c r="ER45" i="26"/>
  <c r="EP45" i="26"/>
  <c r="DW122" i="26"/>
  <c r="DW131" i="26"/>
  <c r="DZ7" i="26"/>
  <c r="DS7" i="26"/>
  <c r="EM102" i="26"/>
  <c r="EE121" i="26"/>
  <c r="EJ121" i="26"/>
  <c r="EO121" i="26"/>
  <c r="EU45" i="26"/>
  <c r="ER83" i="26"/>
  <c r="ED93" i="26"/>
  <c r="DD7" i="26"/>
  <c r="DS64" i="26"/>
  <c r="DX64" i="26"/>
  <c r="EB64" i="26"/>
  <c r="EH64" i="26"/>
  <c r="EQ64" i="26"/>
  <c r="EO102" i="26"/>
  <c r="EU102" i="26"/>
  <c r="DS121" i="26"/>
  <c r="DX121" i="26"/>
  <c r="EB121" i="26"/>
  <c r="ED122" i="26"/>
  <c r="EU121" i="26"/>
  <c r="EL122" i="26"/>
  <c r="EE7" i="26"/>
  <c r="EJ7" i="26"/>
  <c r="EO7" i="26"/>
  <c r="ET7" i="26"/>
  <c r="EA83" i="26"/>
  <c r="EF83" i="26"/>
  <c r="EK83" i="26"/>
  <c r="EP83" i="26"/>
  <c r="EF121" i="26"/>
  <c r="EP121" i="26"/>
  <c r="AR55" i="26"/>
  <c r="AT121" i="26"/>
  <c r="DD45" i="26"/>
  <c r="DI45" i="26"/>
  <c r="DM45" i="26"/>
  <c r="DH46" i="26"/>
  <c r="DH55" i="26"/>
  <c r="DD64" i="26"/>
  <c r="DI64" i="26"/>
  <c r="DM64" i="26"/>
  <c r="DG83" i="26"/>
  <c r="DQ83" i="26"/>
  <c r="DV7" i="26"/>
  <c r="EP7" i="26"/>
  <c r="EM26" i="26"/>
  <c r="EQ26" i="26"/>
  <c r="EP26" i="26"/>
  <c r="DS102" i="26"/>
  <c r="EB102" i="26"/>
  <c r="EF102" i="26"/>
  <c r="EK102" i="26"/>
  <c r="EP102" i="26"/>
  <c r="DV102" i="26"/>
  <c r="EE102" i="26"/>
  <c r="EJ102" i="26"/>
  <c r="ES112" i="26"/>
  <c r="EH121" i="26"/>
  <c r="DT121" i="26"/>
  <c r="AR131" i="26"/>
  <c r="CZ8" i="26"/>
  <c r="DG45" i="26"/>
  <c r="EM45" i="26"/>
  <c r="ES55" i="26"/>
  <c r="ED55" i="26"/>
  <c r="DV64" i="26"/>
  <c r="EA64" i="26"/>
  <c r="EF64" i="26"/>
  <c r="EK64" i="26"/>
  <c r="EP64" i="26"/>
  <c r="EU64" i="26"/>
  <c r="ES65" i="26"/>
  <c r="ED65" i="26"/>
  <c r="EI64" i="26"/>
  <c r="EN64" i="26"/>
  <c r="ER64" i="26"/>
  <c r="ES74" i="26"/>
  <c r="EE83" i="26"/>
  <c r="EJ83" i="26"/>
  <c r="EO83" i="26"/>
  <c r="DW112" i="26"/>
  <c r="DZ121" i="26"/>
  <c r="DV121" i="26"/>
  <c r="AR65" i="26"/>
  <c r="DU26" i="26"/>
  <c r="DZ26" i="26"/>
  <c r="ET26" i="26"/>
  <c r="DV26" i="26"/>
  <c r="ET102" i="26"/>
  <c r="ES103" i="26"/>
  <c r="EI121" i="26"/>
  <c r="EN121" i="26"/>
  <c r="BC83" i="26"/>
  <c r="BH102" i="26"/>
  <c r="CK122" i="26"/>
  <c r="CZ27" i="26"/>
  <c r="CQ121" i="26"/>
  <c r="CV121" i="26"/>
  <c r="DA121" i="26"/>
  <c r="EH7" i="26"/>
  <c r="EQ7" i="26"/>
  <c r="ES36" i="26"/>
  <c r="ED36" i="26"/>
  <c r="DU64" i="26"/>
  <c r="DZ64" i="26"/>
  <c r="EE64" i="26"/>
  <c r="EJ64" i="26"/>
  <c r="EO64" i="26"/>
  <c r="ET64" i="26"/>
  <c r="CS55" i="26"/>
  <c r="CO83" i="26"/>
  <c r="CT83" i="26"/>
  <c r="CX83" i="26"/>
  <c r="DY7" i="26"/>
  <c r="EC7" i="26"/>
  <c r="EI7" i="26"/>
  <c r="EN7" i="26"/>
  <c r="ER7" i="26"/>
  <c r="DX26" i="26"/>
  <c r="EB26" i="26"/>
  <c r="DV45" i="26"/>
  <c r="EA45" i="26"/>
  <c r="EF45" i="26"/>
  <c r="EK45" i="26"/>
  <c r="ER121" i="26"/>
  <c r="ED74" i="26"/>
  <c r="EN83" i="26"/>
  <c r="ET83" i="26"/>
  <c r="ES93" i="26"/>
  <c r="DY121" i="26"/>
  <c r="EC121" i="26"/>
  <c r="ED112" i="26"/>
  <c r="ED131" i="26"/>
  <c r="ES131" i="26"/>
  <c r="DW36" i="26"/>
  <c r="DU45" i="26"/>
  <c r="DZ45" i="26"/>
  <c r="EE45" i="26"/>
  <c r="EJ45" i="26"/>
  <c r="EO45" i="26"/>
  <c r="ET45" i="26"/>
  <c r="DS45" i="26"/>
  <c r="DX45" i="26"/>
  <c r="EB45" i="26"/>
  <c r="DV83" i="26"/>
  <c r="EH83" i="26"/>
  <c r="EU83" i="26"/>
  <c r="DS83" i="26"/>
  <c r="DX83" i="26"/>
  <c r="EB83" i="26"/>
  <c r="DY102" i="26"/>
  <c r="EC102" i="26"/>
  <c r="EH102" i="26"/>
  <c r="EL103" i="26"/>
  <c r="CM7" i="26"/>
  <c r="CH102" i="26"/>
  <c r="CH121" i="26"/>
  <c r="DD121" i="26"/>
  <c r="DI121" i="26"/>
  <c r="DH122" i="26"/>
  <c r="DK121" i="26"/>
  <c r="DP121" i="26"/>
  <c r="ES8" i="26"/>
  <c r="ED8" i="26"/>
  <c r="AW102" i="26"/>
  <c r="BB102" i="26"/>
  <c r="BF102" i="26"/>
  <c r="BD121" i="26"/>
  <c r="DA83" i="26"/>
  <c r="CZ112" i="26"/>
  <c r="DD26" i="26"/>
  <c r="DI26" i="26"/>
  <c r="DM26" i="26"/>
  <c r="DH27" i="26"/>
  <c r="DK26" i="26"/>
  <c r="DP26" i="26"/>
  <c r="DH36" i="26"/>
  <c r="DL45" i="26"/>
  <c r="DQ45" i="26"/>
  <c r="DO46" i="26"/>
  <c r="DO55" i="26"/>
  <c r="DE102" i="26"/>
  <c r="DJ102" i="26"/>
  <c r="DN102" i="26"/>
  <c r="DG102" i="26"/>
  <c r="DL102" i="26"/>
  <c r="DE121" i="26"/>
  <c r="DJ121" i="26"/>
  <c r="DN121" i="26"/>
  <c r="DG121" i="26"/>
  <c r="AR122" i="26"/>
  <c r="AR121" i="26" s="1"/>
  <c r="AV7" i="26"/>
  <c r="CT64" i="26"/>
  <c r="DG26" i="26"/>
  <c r="DK45" i="26"/>
  <c r="DP45" i="26"/>
  <c r="DK64" i="26"/>
  <c r="DP64" i="26"/>
  <c r="DW7" i="26"/>
  <c r="DT83" i="26"/>
  <c r="EC83" i="26"/>
  <c r="EL17" i="26"/>
  <c r="EL27" i="26"/>
  <c r="DW27" i="26"/>
  <c r="ES46" i="26"/>
  <c r="ED46" i="26"/>
  <c r="ED45" i="26" s="1"/>
  <c r="DW65" i="26"/>
  <c r="EL65" i="26"/>
  <c r="DW74" i="26"/>
  <c r="EL74" i="26"/>
  <c r="DW84" i="26"/>
  <c r="EL84" i="26"/>
  <c r="ES17" i="26"/>
  <c r="ED17" i="26"/>
  <c r="ES27" i="26"/>
  <c r="ED27" i="26"/>
  <c r="EL36" i="26"/>
  <c r="DW46" i="26"/>
  <c r="EL46" i="26"/>
  <c r="DT64" i="26"/>
  <c r="DY64" i="26"/>
  <c r="EC64" i="26"/>
  <c r="ED84" i="26"/>
  <c r="EL131" i="26"/>
  <c r="EM83" i="26"/>
  <c r="EQ83" i="26"/>
  <c r="DW93" i="26"/>
  <c r="EL93" i="26"/>
  <c r="EL112" i="26"/>
  <c r="EA7" i="26"/>
  <c r="EF7" i="26"/>
  <c r="EK7" i="26"/>
  <c r="EE26" i="26"/>
  <c r="EJ26" i="26"/>
  <c r="EO26" i="26"/>
  <c r="DT45" i="26"/>
  <c r="DT7" i="26"/>
  <c r="DX7" i="26"/>
  <c r="EB7" i="26"/>
  <c r="DS26" i="26"/>
  <c r="EA26" i="26"/>
  <c r="EF26" i="26"/>
  <c r="EK26" i="26"/>
  <c r="DU83" i="26"/>
  <c r="DZ83" i="26"/>
  <c r="EI83" i="26"/>
  <c r="DU102" i="26"/>
  <c r="DU121" i="26"/>
  <c r="ES84" i="26"/>
  <c r="CR102" i="26"/>
  <c r="AG45" i="26"/>
  <c r="AL45" i="26"/>
  <c r="AP45" i="26"/>
  <c r="AS45" i="26"/>
  <c r="AK55" i="26"/>
  <c r="AL83" i="26"/>
  <c r="AG102" i="26"/>
  <c r="AP102" i="26"/>
  <c r="AK103" i="26"/>
  <c r="AL121" i="26"/>
  <c r="AK131" i="26"/>
  <c r="BL102" i="26"/>
  <c r="BL121" i="26"/>
  <c r="CK8" i="26"/>
  <c r="CC26" i="26"/>
  <c r="CH26" i="26"/>
  <c r="CK27" i="26"/>
  <c r="CA26" i="26"/>
  <c r="CK36" i="26"/>
  <c r="CZ55" i="26"/>
  <c r="CS65" i="26"/>
  <c r="CZ93" i="26"/>
  <c r="CS112" i="26"/>
  <c r="CZ131" i="26"/>
  <c r="DF26" i="26"/>
  <c r="DE45" i="26"/>
  <c r="DJ45" i="26"/>
  <c r="DN45" i="26"/>
  <c r="DF64" i="26"/>
  <c r="DE83" i="26"/>
  <c r="DJ83" i="26"/>
  <c r="DN83" i="26"/>
  <c r="AH7" i="26"/>
  <c r="AO7" i="26"/>
  <c r="AR27" i="26"/>
  <c r="AT26" i="26"/>
  <c r="AR36" i="26"/>
  <c r="BR26" i="26"/>
  <c r="BO46" i="26"/>
  <c r="BO55" i="26"/>
  <c r="BM64" i="26"/>
  <c r="CL26" i="26"/>
  <c r="CQ45" i="26"/>
  <c r="CV45" i="26"/>
  <c r="DA45" i="26"/>
  <c r="CO45" i="26"/>
  <c r="CT45" i="26"/>
  <c r="CX45" i="26"/>
  <c r="CP64" i="26"/>
  <c r="CU64" i="26"/>
  <c r="CY64" i="26"/>
  <c r="CZ65" i="26"/>
  <c r="CO64" i="26"/>
  <c r="CX64" i="26"/>
  <c r="CR83" i="26"/>
  <c r="CW83" i="26"/>
  <c r="DB83" i="26"/>
  <c r="CZ84" i="26"/>
  <c r="CV83" i="26"/>
  <c r="CS131" i="26"/>
  <c r="DE7" i="26"/>
  <c r="DJ7" i="26"/>
  <c r="DN7" i="26"/>
  <c r="DL26" i="26"/>
  <c r="DG64" i="26"/>
  <c r="DL64" i="26"/>
  <c r="DQ64" i="26"/>
  <c r="DO65" i="26"/>
  <c r="DO74" i="26"/>
  <c r="DF83" i="26"/>
  <c r="DK83" i="26"/>
  <c r="DP83" i="26"/>
  <c r="DD83" i="26"/>
  <c r="DD102" i="26"/>
  <c r="DI102" i="26"/>
  <c r="DM102" i="26"/>
  <c r="DH103" i="26"/>
  <c r="DH112" i="26"/>
  <c r="DL121" i="26"/>
  <c r="DQ121" i="26"/>
  <c r="DH131" i="26"/>
  <c r="AI7" i="26"/>
  <c r="AN7" i="26"/>
  <c r="AS7" i="26"/>
  <c r="AI26" i="26"/>
  <c r="AN26" i="26"/>
  <c r="AG26" i="26"/>
  <c r="AP26" i="26"/>
  <c r="AT64" i="26"/>
  <c r="AR74" i="26"/>
  <c r="AH102" i="26"/>
  <c r="AM102" i="26"/>
  <c r="AQ102" i="26"/>
  <c r="BL7" i="26"/>
  <c r="BN7" i="26"/>
  <c r="BO36" i="26"/>
  <c r="CK17" i="26"/>
  <c r="CK65" i="26"/>
  <c r="CC64" i="26"/>
  <c r="CH64" i="26"/>
  <c r="CA83" i="26"/>
  <c r="CF83" i="26"/>
  <c r="CJ83" i="26"/>
  <c r="CM83" i="26"/>
  <c r="CK93" i="26"/>
  <c r="BZ102" i="26"/>
  <c r="CE102" i="26"/>
  <c r="CI102" i="26"/>
  <c r="CL102" i="26"/>
  <c r="CD112" i="26"/>
  <c r="CP26" i="26"/>
  <c r="CU26" i="26"/>
  <c r="CY26" i="26"/>
  <c r="CS27" i="26"/>
  <c r="DB26" i="26"/>
  <c r="CZ36" i="26"/>
  <c r="CR45" i="26"/>
  <c r="CW45" i="26"/>
  <c r="CS84" i="26"/>
  <c r="CO121" i="26"/>
  <c r="CT121" i="26"/>
  <c r="CX121" i="26"/>
  <c r="DO8" i="26"/>
  <c r="DO17" i="26"/>
  <c r="DH65" i="26"/>
  <c r="DH74" i="26"/>
  <c r="DO84" i="26"/>
  <c r="DO93" i="26"/>
  <c r="DM121" i="26"/>
  <c r="AY45" i="26"/>
  <c r="AV83" i="26"/>
  <c r="AV102" i="26"/>
  <c r="BA102" i="26"/>
  <c r="BE102" i="26"/>
  <c r="AZ103" i="26"/>
  <c r="AZ112" i="26"/>
  <c r="AY121" i="26"/>
  <c r="BI121" i="26"/>
  <c r="BG122" i="26"/>
  <c r="BG131" i="26"/>
  <c r="BO84" i="26"/>
  <c r="BO112" i="26"/>
  <c r="BO131" i="26"/>
  <c r="CB45" i="26"/>
  <c r="CG45" i="26"/>
  <c r="CL45" i="26"/>
  <c r="CB64" i="26"/>
  <c r="CG64" i="26"/>
  <c r="CE83" i="26"/>
  <c r="CI83" i="26"/>
  <c r="CV7" i="26"/>
  <c r="CO26" i="26"/>
  <c r="CT26" i="26"/>
  <c r="CX26" i="26"/>
  <c r="DA102" i="26"/>
  <c r="CR121" i="26"/>
  <c r="DI7" i="26"/>
  <c r="DM7" i="26"/>
  <c r="DH8" i="26"/>
  <c r="DH17" i="26"/>
  <c r="DQ26" i="26"/>
  <c r="DO27" i="26"/>
  <c r="DO36" i="26"/>
  <c r="DF45" i="26"/>
  <c r="DE64" i="26"/>
  <c r="DJ64" i="26"/>
  <c r="DN64" i="26"/>
  <c r="DI83" i="26"/>
  <c r="DM83" i="26"/>
  <c r="DH84" i="26"/>
  <c r="DH93" i="26"/>
  <c r="DQ102" i="26"/>
  <c r="DO103" i="26"/>
  <c r="DO112" i="26"/>
  <c r="DF121" i="26"/>
  <c r="BM45" i="26"/>
  <c r="CW64" i="26"/>
  <c r="DB64" i="26"/>
  <c r="CZ74" i="26"/>
  <c r="CZ103" i="26"/>
  <c r="DO122" i="26"/>
  <c r="DO131" i="26"/>
  <c r="BC102" i="26"/>
  <c r="BQ7" i="26"/>
  <c r="BU7" i="26"/>
  <c r="BM83" i="26"/>
  <c r="CM26" i="26"/>
  <c r="CB121" i="26"/>
  <c r="CG121" i="26"/>
  <c r="CM121" i="26"/>
  <c r="CA121" i="26"/>
  <c r="CV26" i="26"/>
  <c r="CR26" i="26"/>
  <c r="CW26" i="26"/>
  <c r="DA26" i="26"/>
  <c r="DB45" i="26"/>
  <c r="CP45" i="26"/>
  <c r="DA64" i="26"/>
  <c r="DB121" i="26"/>
  <c r="CP121" i="26"/>
  <c r="AK17" i="26"/>
  <c r="AH45" i="26"/>
  <c r="AM45" i="26"/>
  <c r="AQ45" i="26"/>
  <c r="AR46" i="26"/>
  <c r="AR45" i="26" s="1"/>
  <c r="AT45" i="26"/>
  <c r="AG64" i="26"/>
  <c r="AL64" i="26"/>
  <c r="AP64" i="26"/>
  <c r="AK65" i="26"/>
  <c r="AS64" i="26"/>
  <c r="AS83" i="26"/>
  <c r="AV26" i="26"/>
  <c r="BA26" i="26"/>
  <c r="BE26" i="26"/>
  <c r="AZ27" i="26"/>
  <c r="BC26" i="26"/>
  <c r="AZ36" i="26"/>
  <c r="BD45" i="26"/>
  <c r="BI45" i="26"/>
  <c r="BG46" i="26"/>
  <c r="BG55" i="26"/>
  <c r="AY64" i="26"/>
  <c r="BD64" i="26"/>
  <c r="BI64" i="26"/>
  <c r="BQ26" i="26"/>
  <c r="BU26" i="26"/>
  <c r="BN26" i="26"/>
  <c r="BP45" i="26"/>
  <c r="BT45" i="26"/>
  <c r="BO65" i="26"/>
  <c r="BO74" i="26"/>
  <c r="BZ7" i="26"/>
  <c r="CE7" i="26"/>
  <c r="CI7" i="26"/>
  <c r="CD8" i="26"/>
  <c r="CG7" i="26"/>
  <c r="CH7" i="26"/>
  <c r="CK46" i="26"/>
  <c r="CH45" i="26"/>
  <c r="CK55" i="26"/>
  <c r="CC102" i="26"/>
  <c r="CK112" i="26"/>
  <c r="CP7" i="26"/>
  <c r="CU7" i="26"/>
  <c r="CY7" i="26"/>
  <c r="CS8" i="26"/>
  <c r="DB7" i="26"/>
  <c r="CZ17" i="26"/>
  <c r="CZ46" i="26"/>
  <c r="DB102" i="26"/>
  <c r="CP102" i="26"/>
  <c r="CV102" i="26"/>
  <c r="CZ122" i="26"/>
  <c r="AR112" i="26"/>
  <c r="AR8" i="26"/>
  <c r="AT7" i="26"/>
  <c r="AR17" i="26"/>
  <c r="AK36" i="26"/>
  <c r="AT83" i="26"/>
  <c r="AR84" i="26"/>
  <c r="AR93" i="26"/>
  <c r="AW7" i="26"/>
  <c r="BB7" i="26"/>
  <c r="BF7" i="26"/>
  <c r="BD7" i="26"/>
  <c r="AW26" i="26"/>
  <c r="BB26" i="26"/>
  <c r="BF26" i="26"/>
  <c r="AY26" i="26"/>
  <c r="BD26" i="26"/>
  <c r="AV45" i="26"/>
  <c r="AV64" i="26"/>
  <c r="BH64" i="26"/>
  <c r="BP7" i="26"/>
  <c r="BT7" i="26"/>
  <c r="BO8" i="26"/>
  <c r="BR7" i="26"/>
  <c r="BV17" i="26"/>
  <c r="BM26" i="26"/>
  <c r="BO27" i="26"/>
  <c r="BQ64" i="26"/>
  <c r="BU64" i="26"/>
  <c r="BN64" i="26"/>
  <c r="BP83" i="26"/>
  <c r="BT83" i="26"/>
  <c r="BO93" i="26"/>
  <c r="BP102" i="26"/>
  <c r="BT102" i="26"/>
  <c r="BO103" i="26"/>
  <c r="BR102" i="26"/>
  <c r="BV112" i="26"/>
  <c r="CD131" i="26"/>
  <c r="CQ7" i="26"/>
  <c r="CR7" i="26"/>
  <c r="CW7" i="26"/>
  <c r="DA7" i="26"/>
  <c r="CO7" i="26"/>
  <c r="CT7" i="26"/>
  <c r="CX7" i="26"/>
  <c r="CS17" i="26"/>
  <c r="CP83" i="26"/>
  <c r="CO102" i="26"/>
  <c r="CT102" i="26"/>
  <c r="CX102" i="26"/>
  <c r="CS103" i="26"/>
  <c r="AG7" i="26"/>
  <c r="AL7" i="26"/>
  <c r="AP7" i="26"/>
  <c r="AK27" i="26"/>
  <c r="AO45" i="26"/>
  <c r="AI83" i="26"/>
  <c r="AN83" i="26"/>
  <c r="AH83" i="26"/>
  <c r="AT102" i="26"/>
  <c r="AR103" i="26"/>
  <c r="AJ121" i="26"/>
  <c r="AO121" i="26"/>
  <c r="AS121" i="26"/>
  <c r="AG121" i="26"/>
  <c r="AP121" i="26"/>
  <c r="AH26" i="26"/>
  <c r="AM26" i="26"/>
  <c r="AQ26" i="26"/>
  <c r="AS26" i="26"/>
  <c r="AL26" i="26"/>
  <c r="AO64" i="26"/>
  <c r="AJ83" i="26"/>
  <c r="AO83" i="26"/>
  <c r="AG83" i="26"/>
  <c r="AP83" i="26"/>
  <c r="AL102" i="26"/>
  <c r="AO102" i="26"/>
  <c r="AS102" i="26"/>
  <c r="CC7" i="26"/>
  <c r="AJ7" i="26"/>
  <c r="AO26" i="26"/>
  <c r="AI45" i="26"/>
  <c r="AN45" i="26"/>
  <c r="AH64" i="26"/>
  <c r="AM64" i="26"/>
  <c r="AQ64" i="26"/>
  <c r="AK93" i="26"/>
  <c r="AI121" i="26"/>
  <c r="AN121" i="26"/>
  <c r="AH121" i="26"/>
  <c r="AY7" i="26"/>
  <c r="BH26" i="26"/>
  <c r="BO122" i="26"/>
  <c r="BM7" i="26"/>
  <c r="BL45" i="26"/>
  <c r="BR45" i="26"/>
  <c r="BV55" i="26"/>
  <c r="BL83" i="26"/>
  <c r="BR83" i="26"/>
  <c r="BV93" i="26"/>
  <c r="BM102" i="26"/>
  <c r="BQ102" i="26"/>
  <c r="BU102" i="26"/>
  <c r="BN102" i="26"/>
  <c r="CA7" i="26"/>
  <c r="CF7" i="26"/>
  <c r="CJ7" i="26"/>
  <c r="BZ26" i="26"/>
  <c r="CE26" i="26"/>
  <c r="CI26" i="26"/>
  <c r="CD55" i="26"/>
  <c r="CM64" i="26"/>
  <c r="CK84" i="26"/>
  <c r="CC83" i="26"/>
  <c r="CH83" i="26"/>
  <c r="CG102" i="26"/>
  <c r="CC121" i="26"/>
  <c r="CL121" i="26"/>
  <c r="BZ121" i="26"/>
  <c r="CE121" i="26"/>
  <c r="CI121" i="26"/>
  <c r="CQ26" i="26"/>
  <c r="CQ64" i="26"/>
  <c r="CV64" i="26"/>
  <c r="CU83" i="26"/>
  <c r="CY83" i="26"/>
  <c r="CU102" i="26"/>
  <c r="CY102" i="26"/>
  <c r="BA45" i="26"/>
  <c r="BE45" i="26"/>
  <c r="AZ46" i="26"/>
  <c r="BC45" i="26"/>
  <c r="BH45" i="26"/>
  <c r="AZ55" i="26"/>
  <c r="AX64" i="26"/>
  <c r="BC64" i="26"/>
  <c r="AW83" i="26"/>
  <c r="BB83" i="26"/>
  <c r="BF83" i="26"/>
  <c r="AY83" i="26"/>
  <c r="BD83" i="26"/>
  <c r="AV121" i="26"/>
  <c r="BA121" i="26"/>
  <c r="BE121" i="26"/>
  <c r="AZ122" i="26"/>
  <c r="BH121" i="26"/>
  <c r="AZ131" i="26"/>
  <c r="BQ45" i="26"/>
  <c r="BU45" i="26"/>
  <c r="BN45" i="26"/>
  <c r="BQ83" i="26"/>
  <c r="BU83" i="26"/>
  <c r="BN83" i="26"/>
  <c r="BP121" i="26"/>
  <c r="BT121" i="26"/>
  <c r="BR121" i="26"/>
  <c r="BV131" i="26"/>
  <c r="CL7" i="26"/>
  <c r="CD36" i="26"/>
  <c r="CM45" i="26"/>
  <c r="CA45" i="26"/>
  <c r="CD65" i="26"/>
  <c r="CK74" i="26"/>
  <c r="BZ83" i="26"/>
  <c r="CD84" i="26"/>
  <c r="CG83" i="26"/>
  <c r="CM102" i="26"/>
  <c r="CK103" i="26"/>
  <c r="CA102" i="26"/>
  <c r="CK131" i="26"/>
  <c r="CS36" i="26"/>
  <c r="CU45" i="26"/>
  <c r="CY45" i="26"/>
  <c r="CS46" i="26"/>
  <c r="CR64" i="26"/>
  <c r="CS74" i="26"/>
  <c r="CQ83" i="26"/>
  <c r="CQ102" i="26"/>
  <c r="CU121" i="26"/>
  <c r="CY121" i="26"/>
  <c r="CS122" i="26"/>
  <c r="BG65" i="26"/>
  <c r="BG74" i="26"/>
  <c r="AX83" i="26"/>
  <c r="BH83" i="26"/>
  <c r="BL26" i="26"/>
  <c r="BP26" i="26"/>
  <c r="BT26" i="26"/>
  <c r="BV36" i="26"/>
  <c r="BL64" i="26"/>
  <c r="BP64" i="26"/>
  <c r="BT64" i="26"/>
  <c r="BR64" i="26"/>
  <c r="BV74" i="26"/>
  <c r="BM121" i="26"/>
  <c r="BQ121" i="26"/>
  <c r="BU121" i="26"/>
  <c r="BN121" i="26"/>
  <c r="CG26" i="26"/>
  <c r="CC45" i="26"/>
  <c r="BZ45" i="26"/>
  <c r="CE45" i="26"/>
  <c r="CI45" i="26"/>
  <c r="CA64" i="26"/>
  <c r="CF64" i="26"/>
  <c r="CJ64" i="26"/>
  <c r="CL64" i="26"/>
  <c r="BZ64" i="26"/>
  <c r="CE64" i="26"/>
  <c r="CI64" i="26"/>
  <c r="CS93" i="26"/>
  <c r="AI64" i="26"/>
  <c r="AN64" i="26"/>
  <c r="AI102" i="26"/>
  <c r="AN102" i="26"/>
  <c r="BI7" i="26"/>
  <c r="BG8" i="26"/>
  <c r="BG17" i="26"/>
  <c r="AX26" i="26"/>
  <c r="AW45" i="26"/>
  <c r="BB45" i="26"/>
  <c r="BF45" i="26"/>
  <c r="AY102" i="26"/>
  <c r="BD102" i="26"/>
  <c r="AK8" i="26"/>
  <c r="AJ26" i="26"/>
  <c r="AJ45" i="26"/>
  <c r="AJ64" i="26"/>
  <c r="AK74" i="26"/>
  <c r="AM83" i="26"/>
  <c r="AQ83" i="26"/>
  <c r="AK84" i="26"/>
  <c r="AJ102" i="26"/>
  <c r="AK112" i="26"/>
  <c r="AM121" i="26"/>
  <c r="AQ121" i="26"/>
  <c r="AK122" i="26"/>
  <c r="BA7" i="26"/>
  <c r="BE7" i="26"/>
  <c r="AZ8" i="26"/>
  <c r="AZ17" i="26"/>
  <c r="BI26" i="26"/>
  <c r="BG27" i="26"/>
  <c r="BG36" i="26"/>
  <c r="AX45" i="26"/>
  <c r="AW64" i="26"/>
  <c r="BB64" i="26"/>
  <c r="BF64" i="26"/>
  <c r="BC121" i="26"/>
  <c r="CL83" i="26"/>
  <c r="AM7" i="26"/>
  <c r="AQ7" i="26"/>
  <c r="AK46" i="26"/>
  <c r="BA64" i="26"/>
  <c r="BE64" i="26"/>
  <c r="AZ65" i="26"/>
  <c r="AZ74" i="26"/>
  <c r="BI83" i="26"/>
  <c r="BG84" i="26"/>
  <c r="BG93" i="26"/>
  <c r="AX102" i="26"/>
  <c r="AW121" i="26"/>
  <c r="BB121" i="26"/>
  <c r="BF121" i="26"/>
  <c r="BW7" i="26"/>
  <c r="BW26" i="26"/>
  <c r="BW45" i="26"/>
  <c r="BW64" i="26"/>
  <c r="BW83" i="26"/>
  <c r="BW102" i="26"/>
  <c r="BW121" i="26"/>
  <c r="CB7" i="26"/>
  <c r="CF26" i="26"/>
  <c r="CJ26" i="26"/>
  <c r="CD27" i="26"/>
  <c r="CD74" i="26"/>
  <c r="CB83" i="26"/>
  <c r="CF102" i="26"/>
  <c r="CJ102" i="26"/>
  <c r="CD103" i="26"/>
  <c r="BA83" i="26"/>
  <c r="BE83" i="26"/>
  <c r="AZ84" i="26"/>
  <c r="AZ93" i="26"/>
  <c r="BI102" i="26"/>
  <c r="BG103" i="26"/>
  <c r="BG112" i="26"/>
  <c r="AX121" i="26"/>
  <c r="BK7" i="26"/>
  <c r="BS7" i="26"/>
  <c r="BX7" i="26"/>
  <c r="BV8" i="26"/>
  <c r="BK26" i="26"/>
  <c r="BS26" i="26"/>
  <c r="BX26" i="26"/>
  <c r="BV27" i="26"/>
  <c r="BK45" i="26"/>
  <c r="BS45" i="26"/>
  <c r="BX45" i="26"/>
  <c r="BV46" i="26"/>
  <c r="BK64" i="26"/>
  <c r="BS64" i="26"/>
  <c r="BX64" i="26"/>
  <c r="BV65" i="26"/>
  <c r="BK83" i="26"/>
  <c r="BS83" i="26"/>
  <c r="BX83" i="26"/>
  <c r="BV84" i="26"/>
  <c r="BK102" i="26"/>
  <c r="BS102" i="26"/>
  <c r="BX102" i="26"/>
  <c r="BV103" i="26"/>
  <c r="BK121" i="26"/>
  <c r="BS121" i="26"/>
  <c r="BX121" i="26"/>
  <c r="BV122" i="26"/>
  <c r="CD17" i="26"/>
  <c r="CB26" i="26"/>
  <c r="CF45" i="26"/>
  <c r="CJ45" i="26"/>
  <c r="CD46" i="26"/>
  <c r="CD93" i="26"/>
  <c r="CB102" i="26"/>
  <c r="CF121" i="26"/>
  <c r="CJ121" i="26"/>
  <c r="CD122" i="26"/>
  <c r="AC137" i="26"/>
  <c r="V137" i="26"/>
  <c r="AC136" i="26"/>
  <c r="V136" i="26"/>
  <c r="AC135" i="26"/>
  <c r="V135" i="26"/>
  <c r="AC134" i="26"/>
  <c r="V134" i="26"/>
  <c r="AC133" i="26"/>
  <c r="V133" i="26"/>
  <c r="AC132" i="26"/>
  <c r="V132" i="26"/>
  <c r="AE131" i="26"/>
  <c r="AD131" i="26"/>
  <c r="AB131" i="26"/>
  <c r="AA131" i="26"/>
  <c r="Z131" i="26"/>
  <c r="Y131" i="26"/>
  <c r="X131" i="26"/>
  <c r="W131" i="26"/>
  <c r="U131" i="26"/>
  <c r="T131" i="26"/>
  <c r="S131" i="26"/>
  <c r="R131" i="26"/>
  <c r="AC130" i="26"/>
  <c r="V130" i="26"/>
  <c r="AC129" i="26"/>
  <c r="V129" i="26"/>
  <c r="AC128" i="26"/>
  <c r="V128" i="26"/>
  <c r="AC127" i="26"/>
  <c r="V127" i="26"/>
  <c r="AC125" i="26"/>
  <c r="V125" i="26"/>
  <c r="AC124" i="26"/>
  <c r="V124" i="26"/>
  <c r="AC123" i="26"/>
  <c r="V123" i="26"/>
  <c r="AE122" i="26"/>
  <c r="AD122" i="26"/>
  <c r="AB122" i="26"/>
  <c r="AA122" i="26"/>
  <c r="Z122" i="26"/>
  <c r="Y122" i="26"/>
  <c r="X122" i="26"/>
  <c r="W122" i="26"/>
  <c r="U122" i="26"/>
  <c r="T122" i="26"/>
  <c r="S122" i="26"/>
  <c r="R122" i="26"/>
  <c r="AC118" i="26"/>
  <c r="V118" i="26"/>
  <c r="AC117" i="26"/>
  <c r="V117" i="26"/>
  <c r="AC116" i="26"/>
  <c r="V116" i="26"/>
  <c r="AC115" i="26"/>
  <c r="V115" i="26"/>
  <c r="AC114" i="26"/>
  <c r="V114" i="26"/>
  <c r="AC113" i="26"/>
  <c r="V113" i="26"/>
  <c r="AE112" i="26"/>
  <c r="AD112" i="26"/>
  <c r="AB112" i="26"/>
  <c r="AA112" i="26"/>
  <c r="Z112" i="26"/>
  <c r="Y112" i="26"/>
  <c r="X112" i="26"/>
  <c r="W112" i="26"/>
  <c r="U112" i="26"/>
  <c r="T112" i="26"/>
  <c r="S112" i="26"/>
  <c r="R112" i="26"/>
  <c r="AC111" i="26"/>
  <c r="V111" i="26"/>
  <c r="AC110" i="26"/>
  <c r="V110" i="26"/>
  <c r="AC109" i="26"/>
  <c r="V109" i="26"/>
  <c r="AC108" i="26"/>
  <c r="V108" i="26"/>
  <c r="AC106" i="26"/>
  <c r="V106" i="26"/>
  <c r="AC105" i="26"/>
  <c r="V105" i="26"/>
  <c r="AC104" i="26"/>
  <c r="V104" i="26"/>
  <c r="AE103" i="26"/>
  <c r="AD103" i="26"/>
  <c r="AB103" i="26"/>
  <c r="AA103" i="26"/>
  <c r="Z103" i="26"/>
  <c r="Y103" i="26"/>
  <c r="X103" i="26"/>
  <c r="W103" i="26"/>
  <c r="U103" i="26"/>
  <c r="T103" i="26"/>
  <c r="S103" i="26"/>
  <c r="R103" i="26"/>
  <c r="AC99" i="26"/>
  <c r="V99" i="26"/>
  <c r="AC98" i="26"/>
  <c r="V98" i="26"/>
  <c r="AC97" i="26"/>
  <c r="V97" i="26"/>
  <c r="AC96" i="26"/>
  <c r="V96" i="26"/>
  <c r="AC95" i="26"/>
  <c r="V95" i="26"/>
  <c r="AC94" i="26"/>
  <c r="V94" i="26"/>
  <c r="AE93" i="26"/>
  <c r="AD93" i="26"/>
  <c r="AB93" i="26"/>
  <c r="AA93" i="26"/>
  <c r="Z93" i="26"/>
  <c r="Y93" i="26"/>
  <c r="X93" i="26"/>
  <c r="W93" i="26"/>
  <c r="U93" i="26"/>
  <c r="T93" i="26"/>
  <c r="S93" i="26"/>
  <c r="R93" i="26"/>
  <c r="AC92" i="26"/>
  <c r="V92" i="26"/>
  <c r="AC91" i="26"/>
  <c r="V91" i="26"/>
  <c r="AC90" i="26"/>
  <c r="V90" i="26"/>
  <c r="AC89" i="26"/>
  <c r="V89" i="26"/>
  <c r="AC87" i="26"/>
  <c r="V87" i="26"/>
  <c r="AC86" i="26"/>
  <c r="V86" i="26"/>
  <c r="AC85" i="26"/>
  <c r="V85" i="26"/>
  <c r="AE84" i="26"/>
  <c r="AD84" i="26"/>
  <c r="AB84" i="26"/>
  <c r="AA84" i="26"/>
  <c r="Z84" i="26"/>
  <c r="Y84" i="26"/>
  <c r="X84" i="26"/>
  <c r="W84" i="26"/>
  <c r="U84" i="26"/>
  <c r="T84" i="26"/>
  <c r="S84" i="26"/>
  <c r="R84" i="26"/>
  <c r="AC80" i="26"/>
  <c r="V80" i="26"/>
  <c r="AC79" i="26"/>
  <c r="V79" i="26"/>
  <c r="AC78" i="26"/>
  <c r="V78" i="26"/>
  <c r="AC77" i="26"/>
  <c r="V77" i="26"/>
  <c r="AC76" i="26"/>
  <c r="V76" i="26"/>
  <c r="AC75" i="26"/>
  <c r="V75" i="26"/>
  <c r="AE74" i="26"/>
  <c r="AD74" i="26"/>
  <c r="AB74" i="26"/>
  <c r="AA74" i="26"/>
  <c r="Z74" i="26"/>
  <c r="Y74" i="26"/>
  <c r="X74" i="26"/>
  <c r="W74" i="26"/>
  <c r="U74" i="26"/>
  <c r="T74" i="26"/>
  <c r="S74" i="26"/>
  <c r="R74" i="26"/>
  <c r="AC73" i="26"/>
  <c r="V73" i="26"/>
  <c r="AC72" i="26"/>
  <c r="V72" i="26"/>
  <c r="AC71" i="26"/>
  <c r="V71" i="26"/>
  <c r="AC70" i="26"/>
  <c r="V70" i="26"/>
  <c r="AC68" i="26"/>
  <c r="V68" i="26"/>
  <c r="AC67" i="26"/>
  <c r="V67" i="26"/>
  <c r="AC66" i="26"/>
  <c r="V66" i="26"/>
  <c r="AE65" i="26"/>
  <c r="AD65" i="26"/>
  <c r="AB65" i="26"/>
  <c r="AA65" i="26"/>
  <c r="Z65" i="26"/>
  <c r="Y65" i="26"/>
  <c r="X65" i="26"/>
  <c r="W65" i="26"/>
  <c r="U65" i="26"/>
  <c r="T65" i="26"/>
  <c r="S65" i="26"/>
  <c r="R65" i="26"/>
  <c r="AC61" i="26"/>
  <c r="V61" i="26"/>
  <c r="AC60" i="26"/>
  <c r="V60" i="26"/>
  <c r="AC59" i="26"/>
  <c r="V59" i="26"/>
  <c r="AC58" i="26"/>
  <c r="V58" i="26"/>
  <c r="AC57" i="26"/>
  <c r="V57" i="26"/>
  <c r="AC56" i="26"/>
  <c r="V56" i="26"/>
  <c r="AE55" i="26"/>
  <c r="AD55" i="26"/>
  <c r="AB55" i="26"/>
  <c r="AA55" i="26"/>
  <c r="Z55" i="26"/>
  <c r="Y55" i="26"/>
  <c r="X55" i="26"/>
  <c r="W55" i="26"/>
  <c r="U55" i="26"/>
  <c r="T55" i="26"/>
  <c r="S55" i="26"/>
  <c r="R55" i="26"/>
  <c r="AC54" i="26"/>
  <c r="V54" i="26"/>
  <c r="AC53" i="26"/>
  <c r="V53" i="26"/>
  <c r="AC52" i="26"/>
  <c r="V52" i="26"/>
  <c r="AC51" i="26"/>
  <c r="V51" i="26"/>
  <c r="AC49" i="26"/>
  <c r="V49" i="26"/>
  <c r="AC48" i="26"/>
  <c r="V48" i="26"/>
  <c r="AC47" i="26"/>
  <c r="V47" i="26"/>
  <c r="AE46" i="26"/>
  <c r="AD46" i="26"/>
  <c r="AB46" i="26"/>
  <c r="AA46" i="26"/>
  <c r="Z46" i="26"/>
  <c r="Y46" i="26"/>
  <c r="X46" i="26"/>
  <c r="W46" i="26"/>
  <c r="U46" i="26"/>
  <c r="T46" i="26"/>
  <c r="S46" i="26"/>
  <c r="R46" i="26"/>
  <c r="AC42" i="26"/>
  <c r="V42" i="26"/>
  <c r="AC41" i="26"/>
  <c r="V41" i="26"/>
  <c r="AC40" i="26"/>
  <c r="V40" i="26"/>
  <c r="AC39" i="26"/>
  <c r="V39" i="26"/>
  <c r="AC38" i="26"/>
  <c r="V38" i="26"/>
  <c r="AC37" i="26"/>
  <c r="V37" i="26"/>
  <c r="AE36" i="26"/>
  <c r="AD36" i="26"/>
  <c r="AB36" i="26"/>
  <c r="AA36" i="26"/>
  <c r="Z36" i="26"/>
  <c r="Y36" i="26"/>
  <c r="X36" i="26"/>
  <c r="W36" i="26"/>
  <c r="U36" i="26"/>
  <c r="T36" i="26"/>
  <c r="S36" i="26"/>
  <c r="R36" i="26"/>
  <c r="AC35" i="26"/>
  <c r="V35" i="26"/>
  <c r="AC34" i="26"/>
  <c r="V34" i="26"/>
  <c r="AC33" i="26"/>
  <c r="V33" i="26"/>
  <c r="AC32" i="26"/>
  <c r="V32" i="26"/>
  <c r="AC30" i="26"/>
  <c r="V30" i="26"/>
  <c r="AC29" i="26"/>
  <c r="V29" i="26"/>
  <c r="AC28" i="26"/>
  <c r="V28" i="26"/>
  <c r="AE27" i="26"/>
  <c r="AD27" i="26"/>
  <c r="AB27" i="26"/>
  <c r="AA27" i="26"/>
  <c r="Z27" i="26"/>
  <c r="Y27" i="26"/>
  <c r="X27" i="26"/>
  <c r="W27" i="26"/>
  <c r="U27" i="26"/>
  <c r="T27" i="26"/>
  <c r="S27" i="26"/>
  <c r="R27" i="26"/>
  <c r="AC23" i="26"/>
  <c r="V23" i="26"/>
  <c r="AC22" i="26"/>
  <c r="V22" i="26"/>
  <c r="AC21" i="26"/>
  <c r="V21" i="26"/>
  <c r="AC20" i="26"/>
  <c r="V20" i="26"/>
  <c r="AC19" i="26"/>
  <c r="V19" i="26"/>
  <c r="AC18" i="26"/>
  <c r="V18" i="26"/>
  <c r="AE17" i="26"/>
  <c r="AD17" i="26"/>
  <c r="AB17" i="26"/>
  <c r="AA17" i="26"/>
  <c r="Z17" i="26"/>
  <c r="Y17" i="26"/>
  <c r="X17" i="26"/>
  <c r="W17" i="26"/>
  <c r="U17" i="26"/>
  <c r="T17" i="26"/>
  <c r="S17" i="26"/>
  <c r="R17" i="26"/>
  <c r="AC16" i="26"/>
  <c r="V16" i="26"/>
  <c r="AC15" i="26"/>
  <c r="V15" i="26"/>
  <c r="AC14" i="26"/>
  <c r="V14" i="26"/>
  <c r="AC13" i="26"/>
  <c r="V13" i="26"/>
  <c r="AC11" i="26"/>
  <c r="V11" i="26"/>
  <c r="AC10" i="26"/>
  <c r="V10" i="26"/>
  <c r="AC9" i="26"/>
  <c r="V9" i="26"/>
  <c r="AE8" i="26"/>
  <c r="AD8" i="26"/>
  <c r="AB8" i="26"/>
  <c r="AA8" i="26"/>
  <c r="Z8" i="26"/>
  <c r="Y8" i="26"/>
  <c r="X8" i="26"/>
  <c r="W8" i="26"/>
  <c r="U8" i="26"/>
  <c r="T8" i="26"/>
  <c r="S8" i="26"/>
  <c r="R8" i="26"/>
  <c r="N137" i="26"/>
  <c r="G137" i="26"/>
  <c r="N136" i="26"/>
  <c r="G136" i="26"/>
  <c r="N135" i="26"/>
  <c r="G135" i="26"/>
  <c r="N134" i="26"/>
  <c r="G134" i="26"/>
  <c r="N133" i="26"/>
  <c r="G133" i="26"/>
  <c r="N132" i="26"/>
  <c r="G132" i="26"/>
  <c r="P131" i="26"/>
  <c r="O131" i="26"/>
  <c r="M131" i="26"/>
  <c r="L131" i="26"/>
  <c r="K131" i="26"/>
  <c r="J131" i="26"/>
  <c r="I131" i="26"/>
  <c r="H131" i="26"/>
  <c r="F131" i="26"/>
  <c r="E131" i="26"/>
  <c r="D131" i="26"/>
  <c r="C131" i="26"/>
  <c r="N130" i="26"/>
  <c r="G130" i="26"/>
  <c r="N129" i="26"/>
  <c r="G129" i="26"/>
  <c r="N128" i="26"/>
  <c r="G128" i="26"/>
  <c r="N127" i="26"/>
  <c r="G127" i="26"/>
  <c r="N125" i="26"/>
  <c r="G125" i="26"/>
  <c r="N124" i="26"/>
  <c r="G124" i="26"/>
  <c r="N123" i="26"/>
  <c r="G123" i="26"/>
  <c r="P122" i="26"/>
  <c r="O122" i="26"/>
  <c r="M122" i="26"/>
  <c r="L122" i="26"/>
  <c r="K122" i="26"/>
  <c r="J122" i="26"/>
  <c r="I122" i="26"/>
  <c r="H122" i="26"/>
  <c r="F122" i="26"/>
  <c r="E122" i="26"/>
  <c r="D122" i="26"/>
  <c r="C122" i="26"/>
  <c r="N118" i="26"/>
  <c r="G118" i="26"/>
  <c r="N117" i="26"/>
  <c r="G117" i="26"/>
  <c r="N116" i="26"/>
  <c r="G116" i="26"/>
  <c r="N115" i="26"/>
  <c r="G115" i="26"/>
  <c r="N114" i="26"/>
  <c r="G114" i="26"/>
  <c r="N113" i="26"/>
  <c r="G113" i="26"/>
  <c r="P112" i="26"/>
  <c r="O112" i="26"/>
  <c r="M112" i="26"/>
  <c r="L112" i="26"/>
  <c r="K112" i="26"/>
  <c r="J112" i="26"/>
  <c r="I112" i="26"/>
  <c r="H112" i="26"/>
  <c r="F112" i="26"/>
  <c r="E112" i="26"/>
  <c r="D112" i="26"/>
  <c r="C112" i="26"/>
  <c r="N111" i="26"/>
  <c r="G111" i="26"/>
  <c r="N110" i="26"/>
  <c r="G110" i="26"/>
  <c r="N109" i="26"/>
  <c r="G109" i="26"/>
  <c r="N108" i="26"/>
  <c r="G108" i="26"/>
  <c r="N106" i="26"/>
  <c r="G106" i="26"/>
  <c r="N105" i="26"/>
  <c r="G105" i="26"/>
  <c r="N104" i="26"/>
  <c r="G104" i="26"/>
  <c r="P103" i="26"/>
  <c r="O103" i="26"/>
  <c r="M103" i="26"/>
  <c r="L103" i="26"/>
  <c r="K103" i="26"/>
  <c r="J103" i="26"/>
  <c r="I103" i="26"/>
  <c r="H103" i="26"/>
  <c r="F103" i="26"/>
  <c r="E103" i="26"/>
  <c r="D103" i="26"/>
  <c r="C103" i="26"/>
  <c r="N99" i="26"/>
  <c r="G99" i="26"/>
  <c r="N98" i="26"/>
  <c r="G98" i="26"/>
  <c r="N97" i="26"/>
  <c r="G97" i="26"/>
  <c r="N96" i="26"/>
  <c r="G96" i="26"/>
  <c r="N95" i="26"/>
  <c r="G95" i="26"/>
  <c r="N94" i="26"/>
  <c r="G94" i="26"/>
  <c r="P93" i="26"/>
  <c r="O93" i="26"/>
  <c r="M93" i="26"/>
  <c r="L93" i="26"/>
  <c r="K93" i="26"/>
  <c r="J93" i="26"/>
  <c r="I93" i="26"/>
  <c r="H93" i="26"/>
  <c r="F93" i="26"/>
  <c r="E93" i="26"/>
  <c r="D93" i="26"/>
  <c r="C93" i="26"/>
  <c r="N92" i="26"/>
  <c r="G92" i="26"/>
  <c r="N91" i="26"/>
  <c r="G91" i="26"/>
  <c r="N90" i="26"/>
  <c r="G90" i="26"/>
  <c r="N89" i="26"/>
  <c r="G89" i="26"/>
  <c r="N87" i="26"/>
  <c r="G87" i="26"/>
  <c r="N86" i="26"/>
  <c r="G86" i="26"/>
  <c r="N85" i="26"/>
  <c r="G85" i="26"/>
  <c r="P84" i="26"/>
  <c r="O84" i="26"/>
  <c r="M84" i="26"/>
  <c r="L84" i="26"/>
  <c r="K84" i="26"/>
  <c r="J84" i="26"/>
  <c r="I84" i="26"/>
  <c r="H84" i="26"/>
  <c r="F84" i="26"/>
  <c r="E84" i="26"/>
  <c r="D84" i="26"/>
  <c r="C84" i="26"/>
  <c r="N80" i="26"/>
  <c r="G80" i="26"/>
  <c r="N79" i="26"/>
  <c r="G79" i="26"/>
  <c r="N78" i="26"/>
  <c r="G78" i="26"/>
  <c r="N77" i="26"/>
  <c r="G77" i="26"/>
  <c r="N76" i="26"/>
  <c r="G76" i="26"/>
  <c r="N75" i="26"/>
  <c r="G75" i="26"/>
  <c r="P74" i="26"/>
  <c r="O74" i="26"/>
  <c r="M74" i="26"/>
  <c r="L74" i="26"/>
  <c r="K74" i="26"/>
  <c r="J74" i="26"/>
  <c r="I74" i="26"/>
  <c r="H74" i="26"/>
  <c r="F74" i="26"/>
  <c r="E74" i="26"/>
  <c r="D74" i="26"/>
  <c r="C74" i="26"/>
  <c r="N73" i="26"/>
  <c r="G73" i="26"/>
  <c r="N72" i="26"/>
  <c r="G72" i="26"/>
  <c r="N71" i="26"/>
  <c r="G71" i="26"/>
  <c r="N70" i="26"/>
  <c r="G70" i="26"/>
  <c r="N68" i="26"/>
  <c r="G68" i="26"/>
  <c r="N67" i="26"/>
  <c r="G67" i="26"/>
  <c r="N66" i="26"/>
  <c r="G66" i="26"/>
  <c r="P65" i="26"/>
  <c r="O65" i="26"/>
  <c r="M65" i="26"/>
  <c r="L65" i="26"/>
  <c r="K65" i="26"/>
  <c r="J65" i="26"/>
  <c r="I65" i="26"/>
  <c r="H65" i="26"/>
  <c r="F65" i="26"/>
  <c r="E65" i="26"/>
  <c r="D65" i="26"/>
  <c r="C65" i="26"/>
  <c r="N61" i="26"/>
  <c r="G61" i="26"/>
  <c r="N60" i="26"/>
  <c r="G60" i="26"/>
  <c r="N59" i="26"/>
  <c r="G59" i="26"/>
  <c r="N58" i="26"/>
  <c r="G58" i="26"/>
  <c r="N57" i="26"/>
  <c r="G57" i="26"/>
  <c r="N56" i="26"/>
  <c r="G56" i="26"/>
  <c r="P55" i="26"/>
  <c r="O55" i="26"/>
  <c r="M55" i="26"/>
  <c r="L55" i="26"/>
  <c r="K55" i="26"/>
  <c r="J55" i="26"/>
  <c r="I55" i="26"/>
  <c r="H55" i="26"/>
  <c r="F55" i="26"/>
  <c r="E55" i="26"/>
  <c r="D55" i="26"/>
  <c r="C55" i="26"/>
  <c r="N54" i="26"/>
  <c r="G54" i="26"/>
  <c r="N53" i="26"/>
  <c r="G53" i="26"/>
  <c r="N52" i="26"/>
  <c r="G52" i="26"/>
  <c r="N51" i="26"/>
  <c r="G51" i="26"/>
  <c r="N49" i="26"/>
  <c r="G49" i="26"/>
  <c r="N48" i="26"/>
  <c r="G48" i="26"/>
  <c r="N47" i="26"/>
  <c r="G47" i="26"/>
  <c r="P46" i="26"/>
  <c r="O46" i="26"/>
  <c r="M46" i="26"/>
  <c r="L46" i="26"/>
  <c r="K46" i="26"/>
  <c r="J46" i="26"/>
  <c r="I46" i="26"/>
  <c r="H46" i="26"/>
  <c r="F46" i="26"/>
  <c r="E46" i="26"/>
  <c r="D46" i="26"/>
  <c r="C46" i="26"/>
  <c r="N42" i="26"/>
  <c r="G42" i="26"/>
  <c r="N41" i="26"/>
  <c r="G41" i="26"/>
  <c r="N40" i="26"/>
  <c r="G40" i="26"/>
  <c r="N39" i="26"/>
  <c r="G39" i="26"/>
  <c r="N38" i="26"/>
  <c r="G38" i="26"/>
  <c r="N37" i="26"/>
  <c r="G37" i="26"/>
  <c r="P36" i="26"/>
  <c r="O36" i="26"/>
  <c r="M36" i="26"/>
  <c r="L36" i="26"/>
  <c r="K36" i="26"/>
  <c r="J36" i="26"/>
  <c r="I36" i="26"/>
  <c r="H36" i="26"/>
  <c r="F36" i="26"/>
  <c r="E36" i="26"/>
  <c r="D36" i="26"/>
  <c r="C36" i="26"/>
  <c r="N35" i="26"/>
  <c r="G35" i="26"/>
  <c r="N34" i="26"/>
  <c r="G34" i="26"/>
  <c r="N33" i="26"/>
  <c r="G33" i="26"/>
  <c r="N32" i="26"/>
  <c r="G32" i="26"/>
  <c r="N30" i="26"/>
  <c r="G30" i="26"/>
  <c r="N29" i="26"/>
  <c r="G29" i="26"/>
  <c r="N28" i="26"/>
  <c r="G28" i="26"/>
  <c r="P27" i="26"/>
  <c r="O27" i="26"/>
  <c r="M27" i="26"/>
  <c r="L27" i="26"/>
  <c r="K27" i="26"/>
  <c r="J27" i="26"/>
  <c r="I27" i="26"/>
  <c r="H27" i="26"/>
  <c r="F27" i="26"/>
  <c r="E27" i="26"/>
  <c r="D27" i="26"/>
  <c r="C27" i="26"/>
  <c r="N23" i="26"/>
  <c r="G23" i="26"/>
  <c r="N22" i="26"/>
  <c r="G22" i="26"/>
  <c r="N21" i="26"/>
  <c r="G21" i="26"/>
  <c r="N20" i="26"/>
  <c r="G20" i="26"/>
  <c r="N19" i="26"/>
  <c r="G19" i="26"/>
  <c r="N18" i="26"/>
  <c r="G18" i="26"/>
  <c r="P17" i="26"/>
  <c r="O17" i="26"/>
  <c r="M17" i="26"/>
  <c r="L17" i="26"/>
  <c r="K17" i="26"/>
  <c r="J17" i="26"/>
  <c r="I17" i="26"/>
  <c r="H17" i="26"/>
  <c r="F17" i="26"/>
  <c r="E17" i="26"/>
  <c r="D17" i="26"/>
  <c r="C17" i="26"/>
  <c r="N16" i="26"/>
  <c r="G16" i="26"/>
  <c r="N15" i="26"/>
  <c r="G15" i="26"/>
  <c r="N14" i="26"/>
  <c r="G14" i="26"/>
  <c r="N13" i="26"/>
  <c r="G13" i="26"/>
  <c r="N11" i="26"/>
  <c r="G11" i="26"/>
  <c r="N10" i="26"/>
  <c r="G10" i="26"/>
  <c r="N9" i="26"/>
  <c r="G9" i="26"/>
  <c r="P8" i="26"/>
  <c r="O8" i="26"/>
  <c r="M8" i="26"/>
  <c r="L8" i="26"/>
  <c r="K8" i="26"/>
  <c r="J8" i="26"/>
  <c r="I8" i="26"/>
  <c r="H8" i="26"/>
  <c r="F8" i="26"/>
  <c r="E8" i="26"/>
  <c r="D8" i="26"/>
  <c r="C8" i="26"/>
  <c r="ES121" i="26" l="1"/>
  <c r="BO102" i="26"/>
  <c r="G12" i="26"/>
  <c r="G50" i="26"/>
  <c r="AR64" i="26"/>
  <c r="AC31" i="26"/>
  <c r="AC69" i="26"/>
  <c r="ES102" i="26"/>
  <c r="BV64" i="26"/>
  <c r="DW26" i="26"/>
  <c r="EL7" i="26"/>
  <c r="ED102" i="26"/>
  <c r="DW102" i="26"/>
  <c r="ED83" i="26"/>
  <c r="AC12" i="26"/>
  <c r="AR7" i="26"/>
  <c r="N12" i="26"/>
  <c r="N50" i="26"/>
  <c r="ES83" i="26"/>
  <c r="AC107" i="26"/>
  <c r="CS102" i="26"/>
  <c r="G88" i="26"/>
  <c r="G126" i="26"/>
  <c r="AC126" i="26"/>
  <c r="V12" i="26"/>
  <c r="V50" i="26"/>
  <c r="V88" i="26"/>
  <c r="V126" i="26"/>
  <c r="CZ45" i="26"/>
  <c r="CK121" i="26"/>
  <c r="N126" i="26"/>
  <c r="BG121" i="26"/>
  <c r="DW121" i="26"/>
  <c r="N88" i="26"/>
  <c r="AC88" i="26"/>
  <c r="BO64" i="26"/>
  <c r="AC50" i="26"/>
  <c r="AK26" i="26"/>
  <c r="CZ121" i="26"/>
  <c r="G69" i="26"/>
  <c r="G107" i="26"/>
  <c r="V107" i="26"/>
  <c r="G31" i="26"/>
  <c r="V31" i="26"/>
  <c r="V69" i="26"/>
  <c r="N31" i="26"/>
  <c r="N69" i="26"/>
  <c r="N107" i="26"/>
  <c r="DW45" i="26"/>
  <c r="EL121" i="26"/>
  <c r="DH7" i="26"/>
  <c r="DO102" i="26"/>
  <c r="AZ102" i="26"/>
  <c r="DO45" i="26"/>
  <c r="EL102" i="26"/>
  <c r="BO121" i="26"/>
  <c r="CS45" i="26"/>
  <c r="CK64" i="26"/>
  <c r="DO64" i="26"/>
  <c r="DH45" i="26"/>
  <c r="DH102" i="26"/>
  <c r="CZ102" i="26"/>
  <c r="CZ64" i="26"/>
  <c r="AR26" i="26"/>
  <c r="CZ26" i="26"/>
  <c r="BO7" i="26"/>
  <c r="BG45" i="26"/>
  <c r="CK7" i="26"/>
  <c r="EL83" i="26"/>
  <c r="AR83" i="26"/>
  <c r="BO83" i="26"/>
  <c r="C102" i="26"/>
  <c r="H102" i="26"/>
  <c r="G103" i="26"/>
  <c r="T7" i="26"/>
  <c r="Y7" i="26"/>
  <c r="AD7" i="26"/>
  <c r="AZ45" i="26"/>
  <c r="AZ83" i="26"/>
  <c r="CK26" i="26"/>
  <c r="ED26" i="26"/>
  <c r="ED121" i="26"/>
  <c r="L102" i="26"/>
  <c r="AZ7" i="26"/>
  <c r="AK121" i="26"/>
  <c r="AZ26" i="26"/>
  <c r="ES45" i="26"/>
  <c r="EL26" i="26"/>
  <c r="ED64" i="26"/>
  <c r="CD64" i="26"/>
  <c r="BV26" i="26"/>
  <c r="ES64" i="26"/>
  <c r="EL45" i="26"/>
  <c r="ES26" i="26"/>
  <c r="AD26" i="26"/>
  <c r="V112" i="26"/>
  <c r="R121" i="26"/>
  <c r="CS83" i="26"/>
  <c r="AR102" i="26"/>
  <c r="CS7" i="26"/>
  <c r="BO26" i="26"/>
  <c r="CZ7" i="26"/>
  <c r="DH26" i="26"/>
  <c r="N74" i="26"/>
  <c r="BG26" i="26"/>
  <c r="CK102" i="26"/>
  <c r="DH83" i="26"/>
  <c r="BO45" i="26"/>
  <c r="AZ121" i="26"/>
  <c r="BG64" i="26"/>
  <c r="CS26" i="26"/>
  <c r="CD26" i="26"/>
  <c r="CK45" i="26"/>
  <c r="CS121" i="26"/>
  <c r="ED7" i="26"/>
  <c r="O45" i="26"/>
  <c r="S64" i="26"/>
  <c r="X64" i="26"/>
  <c r="AB64" i="26"/>
  <c r="U102" i="26"/>
  <c r="CD83" i="26"/>
  <c r="CD45" i="26"/>
  <c r="CZ83" i="26"/>
  <c r="BG102" i="26"/>
  <c r="CD102" i="26"/>
  <c r="DH121" i="26"/>
  <c r="DO26" i="26"/>
  <c r="DW83" i="26"/>
  <c r="DW64" i="26"/>
  <c r="BV121" i="26"/>
  <c r="BV45" i="26"/>
  <c r="AK64" i="26"/>
  <c r="DO121" i="26"/>
  <c r="R83" i="26"/>
  <c r="W83" i="26"/>
  <c r="AA83" i="26"/>
  <c r="V84" i="26"/>
  <c r="V93" i="26"/>
  <c r="Z102" i="26"/>
  <c r="Z121" i="26"/>
  <c r="AC131" i="26"/>
  <c r="AK45" i="26"/>
  <c r="CS64" i="26"/>
  <c r="EL64" i="26"/>
  <c r="ES7" i="26"/>
  <c r="Y121" i="26"/>
  <c r="N84" i="26"/>
  <c r="DH64" i="26"/>
  <c r="DO7" i="26"/>
  <c r="Z45" i="26"/>
  <c r="P7" i="26"/>
  <c r="DO83" i="26"/>
  <c r="C7" i="26"/>
  <c r="H7" i="26"/>
  <c r="L7" i="26"/>
  <c r="R7" i="26"/>
  <c r="W7" i="26"/>
  <c r="AA7" i="26"/>
  <c r="V8" i="26"/>
  <c r="V17" i="26"/>
  <c r="R26" i="26"/>
  <c r="W26" i="26"/>
  <c r="AA26" i="26"/>
  <c r="V27" i="26"/>
  <c r="V36" i="26"/>
  <c r="U45" i="26"/>
  <c r="AK102" i="26"/>
  <c r="CK83" i="26"/>
  <c r="CD7" i="26"/>
  <c r="F7" i="26"/>
  <c r="K7" i="26"/>
  <c r="N27" i="26"/>
  <c r="N36" i="26"/>
  <c r="P45" i="26"/>
  <c r="N46" i="26"/>
  <c r="N55" i="26"/>
  <c r="N65" i="26"/>
  <c r="D102" i="26"/>
  <c r="I102" i="26"/>
  <c r="M102" i="26"/>
  <c r="T45" i="26"/>
  <c r="Y45" i="26"/>
  <c r="AD45" i="26"/>
  <c r="CD121" i="26"/>
  <c r="BV102" i="26"/>
  <c r="G8" i="26"/>
  <c r="G17" i="26"/>
  <c r="C26" i="26"/>
  <c r="H26" i="26"/>
  <c r="L26" i="26"/>
  <c r="G27" i="26"/>
  <c r="Z83" i="26"/>
  <c r="AD102" i="26"/>
  <c r="BV83" i="26"/>
  <c r="BV7" i="26"/>
  <c r="AZ64" i="26"/>
  <c r="AK83" i="26"/>
  <c r="AK7" i="26"/>
  <c r="BG83" i="26"/>
  <c r="S7" i="26"/>
  <c r="X7" i="26"/>
  <c r="AB7" i="26"/>
  <c r="U7" i="26"/>
  <c r="Z7" i="26"/>
  <c r="S26" i="26"/>
  <c r="X26" i="26"/>
  <c r="AB26" i="26"/>
  <c r="R64" i="26"/>
  <c r="W64" i="26"/>
  <c r="AA64" i="26"/>
  <c r="V65" i="26"/>
  <c r="Y64" i="26"/>
  <c r="AD64" i="26"/>
  <c r="V74" i="26"/>
  <c r="U83" i="26"/>
  <c r="AE83" i="26"/>
  <c r="AC84" i="26"/>
  <c r="AC93" i="26"/>
  <c r="S121" i="26"/>
  <c r="X121" i="26"/>
  <c r="AB121" i="26"/>
  <c r="BG7" i="26"/>
  <c r="C64" i="26"/>
  <c r="H64" i="26"/>
  <c r="L64" i="26"/>
  <c r="O83" i="26"/>
  <c r="AE102" i="26"/>
  <c r="AC122" i="26"/>
  <c r="U121" i="26"/>
  <c r="AD121" i="26"/>
  <c r="D7" i="26"/>
  <c r="I7" i="26"/>
  <c r="M7" i="26"/>
  <c r="N112" i="26"/>
  <c r="N122" i="26"/>
  <c r="N131" i="26"/>
  <c r="AE7" i="26"/>
  <c r="AC8" i="26"/>
  <c r="AC17" i="26"/>
  <c r="S45" i="26"/>
  <c r="X45" i="26"/>
  <c r="AB45" i="26"/>
  <c r="T64" i="26"/>
  <c r="T102" i="26"/>
  <c r="Y102" i="26"/>
  <c r="AA102" i="26"/>
  <c r="V122" i="26"/>
  <c r="Y26" i="26"/>
  <c r="G131" i="26"/>
  <c r="T121" i="26"/>
  <c r="W121" i="26"/>
  <c r="AA121" i="26"/>
  <c r="AE121" i="26"/>
  <c r="V131" i="26"/>
  <c r="AC103" i="26"/>
  <c r="N103" i="26"/>
  <c r="R102" i="26"/>
  <c r="W102" i="26"/>
  <c r="V103" i="26"/>
  <c r="AC112" i="26"/>
  <c r="P102" i="26"/>
  <c r="S102" i="26"/>
  <c r="X102" i="26"/>
  <c r="AB102" i="26"/>
  <c r="P83" i="26"/>
  <c r="N93" i="26"/>
  <c r="S83" i="26"/>
  <c r="X83" i="26"/>
  <c r="AB83" i="26"/>
  <c r="G93" i="26"/>
  <c r="T83" i="26"/>
  <c r="Y83" i="26"/>
  <c r="AD83" i="26"/>
  <c r="G65" i="26"/>
  <c r="D64" i="26"/>
  <c r="I64" i="26"/>
  <c r="M64" i="26"/>
  <c r="U64" i="26"/>
  <c r="Z64" i="26"/>
  <c r="AE64" i="26"/>
  <c r="AC65" i="26"/>
  <c r="AC74" i="26"/>
  <c r="G55" i="26"/>
  <c r="AE45" i="26"/>
  <c r="AC46" i="26"/>
  <c r="AC55" i="26"/>
  <c r="R45" i="26"/>
  <c r="W45" i="26"/>
  <c r="AA45" i="26"/>
  <c r="V46" i="26"/>
  <c r="V55" i="26"/>
  <c r="F45" i="26"/>
  <c r="K45" i="26"/>
  <c r="I26" i="26"/>
  <c r="T26" i="26"/>
  <c r="D26" i="26"/>
  <c r="M26" i="26"/>
  <c r="U26" i="26"/>
  <c r="Z26" i="26"/>
  <c r="AE26" i="26"/>
  <c r="AC27" i="26"/>
  <c r="AC36" i="26"/>
  <c r="O64" i="26"/>
  <c r="D83" i="26"/>
  <c r="H45" i="26"/>
  <c r="E45" i="26"/>
  <c r="J45" i="26"/>
  <c r="H83" i="26"/>
  <c r="E121" i="26"/>
  <c r="J121" i="26"/>
  <c r="P64" i="26"/>
  <c r="E83" i="26"/>
  <c r="J83" i="26"/>
  <c r="H121" i="26"/>
  <c r="P121" i="26"/>
  <c r="D45" i="26"/>
  <c r="O102" i="26"/>
  <c r="D121" i="26"/>
  <c r="P26" i="26"/>
  <c r="K102" i="26"/>
  <c r="O7" i="26"/>
  <c r="C45" i="26"/>
  <c r="L45" i="26"/>
  <c r="K26" i="26"/>
  <c r="O26" i="26"/>
  <c r="K64" i="26"/>
  <c r="F83" i="26"/>
  <c r="K83" i="26"/>
  <c r="C83" i="26"/>
  <c r="L83" i="26"/>
  <c r="F121" i="26"/>
  <c r="K121" i="26"/>
  <c r="O121" i="26"/>
  <c r="C121" i="26"/>
  <c r="L121" i="26"/>
  <c r="N8" i="26"/>
  <c r="N17" i="26"/>
  <c r="E26" i="26"/>
  <c r="J26" i="26"/>
  <c r="E64" i="26"/>
  <c r="J64" i="26"/>
  <c r="E102" i="26"/>
  <c r="J102" i="26"/>
  <c r="E7" i="26"/>
  <c r="J7" i="26"/>
  <c r="F26" i="26"/>
  <c r="G36" i="26"/>
  <c r="I45" i="26"/>
  <c r="M45" i="26"/>
  <c r="G46" i="26"/>
  <c r="F64" i="26"/>
  <c r="G74" i="26"/>
  <c r="I83" i="26"/>
  <c r="M83" i="26"/>
  <c r="G84" i="26"/>
  <c r="F102" i="26"/>
  <c r="G112" i="26"/>
  <c r="I121" i="26"/>
  <c r="M121" i="26"/>
  <c r="G122" i="26"/>
  <c r="V64" i="26" l="1"/>
  <c r="AC121" i="26"/>
  <c r="G7" i="26"/>
  <c r="V26" i="26"/>
  <c r="N45" i="26"/>
  <c r="N26" i="26"/>
  <c r="N64" i="26"/>
  <c r="V83" i="26"/>
  <c r="N83" i="26"/>
  <c r="V7" i="26"/>
  <c r="V102" i="26"/>
  <c r="AC26" i="26"/>
  <c r="V45" i="26"/>
  <c r="AC64" i="26"/>
  <c r="N121" i="26"/>
  <c r="G102" i="26"/>
  <c r="AC83" i="26"/>
  <c r="V121" i="26"/>
  <c r="G121" i="26"/>
  <c r="AC7" i="26"/>
  <c r="G64" i="26"/>
  <c r="AC45" i="26"/>
  <c r="N102" i="26"/>
  <c r="AC102" i="26"/>
  <c r="G83" i="26"/>
  <c r="G45" i="26"/>
  <c r="G26" i="26"/>
  <c r="N7" i="26"/>
  <c r="F20" i="28" l="1"/>
  <c r="F21" i="28"/>
  <c r="F19" i="28"/>
  <c r="F14" i="28"/>
  <c r="F15" i="28"/>
  <c r="F16" i="28"/>
  <c r="F13" i="28"/>
  <c r="E3" i="18" l="1"/>
  <c r="B27" i="27" l="1"/>
  <c r="B1" i="11" l="1"/>
  <c r="J54" i="30" l="1"/>
  <c r="E40" i="27"/>
  <c r="E13" i="14"/>
  <c r="I11" i="27" l="1"/>
  <c r="H11" i="27"/>
  <c r="G11" i="27"/>
  <c r="B32" i="27"/>
  <c r="B48" i="27"/>
  <c r="B46" i="27"/>
  <c r="C18" i="27"/>
  <c r="B18" i="27"/>
  <c r="B9" i="28"/>
  <c r="F15" i="27" l="1"/>
  <c r="F17" i="27"/>
  <c r="F14" i="27"/>
  <c r="F16" i="27"/>
  <c r="F33" i="15" l="1"/>
  <c r="F3" i="18" l="1"/>
  <c r="D63" i="30"/>
  <c r="I54" i="30"/>
  <c r="H30" i="30"/>
  <c r="F5" i="28"/>
  <c r="E12" i="14" s="1"/>
  <c r="E22" i="28"/>
  <c r="D22" i="28"/>
  <c r="D11" i="28" s="1"/>
  <c r="E25" i="28" s="1"/>
  <c r="D4" i="28" s="1"/>
  <c r="E17" i="28"/>
  <c r="H17" i="27"/>
  <c r="J17" i="27" s="1"/>
  <c r="H16" i="27"/>
  <c r="J16" i="27" s="1"/>
  <c r="H15" i="27"/>
  <c r="H14" i="27"/>
  <c r="J14" i="27" s="1"/>
  <c r="G12" i="27"/>
  <c r="E12" i="27" a="1"/>
  <c r="E12" i="27" s="1"/>
  <c r="B1" i="9"/>
  <c r="D4" i="11"/>
  <c r="C4" i="16"/>
  <c r="D4" i="16"/>
  <c r="D8" i="16"/>
  <c r="F8" i="16"/>
  <c r="G8" i="16"/>
  <c r="H8" i="16"/>
  <c r="B1" i="15"/>
  <c r="F17" i="15"/>
  <c r="F21" i="15"/>
  <c r="F9" i="13"/>
  <c r="G9" i="13"/>
  <c r="G10" i="13"/>
  <c r="G11" i="13"/>
  <c r="G12" i="13"/>
  <c r="G13" i="13"/>
  <c r="G14" i="13"/>
  <c r="G15" i="13"/>
  <c r="G16" i="13"/>
  <c r="G17" i="13"/>
  <c r="G18" i="13"/>
  <c r="G19" i="13"/>
  <c r="G20" i="13"/>
  <c r="G21" i="13"/>
  <c r="G22" i="13"/>
  <c r="G23" i="13"/>
  <c r="G24" i="13"/>
  <c r="G25" i="13"/>
  <c r="B28" i="13"/>
  <c r="B1" i="5"/>
  <c r="C18" i="5"/>
  <c r="D18" i="5"/>
  <c r="E18" i="5"/>
  <c r="F18" i="5" s="1"/>
  <c r="G18" i="5"/>
  <c r="H18" i="5"/>
  <c r="I18" i="5"/>
  <c r="C21" i="5"/>
  <c r="D21" i="5"/>
  <c r="E21" i="5"/>
  <c r="G21" i="5"/>
  <c r="H21" i="5"/>
  <c r="I21" i="5"/>
  <c r="B1" i="4"/>
  <c r="C6" i="4"/>
  <c r="D6" i="4"/>
  <c r="E6" i="4"/>
  <c r="G6" i="4"/>
  <c r="H6" i="4"/>
  <c r="I6" i="4"/>
  <c r="C10" i="4"/>
  <c r="D10" i="4"/>
  <c r="E10" i="4"/>
  <c r="G10" i="4"/>
  <c r="H10" i="4"/>
  <c r="I10" i="4"/>
  <c r="C18" i="4"/>
  <c r="C17" i="4" s="1"/>
  <c r="D18" i="4"/>
  <c r="D17" i="4" s="1"/>
  <c r="E18" i="4"/>
  <c r="E17" i="4" s="1"/>
  <c r="G18" i="4"/>
  <c r="G17" i="4" s="1"/>
  <c r="H18" i="4"/>
  <c r="H17" i="4" s="1"/>
  <c r="I18" i="4"/>
  <c r="I17" i="4" s="1"/>
  <c r="F36" i="27"/>
  <c r="F39" i="27"/>
  <c r="F37" i="27"/>
  <c r="F38" i="27"/>
  <c r="B49" i="27"/>
  <c r="B50" i="27" s="1"/>
  <c r="B51" i="27" s="1"/>
  <c r="H48" i="27"/>
  <c r="B27" i="13" l="1"/>
  <c r="D28" i="13" a="1"/>
  <c r="D28" i="13" s="1"/>
  <c r="G28" i="13" s="1"/>
  <c r="C28" i="13" a="1"/>
  <c r="C28" i="13" s="1"/>
  <c r="F28" i="13" s="1"/>
  <c r="E28" i="13" a="1"/>
  <c r="E28" i="13" s="1"/>
  <c r="H28" i="13" s="1"/>
  <c r="K28" i="13" a="1"/>
  <c r="K28" i="13" s="1"/>
  <c r="J28" i="13" a="1"/>
  <c r="J28" i="13" s="1"/>
  <c r="I28" i="13" a="1"/>
  <c r="I28" i="13" s="1"/>
  <c r="B26" i="13"/>
  <c r="B25" i="13" s="1"/>
  <c r="B24" i="13" s="1"/>
  <c r="B23" i="13" s="1"/>
  <c r="B22" i="13" s="1"/>
  <c r="B21" i="13" s="1"/>
  <c r="B20" i="13" s="1"/>
  <c r="B19" i="13" s="1"/>
  <c r="B18" i="13" s="1"/>
  <c r="B17" i="13" s="1"/>
  <c r="B16" i="13" s="1"/>
  <c r="B15" i="13" s="1"/>
  <c r="B14" i="13" s="1"/>
  <c r="B13" i="13" s="1"/>
  <c r="B12" i="13" s="1"/>
  <c r="B11" i="13" s="1"/>
  <c r="B10" i="13" s="1"/>
  <c r="B9" i="13" s="1"/>
  <c r="J9" i="13" s="1"/>
  <c r="F21" i="5"/>
  <c r="I26" i="5"/>
  <c r="I29" i="5" s="1"/>
  <c r="F22" i="28"/>
  <c r="F17" i="28"/>
  <c r="I15" i="27"/>
  <c r="J15" i="27"/>
  <c r="D6" i="11"/>
  <c r="F16" i="15"/>
  <c r="F18" i="15" s="1"/>
  <c r="D26" i="5"/>
  <c r="D29" i="5" s="1"/>
  <c r="D5" i="4"/>
  <c r="H26" i="5"/>
  <c r="H29" i="5" s="1"/>
  <c r="E5" i="4"/>
  <c r="C5" i="4"/>
  <c r="H49" i="27"/>
  <c r="F6" i="4"/>
  <c r="H5" i="4"/>
  <c r="F40" i="27"/>
  <c r="C27" i="27"/>
  <c r="E11" i="28"/>
  <c r="H51" i="27"/>
  <c r="B52" i="27"/>
  <c r="F10" i="4"/>
  <c r="G5" i="4"/>
  <c r="H50" i="27"/>
  <c r="F18" i="4"/>
  <c r="F17" i="4" s="1"/>
  <c r="G26" i="5"/>
  <c r="G29" i="5" s="1"/>
  <c r="C26" i="5"/>
  <c r="C29" i="5" s="1"/>
  <c r="I5" i="4"/>
  <c r="F10" i="15"/>
  <c r="I16" i="27"/>
  <c r="E26" i="5"/>
  <c r="F26" i="5" s="1"/>
  <c r="I13" i="27"/>
  <c r="H12" i="27" a="1"/>
  <c r="H12" i="27" s="1"/>
  <c r="I12" i="27" s="1"/>
  <c r="I14" i="27"/>
  <c r="I17" i="27"/>
  <c r="J16" i="13" l="1"/>
  <c r="K19" i="13"/>
  <c r="J14" i="13"/>
  <c r="K18" i="13"/>
  <c r="K13" i="13"/>
  <c r="J20" i="13"/>
  <c r="C26" i="13" a="1"/>
  <c r="C26" i="13" s="1"/>
  <c r="F26" i="13" s="1"/>
  <c r="D26" i="13" a="1"/>
  <c r="D26" i="13" s="1"/>
  <c r="E26" i="13" a="1"/>
  <c r="E26" i="13" s="1"/>
  <c r="I26" i="13" a="1"/>
  <c r="I26" i="13" s="1"/>
  <c r="K26" i="13" a="1"/>
  <c r="K26" i="13" s="1"/>
  <c r="J26" i="13" a="1"/>
  <c r="J26" i="13" s="1"/>
  <c r="J15" i="13"/>
  <c r="K24" i="13"/>
  <c r="K10" i="13"/>
  <c r="K25" i="13"/>
  <c r="I25" i="13"/>
  <c r="I16" i="13"/>
  <c r="I20" i="13"/>
  <c r="J12" i="13"/>
  <c r="I17" i="13"/>
  <c r="I18" i="13"/>
  <c r="I21" i="13"/>
  <c r="J18" i="13"/>
  <c r="J22" i="13"/>
  <c r="K23" i="13"/>
  <c r="K17" i="13"/>
  <c r="J21" i="13"/>
  <c r="K11" i="13"/>
  <c r="K9" i="13"/>
  <c r="K16" i="13"/>
  <c r="I9" i="13"/>
  <c r="J10" i="13"/>
  <c r="K14" i="13"/>
  <c r="K21" i="13"/>
  <c r="K12" i="13"/>
  <c r="I23" i="13"/>
  <c r="I14" i="13"/>
  <c r="E27" i="13" a="1"/>
  <c r="E27" i="13" s="1"/>
  <c r="H27" i="13" s="1"/>
  <c r="C27" i="13" a="1"/>
  <c r="C27" i="13" s="1"/>
  <c r="F27" i="13" s="1"/>
  <c r="D27" i="13" a="1"/>
  <c r="D27" i="13" s="1"/>
  <c r="G27" i="13" s="1"/>
  <c r="K27" i="13" a="1"/>
  <c r="K27" i="13" s="1"/>
  <c r="I27" i="13" a="1"/>
  <c r="I27" i="13" s="1"/>
  <c r="J27" i="13" a="1"/>
  <c r="J27" i="13" s="1"/>
  <c r="J24" i="13"/>
  <c r="I19" i="13"/>
  <c r="I22" i="13"/>
  <c r="J11" i="13"/>
  <c r="J13" i="13"/>
  <c r="I10" i="13"/>
  <c r="I24" i="13"/>
  <c r="I15" i="13"/>
  <c r="J17" i="13"/>
  <c r="J19" i="13"/>
  <c r="K22" i="13"/>
  <c r="K15" i="13"/>
  <c r="K20" i="13"/>
  <c r="I12" i="13"/>
  <c r="I13" i="13"/>
  <c r="I11" i="13"/>
  <c r="J23" i="13"/>
  <c r="J25" i="13"/>
  <c r="F5" i="4"/>
  <c r="F11" i="28"/>
  <c r="D25" i="28" s="1"/>
  <c r="C13" i="14"/>
  <c r="D6" i="30"/>
  <c r="D4" i="27"/>
  <c r="C25" i="28"/>
  <c r="C26" i="28"/>
  <c r="E26" i="28" s="1"/>
  <c r="C32" i="27"/>
  <c r="H52" i="27"/>
  <c r="B53" i="27"/>
  <c r="E29" i="5"/>
  <c r="F29" i="5" s="1"/>
  <c r="F29" i="13" l="1"/>
  <c r="J29" i="13"/>
  <c r="C29" i="13"/>
  <c r="K29" i="13"/>
  <c r="H26" i="13"/>
  <c r="H29" i="13" s="1"/>
  <c r="E29" i="13"/>
  <c r="I29" i="13"/>
  <c r="G26" i="13"/>
  <c r="G29" i="13" s="1"/>
  <c r="D29" i="13"/>
  <c r="E30" i="28"/>
  <c r="D30" i="28"/>
  <c r="E38" i="28"/>
  <c r="D38" i="28"/>
  <c r="D31" i="28"/>
  <c r="D32" i="28" s="1"/>
  <c r="E31" i="28"/>
  <c r="E32" i="28" s="1"/>
  <c r="E35" i="28" s="1"/>
  <c r="H53" i="27"/>
  <c r="B54" i="27"/>
  <c r="C6" i="9"/>
  <c r="F6" i="15"/>
  <c r="E4" i="13" l="1"/>
  <c r="F20" i="15" s="1"/>
  <c r="F22" i="15" s="1"/>
  <c r="D35" i="28"/>
  <c r="E4" i="28" s="1"/>
  <c r="F4" i="28" s="1"/>
  <c r="F32" i="15"/>
  <c r="F34" i="15" s="1"/>
  <c r="H54" i="27"/>
  <c r="B55" i="27"/>
  <c r="E6" i="13" l="1"/>
  <c r="D39" i="28"/>
  <c r="E39" i="28"/>
  <c r="H55" i="27"/>
  <c r="B56" i="27"/>
  <c r="C12" i="14" l="1"/>
  <c r="B57" i="27"/>
  <c r="H56" i="27"/>
  <c r="F6" i="28" l="1"/>
  <c r="H57" i="27"/>
  <c r="B58" i="27"/>
  <c r="B59" i="27" l="1"/>
  <c r="H58" i="27"/>
  <c r="H59" i="27" l="1"/>
  <c r="B60" i="27"/>
  <c r="B61" i="27" l="1"/>
  <c r="H60" i="27"/>
  <c r="B62" i="27" l="1"/>
  <c r="H61" i="27"/>
  <c r="B63" i="27" l="1"/>
  <c r="H62" i="27"/>
  <c r="B64" i="27" l="1"/>
  <c r="H63" i="27"/>
  <c r="B65" i="27" l="1"/>
  <c r="H64" i="27"/>
  <c r="B66" i="27" l="1"/>
  <c r="H65" i="27"/>
  <c r="B67" i="27" l="1"/>
  <c r="H66" i="27"/>
  <c r="B68" i="27" l="1"/>
  <c r="H67" i="27"/>
  <c r="H68" i="27" l="1"/>
  <c r="B69" i="27"/>
  <c r="H69" i="27" l="1"/>
  <c r="B70" i="27"/>
  <c r="H70" i="27" l="1"/>
  <c r="B71" i="27"/>
  <c r="H71" i="27" l="1"/>
  <c r="B72" i="27"/>
  <c r="H72" i="27" l="1"/>
  <c r="B73" i="27"/>
  <c r="H73" i="27" l="1"/>
  <c r="B74" i="27"/>
  <c r="H74" i="27" l="1"/>
  <c r="B75" i="27"/>
  <c r="H75" i="27" l="1"/>
  <c r="B76" i="27"/>
  <c r="H76" i="27" l="1"/>
  <c r="B77" i="27"/>
  <c r="H77" i="27" l="1"/>
  <c r="B78" i="27"/>
  <c r="H78" i="27" l="1"/>
  <c r="B79" i="27"/>
  <c r="H79" i="27" l="1"/>
  <c r="B80" i="27"/>
  <c r="H80" i="27" l="1"/>
  <c r="B81" i="27"/>
  <c r="H81" i="27" l="1"/>
  <c r="B82" i="27"/>
  <c r="H82" i="27" l="1"/>
  <c r="B83" i="27"/>
  <c r="H83" i="27" l="1"/>
  <c r="B84" i="27"/>
  <c r="H84" i="27" l="1"/>
  <c r="B85" i="27"/>
  <c r="H85" i="27" l="1"/>
  <c r="B86" i="27"/>
  <c r="H86" i="27" l="1"/>
  <c r="B87" i="27"/>
  <c r="H87" i="27" l="1"/>
  <c r="B88" i="27"/>
  <c r="H88" i="27" l="1"/>
  <c r="B89" i="27"/>
  <c r="H89" i="27" l="1"/>
  <c r="B90" i="27"/>
  <c r="H90" i="27" l="1"/>
  <c r="B91" i="27"/>
  <c r="B92" i="27" l="1"/>
  <c r="H91" i="27"/>
  <c r="H92" i="27" l="1"/>
  <c r="B93" i="27"/>
  <c r="H93" i="27" l="1"/>
  <c r="B94" i="27"/>
  <c r="H94" i="27" l="1"/>
  <c r="B95" i="27"/>
  <c r="H95" i="27" l="1"/>
  <c r="B96" i="27"/>
  <c r="H96" i="27" l="1"/>
  <c r="B97" i="27"/>
  <c r="H97" i="27" l="1"/>
  <c r="B98" i="27"/>
  <c r="H98" i="27" l="1"/>
  <c r="B99" i="27"/>
  <c r="B100" i="27" l="1"/>
  <c r="H99" i="27"/>
  <c r="H100" i="27" l="1"/>
  <c r="B101" i="27"/>
  <c r="H101" i="27" l="1"/>
  <c r="B102" i="27"/>
  <c r="H102" i="27" l="1"/>
  <c r="B103" i="27"/>
  <c r="H103" i="27" l="1"/>
  <c r="B104" i="27"/>
  <c r="H104" i="27" l="1"/>
  <c r="B105" i="27"/>
  <c r="H105" i="27" l="1"/>
  <c r="B106" i="27"/>
  <c r="H106" i="27" l="1"/>
  <c r="B107" i="27"/>
  <c r="H107" i="27" l="1"/>
  <c r="B108" i="27"/>
  <c r="H108" i="27" l="1"/>
  <c r="B109" i="27"/>
  <c r="H109" i="27" l="1"/>
  <c r="B110" i="27"/>
  <c r="H110" i="27" l="1"/>
  <c r="B111" i="27"/>
  <c r="H111" i="27" l="1"/>
  <c r="B112" i="27"/>
  <c r="H112" i="27" l="1"/>
  <c r="B113" i="27"/>
  <c r="H113" i="27" l="1"/>
  <c r="B114" i="27"/>
  <c r="H114" i="27" l="1"/>
  <c r="B115" i="27"/>
  <c r="H115" i="27" l="1"/>
  <c r="B116" i="27"/>
  <c r="H116" i="27" l="1"/>
  <c r="B117" i="27"/>
  <c r="H117" i="27" l="1"/>
  <c r="B118" i="27"/>
  <c r="H118" i="27" l="1"/>
  <c r="B119" i="27"/>
  <c r="H119" i="27" l="1"/>
  <c r="B120" i="27"/>
  <c r="H120" i="27" l="1"/>
  <c r="B121" i="27"/>
  <c r="H121" i="27" l="1"/>
  <c r="B122" i="27"/>
  <c r="H122" i="27" l="1"/>
  <c r="B123" i="27"/>
  <c r="H123" i="27" l="1"/>
  <c r="B124" i="27"/>
  <c r="H124" i="27" l="1"/>
  <c r="B125" i="27"/>
  <c r="H125" i="27" l="1"/>
  <c r="B126" i="27"/>
  <c r="H126" i="27" l="1"/>
  <c r="B127" i="27"/>
  <c r="H127" i="27" l="1"/>
  <c r="B128" i="27"/>
  <c r="H128" i="27" l="1"/>
  <c r="B129" i="27"/>
  <c r="H129" i="27" l="1"/>
  <c r="B130" i="27"/>
  <c r="H130" i="27" l="1"/>
  <c r="B131" i="27"/>
  <c r="H131" i="27" l="1"/>
  <c r="B132" i="27"/>
  <c r="H132" i="27" l="1"/>
  <c r="B133" i="27"/>
  <c r="H133" i="27" l="1"/>
  <c r="B134" i="27"/>
  <c r="H134" i="27" l="1"/>
  <c r="B135" i="27"/>
  <c r="H135" i="27" l="1"/>
  <c r="B136" i="27"/>
  <c r="H136" i="27" l="1"/>
  <c r="B137" i="27"/>
  <c r="H137" i="27" l="1"/>
  <c r="B138" i="27"/>
  <c r="H138" i="27" l="1"/>
  <c r="B139" i="27"/>
  <c r="H139" i="27" l="1"/>
  <c r="B140" i="27"/>
  <c r="H140" i="27" l="1"/>
  <c r="B141" i="27"/>
  <c r="H141" i="27" l="1"/>
  <c r="B142" i="27"/>
  <c r="H142" i="27" l="1"/>
  <c r="B143" i="27"/>
  <c r="H143" i="27" l="1"/>
  <c r="B144" i="27"/>
  <c r="H144" i="27" l="1"/>
  <c r="B145" i="27"/>
  <c r="H145" i="27" l="1"/>
  <c r="B146" i="27"/>
  <c r="H146" i="27" l="1"/>
  <c r="B147" i="27"/>
  <c r="H147" i="27" l="1"/>
  <c r="B148" i="27"/>
  <c r="H148" i="27" l="1"/>
  <c r="B149" i="27"/>
  <c r="H149" i="27" l="1"/>
  <c r="B150" i="27"/>
  <c r="H150" i="27" l="1"/>
  <c r="B151" i="27"/>
  <c r="H151" i="27" l="1"/>
  <c r="B152" i="27"/>
  <c r="H152" i="27" l="1"/>
  <c r="B153" i="27"/>
  <c r="H153" i="27" l="1"/>
  <c r="B154" i="27"/>
  <c r="H154" i="27" l="1"/>
  <c r="B155" i="27"/>
  <c r="H155" i="27" l="1"/>
  <c r="B156" i="27"/>
  <c r="H156" i="27" l="1"/>
  <c r="B157" i="27"/>
  <c r="H157" i="27" l="1"/>
  <c r="B158" i="27"/>
  <c r="H158" i="27" l="1"/>
  <c r="B159" i="27"/>
  <c r="H159" i="27" l="1"/>
  <c r="B160" i="27"/>
  <c r="H160" i="27" l="1"/>
  <c r="B161" i="27"/>
  <c r="H161" i="27" l="1"/>
  <c r="B162" i="27"/>
  <c r="H162" i="27" l="1"/>
  <c r="B163" i="27"/>
  <c r="H163" i="27" l="1"/>
  <c r="B164" i="27"/>
  <c r="H164" i="27" l="1"/>
  <c r="B165" i="27"/>
  <c r="H165" i="27" l="1"/>
  <c r="B166" i="27"/>
  <c r="H166" i="27" l="1"/>
  <c r="B167" i="27"/>
  <c r="H167" i="27" l="1"/>
  <c r="B168" i="27"/>
  <c r="H168" i="27" l="1"/>
  <c r="B169" i="27"/>
  <c r="H169" i="27" l="1"/>
  <c r="B170" i="27"/>
  <c r="H170" i="27" l="1"/>
  <c r="B171" i="27"/>
  <c r="H171" i="27" l="1"/>
  <c r="B172" i="27"/>
  <c r="H172" i="27" l="1"/>
  <c r="B173" i="27"/>
  <c r="H173" i="27" l="1"/>
  <c r="B174" i="27"/>
  <c r="H174" i="27" l="1"/>
  <c r="B175" i="27"/>
  <c r="H175" i="27" l="1"/>
  <c r="B176" i="27"/>
  <c r="H176" i="27" l="1"/>
  <c r="B177" i="27"/>
  <c r="H177" i="27" l="1"/>
  <c r="B178" i="27"/>
  <c r="H178" i="27" l="1"/>
  <c r="B179" i="27"/>
  <c r="H179" i="27" l="1"/>
  <c r="B180" i="27"/>
  <c r="H180" i="27" l="1"/>
  <c r="B181" i="27"/>
  <c r="H181" i="27" l="1"/>
  <c r="B182" i="27"/>
  <c r="H182" i="27" l="1"/>
  <c r="B183" i="27"/>
  <c r="H183" i="27" l="1"/>
  <c r="B184" i="27"/>
  <c r="B185" i="27" l="1"/>
  <c r="H184" i="27"/>
  <c r="H185" i="27" l="1"/>
  <c r="B186" i="27"/>
  <c r="H186" i="27" l="1"/>
  <c r="B187" i="27"/>
  <c r="H187" i="27" l="1"/>
  <c r="B188" i="27"/>
  <c r="B189" i="27" l="1"/>
  <c r="H188" i="27"/>
  <c r="H189" i="27" l="1"/>
  <c r="B190" i="27"/>
  <c r="H190" i="27" l="1"/>
  <c r="B191" i="27"/>
  <c r="H191" i="27" l="1"/>
  <c r="B192" i="27"/>
  <c r="B193" i="27" l="1"/>
  <c r="H192" i="27"/>
  <c r="H193" i="27" l="1"/>
  <c r="B194" i="27"/>
  <c r="H194" i="27" l="1"/>
  <c r="B195" i="27"/>
  <c r="H195" i="27" l="1"/>
  <c r="B196" i="27"/>
  <c r="B197" i="27" l="1"/>
  <c r="H196" i="27"/>
  <c r="H197" i="27" l="1"/>
  <c r="B198" i="27"/>
  <c r="H198" i="27" l="1"/>
  <c r="B199" i="27"/>
  <c r="H199" i="27" l="1"/>
  <c r="B200" i="27"/>
  <c r="B201" i="27" l="1"/>
  <c r="H200" i="27"/>
  <c r="H201" i="27" l="1"/>
  <c r="B202" i="27"/>
  <c r="H202" i="27" l="1"/>
  <c r="B203" i="27"/>
  <c r="H203" i="27" l="1"/>
  <c r="B204" i="27"/>
  <c r="B205" i="27" l="1"/>
  <c r="H204" i="27"/>
  <c r="B206" i="27" l="1"/>
  <c r="H205" i="27"/>
  <c r="H206" i="27" l="1"/>
  <c r="B207" i="27"/>
  <c r="H207" i="27" l="1"/>
  <c r="B208" i="27"/>
  <c r="B209" i="27" l="1"/>
  <c r="H208" i="27"/>
  <c r="H209" i="27" l="1"/>
  <c r="B210" i="27"/>
  <c r="H210" i="27" l="1"/>
  <c r="B211" i="27"/>
  <c r="H211" i="27" l="1"/>
  <c r="B212" i="27"/>
  <c r="B213" i="27" l="1"/>
  <c r="H212" i="27"/>
  <c r="H213" i="27" l="1"/>
  <c r="B214" i="27"/>
  <c r="H214" i="27" l="1"/>
  <c r="B215" i="27"/>
  <c r="H215" i="27" l="1"/>
  <c r="B216" i="27"/>
  <c r="B217" i="27" l="1"/>
  <c r="H216" i="27"/>
  <c r="H217" i="27" l="1"/>
  <c r="B218" i="27"/>
  <c r="H218" i="27" l="1"/>
  <c r="B219" i="27"/>
  <c r="H219" i="27" l="1"/>
  <c r="B220" i="27"/>
  <c r="B221" i="27" l="1"/>
  <c r="H220" i="27"/>
  <c r="H221" i="27" l="1"/>
  <c r="B222" i="27"/>
  <c r="H222" i="27" l="1"/>
  <c r="B223" i="27"/>
  <c r="H223" i="27" l="1"/>
  <c r="B224" i="27"/>
  <c r="B225" i="27" l="1"/>
  <c r="H224" i="27"/>
  <c r="H225" i="27" l="1"/>
  <c r="B226" i="27"/>
  <c r="H226" i="27" l="1"/>
  <c r="B227" i="27"/>
  <c r="H227" i="27" l="1"/>
  <c r="B228" i="27"/>
  <c r="B229" i="27" l="1"/>
  <c r="H228" i="27"/>
  <c r="H229" i="27" l="1"/>
  <c r="B230" i="27"/>
  <c r="H230" i="27" l="1"/>
  <c r="B231" i="27"/>
  <c r="H231" i="27" l="1"/>
  <c r="B232" i="27"/>
  <c r="B233" i="27" l="1"/>
  <c r="H232" i="27"/>
  <c r="H233" i="27" l="1"/>
  <c r="B234" i="27"/>
  <c r="B235" i="27" l="1"/>
  <c r="H234" i="27"/>
  <c r="H235" i="27" l="1"/>
  <c r="B236" i="27"/>
  <c r="B237" i="27" l="1"/>
  <c r="H236" i="27"/>
  <c r="H237" i="27" l="1"/>
  <c r="B238" i="27"/>
  <c r="B239" i="27" l="1"/>
  <c r="H238" i="27"/>
  <c r="H239" i="27" l="1"/>
  <c r="B240" i="27"/>
  <c r="B241" i="27" l="1"/>
  <c r="H240" i="27"/>
  <c r="H241" i="27" l="1"/>
  <c r="B242" i="27"/>
  <c r="B243" i="27" l="1"/>
  <c r="H242" i="27"/>
  <c r="H243" i="27" l="1"/>
  <c r="B244" i="27"/>
  <c r="B245" i="27" l="1"/>
  <c r="H244" i="27"/>
  <c r="H245" i="27" l="1"/>
  <c r="B246" i="27"/>
  <c r="B247" i="27" l="1"/>
  <c r="H246" i="27"/>
  <c r="H247" i="27" l="1"/>
  <c r="B248" i="27"/>
  <c r="B249" i="27" l="1"/>
  <c r="H248" i="27"/>
  <c r="H249" i="27" l="1"/>
  <c r="B250" i="27"/>
  <c r="B251" i="27" l="1"/>
  <c r="H250" i="27"/>
  <c r="H251" i="27" l="1"/>
  <c r="B252" i="27"/>
  <c r="B253" i="27" l="1"/>
  <c r="H252" i="27"/>
  <c r="H253" i="27" l="1"/>
  <c r="B254" i="27"/>
  <c r="B255" i="27" l="1"/>
  <c r="H254" i="27"/>
  <c r="H255" i="27" l="1"/>
  <c r="B256" i="27"/>
  <c r="B257" i="27" l="1"/>
  <c r="H256" i="27"/>
  <c r="H257" i="27" l="1"/>
  <c r="B258" i="27"/>
  <c r="H258" i="27" l="1"/>
  <c r="B259" i="27"/>
  <c r="H259" i="27" l="1"/>
  <c r="B260" i="27"/>
  <c r="H260" i="27" l="1"/>
  <c r="B261" i="27"/>
  <c r="H261" i="27" l="1"/>
  <c r="B262" i="27"/>
  <c r="H262" i="27" l="1"/>
  <c r="B263" i="27"/>
  <c r="H263" i="27" l="1"/>
  <c r="B264" i="27"/>
  <c r="H264" i="27" l="1"/>
  <c r="B265" i="27"/>
  <c r="H265" i="27" l="1"/>
  <c r="B266" i="27"/>
  <c r="H266" i="27" l="1"/>
  <c r="B267" i="27"/>
  <c r="H267" i="27" l="1"/>
  <c r="B268" i="27"/>
  <c r="H268" i="27" l="1"/>
  <c r="B269" i="27"/>
  <c r="H269" i="27" l="1"/>
  <c r="B270" i="27"/>
  <c r="H270" i="27" l="1"/>
  <c r="B271" i="27"/>
  <c r="H271" i="27" l="1"/>
  <c r="B272" i="27"/>
  <c r="H272" i="27" l="1"/>
  <c r="B273" i="27"/>
  <c r="H273" i="27" l="1"/>
  <c r="B274" i="27"/>
  <c r="H274" i="27" l="1"/>
  <c r="B275" i="27"/>
  <c r="H275" i="27" l="1"/>
  <c r="B276" i="27"/>
  <c r="H276" i="27" l="1"/>
  <c r="B277" i="27"/>
  <c r="H277" i="27" l="1"/>
  <c r="B278" i="27"/>
  <c r="H278" i="27" l="1"/>
  <c r="B279" i="27"/>
  <c r="H279" i="27" l="1"/>
  <c r="B280" i="27"/>
  <c r="H280" i="27" l="1"/>
  <c r="B281" i="27"/>
  <c r="H281" i="27" l="1"/>
  <c r="B282" i="27"/>
  <c r="H282" i="27" l="1"/>
  <c r="B283" i="27"/>
  <c r="H283" i="27" l="1"/>
  <c r="B284" i="27"/>
  <c r="H284" i="27" l="1"/>
  <c r="B285" i="27"/>
  <c r="H285" i="27" l="1"/>
  <c r="B286" i="27"/>
  <c r="H286" i="27" l="1"/>
  <c r="B287" i="27"/>
  <c r="H287" i="27" l="1"/>
  <c r="B288" i="27"/>
  <c r="H288" i="27" l="1"/>
  <c r="B289" i="27"/>
  <c r="H289" i="27" l="1"/>
  <c r="B290" i="27"/>
  <c r="H290" i="27" l="1"/>
  <c r="B291" i="27"/>
  <c r="H291" i="27" l="1"/>
  <c r="B292" i="27"/>
  <c r="H292" i="27" l="1"/>
  <c r="B293" i="27"/>
  <c r="H293" i="27" l="1"/>
  <c r="B294" i="27"/>
  <c r="H294" i="27" l="1"/>
  <c r="B295" i="27"/>
  <c r="H295" i="27" l="1"/>
  <c r="B296" i="27"/>
  <c r="H296" i="27" l="1"/>
  <c r="B297" i="27"/>
  <c r="H297" i="27" l="1"/>
  <c r="B298" i="27"/>
  <c r="H298" i="27" l="1"/>
  <c r="B299" i="27"/>
  <c r="H299" i="27" l="1"/>
  <c r="B300" i="27"/>
  <c r="H300" i="27" l="1"/>
  <c r="B301" i="27"/>
  <c r="H301" i="27" l="1"/>
  <c r="B302" i="27"/>
  <c r="H302" i="27" l="1"/>
  <c r="B303" i="27"/>
  <c r="H303" i="27" l="1"/>
  <c r="B304" i="27"/>
  <c r="H304" i="27" l="1"/>
  <c r="B305" i="27"/>
  <c r="H305" i="27" l="1"/>
  <c r="B306" i="27"/>
  <c r="H306" i="27" l="1"/>
  <c r="B307" i="27"/>
  <c r="H307" i="27" l="1"/>
  <c r="B308" i="27"/>
  <c r="H308" i="27" l="1"/>
  <c r="B309" i="27"/>
  <c r="H309" i="27" l="1"/>
  <c r="B310" i="27"/>
  <c r="H310" i="27" l="1"/>
  <c r="B311" i="27"/>
  <c r="H311" i="27" l="1"/>
  <c r="B312" i="27"/>
  <c r="H312" i="27" l="1"/>
  <c r="B313" i="27"/>
  <c r="H313" i="27" l="1"/>
  <c r="B314" i="27"/>
  <c r="H314" i="27" l="1"/>
  <c r="B315" i="27"/>
  <c r="H315" i="27" l="1"/>
  <c r="B316" i="27"/>
  <c r="H316" i="27" l="1"/>
  <c r="B317" i="27"/>
  <c r="H317" i="27" l="1"/>
  <c r="B318" i="27"/>
  <c r="H318" i="27" l="1"/>
  <c r="B319" i="27"/>
  <c r="H319" i="27" l="1"/>
  <c r="B320" i="27"/>
  <c r="H320" i="27" l="1"/>
  <c r="B321" i="27"/>
  <c r="H321" i="27" l="1"/>
  <c r="B322" i="27"/>
  <c r="H322" i="27" l="1"/>
  <c r="B323" i="27"/>
  <c r="H323" i="27" l="1"/>
  <c r="B324" i="27"/>
  <c r="B325" i="27" l="1"/>
  <c r="H324" i="27"/>
  <c r="H325" i="27" l="1"/>
  <c r="B326" i="27"/>
  <c r="H326" i="27" l="1"/>
  <c r="B327" i="27"/>
  <c r="H327" i="27" l="1"/>
  <c r="B328" i="27"/>
  <c r="H328" i="27" l="1"/>
  <c r="B329" i="27"/>
  <c r="H329" i="27" l="1"/>
  <c r="B330" i="27"/>
  <c r="H330" i="27" l="1"/>
  <c r="B331" i="27"/>
  <c r="H331" i="27" l="1"/>
  <c r="B332" i="27"/>
  <c r="H332" i="27" l="1"/>
  <c r="B333" i="27"/>
  <c r="H333" i="27" l="1"/>
  <c r="B334" i="27"/>
  <c r="H334" i="27" l="1"/>
  <c r="B335" i="27"/>
  <c r="H335" i="27" l="1"/>
  <c r="B336" i="27"/>
  <c r="H336" i="27" l="1"/>
  <c r="B337" i="27"/>
  <c r="H337" i="27" l="1"/>
  <c r="B338" i="27"/>
  <c r="H338" i="27" l="1"/>
  <c r="B339" i="27"/>
  <c r="H339" i="27" l="1"/>
  <c r="B340" i="27"/>
  <c r="H340" i="27" l="1"/>
  <c r="B341" i="27"/>
  <c r="H341" i="27" l="1"/>
  <c r="B342" i="27"/>
  <c r="H342" i="27" l="1"/>
  <c r="B343" i="27"/>
  <c r="H343" i="27" l="1"/>
  <c r="B344" i="27"/>
  <c r="H344" i="27" l="1"/>
  <c r="B345" i="27"/>
  <c r="H345" i="27" l="1"/>
  <c r="B346" i="27"/>
  <c r="H346" i="27" l="1"/>
  <c r="B347" i="27"/>
  <c r="H347" i="27" l="1"/>
  <c r="B348" i="27"/>
  <c r="H348" i="27" l="1"/>
  <c r="B349" i="27"/>
  <c r="H349" i="27" l="1"/>
  <c r="B350" i="27"/>
  <c r="H350" i="27" l="1"/>
  <c r="B351" i="27"/>
  <c r="B352" i="27" l="1"/>
  <c r="H351" i="27"/>
  <c r="H352" i="27" l="1"/>
  <c r="B353" i="27"/>
  <c r="H353" i="27" l="1"/>
  <c r="B354" i="27"/>
  <c r="H354" i="27" l="1"/>
  <c r="B355" i="27"/>
  <c r="H355" i="27" l="1"/>
  <c r="B356" i="27"/>
  <c r="H356" i="27" l="1"/>
  <c r="B357" i="27"/>
  <c r="H357" i="27" l="1"/>
  <c r="B358" i="27"/>
  <c r="H358" i="27" l="1"/>
  <c r="B359" i="27"/>
  <c r="H359" i="27" l="1"/>
  <c r="B360" i="27"/>
  <c r="H360" i="27" l="1"/>
  <c r="B361" i="27"/>
  <c r="H361" i="27" l="1"/>
  <c r="B362" i="27"/>
  <c r="H362" i="27" l="1"/>
  <c r="B363" i="27"/>
  <c r="H363" i="27" l="1"/>
  <c r="B364" i="27"/>
  <c r="H364" i="27" l="1"/>
  <c r="B365" i="27"/>
  <c r="H365" i="27" l="1"/>
  <c r="B366" i="27"/>
  <c r="H366" i="27" l="1"/>
  <c r="B367" i="27"/>
  <c r="H367" i="27" l="1"/>
  <c r="B368" i="27"/>
  <c r="H368" i="27" l="1"/>
  <c r="B369" i="27"/>
  <c r="H369" i="27" l="1"/>
  <c r="B370" i="27"/>
  <c r="H370" i="27" l="1"/>
  <c r="B371" i="27"/>
  <c r="H371" i="27" l="1"/>
  <c r="B372" i="27"/>
  <c r="H372" i="27" l="1"/>
  <c r="B373" i="27"/>
  <c r="H373" i="27" l="1"/>
  <c r="B374" i="27"/>
  <c r="H374" i="27" l="1"/>
  <c r="B375" i="27"/>
  <c r="B376" i="27" l="1"/>
  <c r="H375" i="27"/>
  <c r="H376" i="27" l="1"/>
  <c r="B377" i="27"/>
  <c r="H377" i="27" l="1"/>
  <c r="B378" i="27"/>
  <c r="H378" i="27" l="1"/>
  <c r="B379" i="27"/>
  <c r="H379" i="27" l="1"/>
  <c r="B380" i="27"/>
  <c r="H380" i="27" l="1"/>
  <c r="B381" i="27"/>
  <c r="H381" i="27" l="1"/>
  <c r="B382" i="27"/>
  <c r="H382" i="27" l="1"/>
  <c r="B383" i="27"/>
  <c r="H383" i="27" l="1"/>
  <c r="B384" i="27"/>
  <c r="H384" i="27" l="1"/>
  <c r="B385" i="27"/>
  <c r="H385" i="27" l="1"/>
  <c r="B386" i="27"/>
  <c r="H386" i="27" l="1"/>
  <c r="B387" i="27"/>
  <c r="H387" i="27" l="1"/>
  <c r="B388" i="27"/>
  <c r="H388" i="27" l="1"/>
  <c r="B389" i="27"/>
  <c r="H389" i="27" l="1"/>
  <c r="B390" i="27"/>
  <c r="H390" i="27" l="1"/>
  <c r="B391" i="27"/>
  <c r="H391" i="27" l="1"/>
  <c r="B392" i="27"/>
  <c r="H392" i="27" l="1"/>
  <c r="B393" i="27"/>
  <c r="H393" i="27" l="1"/>
  <c r="B394" i="27"/>
  <c r="H394" i="27" l="1"/>
  <c r="B395" i="27"/>
  <c r="H395" i="27" l="1"/>
  <c r="B396" i="27"/>
  <c r="H396" i="27" l="1"/>
  <c r="B397" i="27"/>
  <c r="H397" i="27" l="1"/>
  <c r="B398" i="27"/>
  <c r="H398" i="27" l="1"/>
  <c r="B399" i="27"/>
  <c r="H399" i="27" l="1"/>
  <c r="B400" i="27"/>
  <c r="H400" i="27" l="1"/>
  <c r="B401" i="27"/>
  <c r="H401" i="27" l="1"/>
  <c r="B402" i="27"/>
  <c r="H402" i="27" l="1"/>
  <c r="B403" i="27"/>
  <c r="H403" i="27" l="1"/>
  <c r="B404" i="27"/>
  <c r="H404" i="27" l="1"/>
  <c r="B405" i="27"/>
  <c r="H405" i="27" l="1"/>
  <c r="B406" i="27"/>
  <c r="H406" i="27" l="1"/>
  <c r="B407" i="27"/>
  <c r="H407" i="27" l="1"/>
  <c r="B408" i="27"/>
  <c r="H408" i="27" l="1"/>
  <c r="B409" i="27"/>
  <c r="H409" i="27" l="1"/>
  <c r="B410" i="27"/>
  <c r="B411" i="27" s="1"/>
  <c r="H411" i="27" l="1"/>
  <c r="B412" i="27"/>
  <c r="B413" i="27" s="1"/>
  <c r="H410" i="27"/>
  <c r="H412" i="27" l="1"/>
  <c r="H413" i="27" l="1"/>
  <c r="F26" i="15" l="1"/>
  <c r="F13" i="27" l="1"/>
  <c r="J13" i="27" s="1"/>
  <c r="J12" i="27" s="1"/>
  <c r="D12" i="27"/>
  <c r="D22" i="27" s="1"/>
  <c r="E22" i="27" l="1"/>
  <c r="E23" i="27" s="1"/>
  <c r="E26" i="27" s="1"/>
  <c r="E27" i="27" s="1"/>
  <c r="D23" i="27"/>
  <c r="D26" i="27" s="1"/>
  <c r="D27" i="27" s="1"/>
  <c r="D30" i="27"/>
  <c r="E30" i="27"/>
  <c r="D5" i="27"/>
  <c r="G5" i="27" s="1"/>
  <c r="E11" i="14" s="1"/>
  <c r="F12" i="27"/>
  <c r="E33" i="14" l="1"/>
  <c r="C5" i="14" s="1"/>
  <c r="F29" i="15" s="1"/>
  <c r="D31" i="27"/>
  <c r="D32" i="27" s="1"/>
  <c r="E31" i="27"/>
  <c r="E32" i="27" s="1"/>
  <c r="E4" i="27"/>
  <c r="G4" i="27" s="1"/>
  <c r="C11" i="14" l="1"/>
  <c r="G6" i="27"/>
  <c r="C33" i="14" l="1"/>
  <c r="C4" i="14" s="1"/>
  <c r="F28" i="15" l="1"/>
  <c r="F30" i="15" s="1"/>
  <c r="C6" i="14"/>
  <c r="F36" i="15" l="1"/>
  <c r="C6" i="16" s="1"/>
  <c r="C7" i="16" l="1"/>
  <c r="C9" i="16" s="1"/>
  <c r="D5" i="16" s="1"/>
  <c r="D6" i="16" s="1"/>
  <c r="D7" i="16" s="1"/>
  <c r="D9" i="16" s="1"/>
  <c r="D10" i="16" s="1"/>
  <c r="C10" i="16" l="1"/>
  <c r="B11" i="16" s="1"/>
  <c r="E5" i="16"/>
  <c r="E6" i="16" s="1"/>
  <c r="E7" i="16" l="1"/>
  <c r="E9" i="16" s="1"/>
  <c r="E10" i="16" s="1"/>
  <c r="F11" i="16" s="1"/>
  <c r="G11" i="16" l="1"/>
  <c r="H11" i="16"/>
  <c r="AL60" i="38" l="1"/>
  <c r="AL61" i="38"/>
  <c r="AL62" i="38"/>
  <c r="AL63" i="38"/>
  <c r="AL64" i="38"/>
  <c r="AL65" i="38"/>
  <c r="AL66" i="3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610c</author>
  </authors>
  <commentList>
    <comment ref="O62" authorId="0" shapeId="0" xr:uid="{73E6120C-0EB2-4281-A022-4FD360879F23}">
      <text>
        <r>
          <rPr>
            <b/>
            <sz val="9"/>
            <color indexed="81"/>
            <rFont val="Tahoma"/>
            <family val="2"/>
          </rPr>
          <t xml:space="preserve">BNetzA:
</t>
        </r>
        <r>
          <rPr>
            <sz val="9"/>
            <color indexed="81"/>
            <rFont val="Tahoma"/>
            <family val="2"/>
          </rPr>
          <t>Formeln nur im falle von einem Endkunden gültig. Andernfalls bitte die Formeln überschreiben und die Kalkulation auf einen Extrablatt nachweisen.</t>
        </r>
        <r>
          <rPr>
            <sz val="9"/>
            <color indexed="81"/>
            <rFont val="Tahoma"/>
            <family val="2"/>
          </rPr>
          <t xml:space="preserve">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<sst xmlns="http://schemas.openxmlformats.org/spreadsheetml/2006/main" count="1850" uniqueCount="973">
  <si>
    <t>Bitte wählen</t>
  </si>
  <si>
    <t>Mengenangaben</t>
  </si>
  <si>
    <t>Höchstspannung (HöS)</t>
  </si>
  <si>
    <t>Hochspannung (HS)</t>
  </si>
  <si>
    <t>Netzreservekapazität</t>
  </si>
  <si>
    <t>HS - Hochspannung (einschließlich Umspannung HöS/HS)</t>
  </si>
  <si>
    <t>Summe</t>
  </si>
  <si>
    <t>Betriebsnummer der Bundesnetzagentur:</t>
  </si>
  <si>
    <t>Netznummer der Bundesnetzagentur:</t>
  </si>
  <si>
    <t>Kategorie</t>
  </si>
  <si>
    <t>Sonstige</t>
  </si>
  <si>
    <t>Tabelle</t>
  </si>
  <si>
    <t>Zelle</t>
  </si>
  <si>
    <t>Anmerkung</t>
  </si>
  <si>
    <t>kWh</t>
  </si>
  <si>
    <t>A. Allgemeine Informationen</t>
  </si>
  <si>
    <t>In diesem Tabellenblatt können Sie Anmerkungen zu den von Ihnen eingetragenen Werten unter Nennung des relevanten Tabellenblattes sowie der Zelle einfügen.</t>
  </si>
  <si>
    <t>Ausfüllhilfe</t>
  </si>
  <si>
    <t>Bilanzstichtag:</t>
  </si>
  <si>
    <t>Abgabedatum des Erhebungsbogens:</t>
  </si>
  <si>
    <t xml:space="preserve">A. Allgemeine Informationen Stromnetzbetreiber </t>
  </si>
  <si>
    <t>A. Anlagevermögen</t>
  </si>
  <si>
    <t>I. Immaterielle Vermögensgegenstände</t>
  </si>
  <si>
    <t>II. Sachanlagen</t>
  </si>
  <si>
    <t>III. Finanzanlagen</t>
  </si>
  <si>
    <t>B. Umlaufvermögen</t>
  </si>
  <si>
    <t>I. Vorräte</t>
  </si>
  <si>
    <t>II. Forderungen und sonstige Vermögensgegenstände</t>
  </si>
  <si>
    <t>III. Wertpapiere</t>
  </si>
  <si>
    <t>C. Rechnungsabgrenzungsposten</t>
  </si>
  <si>
    <t>D. Sonderverlustkonto aus Rückstellungsbildung</t>
  </si>
  <si>
    <t>Passiva</t>
  </si>
  <si>
    <t>A. Eigenkapital</t>
  </si>
  <si>
    <t>I. Gezeichnetes Kapital</t>
  </si>
  <si>
    <t>II. Kapitalrücklage</t>
  </si>
  <si>
    <t>III. Gewinnrücklagen</t>
  </si>
  <si>
    <t>IV. Gewinnvortrag/Verlustvortrag</t>
  </si>
  <si>
    <t>V. Bilanzgewinn</t>
  </si>
  <si>
    <t>B. Sonderposten mit Rücklagenanteil</t>
  </si>
  <si>
    <t>C. Sonderposten für Investitionszuschüsse</t>
  </si>
  <si>
    <t>D. Baukostenzuschüsse</t>
  </si>
  <si>
    <t>E. Rückstellungen</t>
  </si>
  <si>
    <t>F. Verbindlichkeiten</t>
  </si>
  <si>
    <t>G. Rechnungsabgrenzungsposten</t>
  </si>
  <si>
    <t>Aktiva</t>
  </si>
  <si>
    <t>1. Umsatzerlöse</t>
  </si>
  <si>
    <t>2. Erhöhung oder Verminderung des Bestandes an fertigen und unfertigen Erzeugnissen</t>
  </si>
  <si>
    <t>3. andere aktivierte Eigenleistungen</t>
  </si>
  <si>
    <t>4. sonstige betriebliche Erträge</t>
  </si>
  <si>
    <t>5. Materialaufwand</t>
  </si>
  <si>
    <t>6. Personalaufwand</t>
  </si>
  <si>
    <t>7. Abschreibungen</t>
  </si>
  <si>
    <t>8. sonstige betriebliche Aufwendungen</t>
  </si>
  <si>
    <t>9. Erträge aus Beteiligungen</t>
  </si>
  <si>
    <t>12. Abschreibungen auf Finanzanlagen und auf Wertpapiere des Umlaufvermögens</t>
  </si>
  <si>
    <t>13. Zinsen und ähnliche Aufwendungen</t>
  </si>
  <si>
    <t>14. Ergebnis der gewöhnlichen Geschäftstätigkeit</t>
  </si>
  <si>
    <t>15. außerordentliche Erträge</t>
  </si>
  <si>
    <t>16. außerordentliche Aufwendungen</t>
  </si>
  <si>
    <t>17. außerordentliches Ergebnis</t>
  </si>
  <si>
    <t>18. Steuern vom Einkommen und vom Ertrag</t>
  </si>
  <si>
    <t>19. sonstige Steuern</t>
  </si>
  <si>
    <t>20. Erträge aus Verlustübernahme</t>
  </si>
  <si>
    <t>21. Aufwendungen aus Gewinnabführung</t>
  </si>
  <si>
    <t>22. Jahresüberschuss/Jahresfehlbetrag</t>
  </si>
  <si>
    <t>23. Gewinnvortrag aus dem Vorjahr</t>
  </si>
  <si>
    <t>24. Einstellung in Gewinnrücklagen</t>
  </si>
  <si>
    <t>25. Bilanzgewinn</t>
  </si>
  <si>
    <t>A2. Bilanz</t>
  </si>
  <si>
    <t>10. Erträge aus anderen Wertpapieren und Ausleihungen des Finanzanlagevermögens</t>
  </si>
  <si>
    <t>Beschreibung</t>
  </si>
  <si>
    <t>Rechtsgrundlage</t>
  </si>
  <si>
    <t>Inhalt</t>
  </si>
  <si>
    <t>Erlösobergrenze (EOG) gemäß § 4 ARegV</t>
  </si>
  <si>
    <t>§ 5 Abs. 1 Satz 1 ARegV</t>
  </si>
  <si>
    <t>nach § 4 ARegV zulässige Erlöse</t>
  </si>
  <si>
    <t>erzielbare Erlöse</t>
  </si>
  <si>
    <t>§ 5 Abs. 1 Satz 2 ARegV</t>
  </si>
  <si>
    <t>tatsächlich entstandene Kosten</t>
  </si>
  <si>
    <t>E1</t>
  </si>
  <si>
    <t>E4</t>
  </si>
  <si>
    <t>Tabellen-
blatt</t>
  </si>
  <si>
    <t>F. Zusammenfassung</t>
  </si>
  <si>
    <t>Aktenzeichen
[BK4-JJ-XXX]</t>
  </si>
  <si>
    <t>Projektname</t>
  </si>
  <si>
    <t>Kapitalkosten aus genehmigten Investitionsmaßnahmen nach § 23 ARegV</t>
  </si>
  <si>
    <t>Differenz</t>
  </si>
  <si>
    <t>E5</t>
  </si>
  <si>
    <t>E7</t>
  </si>
  <si>
    <t xml:space="preserve"> = Saldo aus Einzeldifferenzen</t>
  </si>
  <si>
    <t>Bezeichnung</t>
  </si>
  <si>
    <t>Sonstige Sparten
[EUR]</t>
  </si>
  <si>
    <t>Strom
[EUR]</t>
  </si>
  <si>
    <t>Bilanz gesamt
[EUR]</t>
  </si>
  <si>
    <t>Sonstige Aktivitäten in der Sparte Strom
[EUR]</t>
  </si>
  <si>
    <t>Stromverteilung 
(Netz) gesamt 
[EUR]</t>
  </si>
  <si>
    <t>GuV gesamt
[EUR]</t>
  </si>
  <si>
    <t>[EUR]</t>
  </si>
  <si>
    <t>Kosten
[EUR]</t>
  </si>
  <si>
    <t>Erlöse
[EUR]</t>
  </si>
  <si>
    <t>IV. Kassenbestand, Bundesbankguthaben, Guthaben bei 
      Kreditinstituten und Schecks</t>
  </si>
  <si>
    <t>Ermittlung der Differenz für § 5 Abs. 1 S. 1 ARegV</t>
  </si>
  <si>
    <t>Ermittlung der Differenz für § 5 Abs. 1 S. 2 ARegV (hier nach § 11 Abs. 2 S. 1 Nr. 6 ARegV)</t>
  </si>
  <si>
    <t>in der Erlösobergrenze enthaltener Ansatz</t>
  </si>
  <si>
    <t>A1. Umsatzerlöse</t>
  </si>
  <si>
    <t>A3. GuV</t>
  </si>
  <si>
    <t>E1. Erzielb. Erlöse</t>
  </si>
  <si>
    <t>tatsächlich entstandene Kosten
[EUR]</t>
  </si>
  <si>
    <t xml:space="preserve">
</t>
  </si>
  <si>
    <t>Netz- bzw. Umspannebene</t>
  </si>
  <si>
    <t>USp. Höchst- / Hochspannung (HöS/HS)</t>
  </si>
  <si>
    <t>11. sonstige Zinsen und ähnliche Erträge</t>
  </si>
  <si>
    <t>Firma und Rechtsform des Stromnetzbetreibers:</t>
  </si>
  <si>
    <t>Anzuwendender Zinssatz gemäß § 5 Abs. 2 ARegV</t>
  </si>
  <si>
    <t>Jahr</t>
  </si>
  <si>
    <t>H. Erläuterungen</t>
  </si>
  <si>
    <t>G. Auflösung RegKto</t>
  </si>
  <si>
    <t>G. Auflösung Regulierungskonto</t>
  </si>
  <si>
    <t>keine Eingabe.</t>
  </si>
  <si>
    <t>Eingabe erwartet.</t>
  </si>
  <si>
    <t>I Übersicht Tabellenblätter</t>
  </si>
  <si>
    <t>II Allgemeine Hinweise zum Erhebungsbogen</t>
  </si>
  <si>
    <t>Bedeutung der farblichen Zellmarkierungen:</t>
  </si>
  <si>
    <t>freiwillige Eingabe.</t>
  </si>
  <si>
    <t>III Spezielle Hinweise für die Tabellenblätter</t>
  </si>
  <si>
    <r>
      <t xml:space="preserve">Gewinn- und Verlustrechnung </t>
    </r>
    <r>
      <rPr>
        <u/>
        <sz val="11"/>
        <rFont val="Arial"/>
        <family val="2"/>
      </rPr>
      <t>nach Sparten</t>
    </r>
  </si>
  <si>
    <r>
      <t xml:space="preserve">Gewinn- und Verlustrechnung </t>
    </r>
    <r>
      <rPr>
        <u/>
        <sz val="11"/>
        <rFont val="Arial"/>
        <family val="2"/>
      </rPr>
      <t>nach Aktivitäten</t>
    </r>
  </si>
  <si>
    <r>
      <t xml:space="preserve">Bilanz </t>
    </r>
    <r>
      <rPr>
        <u/>
        <sz val="11"/>
        <rFont val="Arial"/>
        <family val="2"/>
      </rPr>
      <t>nach Sparten</t>
    </r>
  </si>
  <si>
    <r>
      <t xml:space="preserve">Bilanz Strom </t>
    </r>
    <r>
      <rPr>
        <u/>
        <sz val="11"/>
        <rFont val="Arial"/>
        <family val="2"/>
      </rPr>
      <t>nach Aktivitäten</t>
    </r>
  </si>
  <si>
    <t>Erhebungsbogen Regulierungskonto 
(§ 5 ARegV)</t>
  </si>
  <si>
    <r>
      <t>Abgabedatum:</t>
    </r>
    <r>
      <rPr>
        <b/>
        <sz val="11"/>
        <rFont val="Arial"/>
        <family val="2"/>
      </rPr>
      <t/>
    </r>
  </si>
  <si>
    <t>Der aktuelle im Handelsregister eingetragene Name des Stromnetzbetreibers.</t>
  </si>
  <si>
    <t>Hier ist die von der Bundesnetzagentur dem Stromnetzbetreiber zugewiesene aktuelle Betriebsnummer einzutragen.</t>
  </si>
  <si>
    <t>Hat der Stromnetzbetreiber mehrere Netze, so ist hier die jeweilige von der Bundesnetzagentur zugeordnete Netznummer für das betreffende Netz einzutragen.</t>
  </si>
  <si>
    <t>Angabe des jeweiligen Jahres.</t>
  </si>
  <si>
    <t>Mitteilung der für die Führung des Regulierungs-kontos notwendigen Daten des Kalenderjahres:</t>
  </si>
  <si>
    <t>Ermittlung der Differenz für § 5 Abs. 1 S. 2 ARegV</t>
  </si>
  <si>
    <t>E8</t>
  </si>
  <si>
    <t>E9</t>
  </si>
  <si>
    <t>Mittelwert aus Jahresanfangs- und Jahresendbestand</t>
  </si>
  <si>
    <t>Verzinsung</t>
  </si>
  <si>
    <t>Saldo Regulierungskonto ( = Jahresendbestand + Verzinsung)</t>
  </si>
  <si>
    <t>Anfangsbestand</t>
  </si>
  <si>
    <t>Endbestand (= Saldo aus Einzeldifferenzen)</t>
  </si>
  <si>
    <t>Zugang Baukostenzuschuss:</t>
  </si>
  <si>
    <t>Zugänge an Baukostenzuschüssen im entsprechenden Jahr.</t>
  </si>
  <si>
    <t>Zugang Netzanschlusskostenbeitrag:</t>
  </si>
  <si>
    <t>Zugänge an Netzanschlusskostenbeiträgen im entsprechenden Jahr.</t>
  </si>
  <si>
    <t>Restwert Baukostenzuschuss:</t>
  </si>
  <si>
    <t>Restwert der Baukostenzuschüsse im entsprechenden Jahr.</t>
  </si>
  <si>
    <t>Restwert Netzanschlusskostenbeitrag:</t>
  </si>
  <si>
    <t>Restwert der Netzanschlusskostenbeiträge im entsprechenden Jahr.</t>
  </si>
  <si>
    <t>Ermittlung der Differenz für § 5 Abs. 1 S. 2 ARegV (hier nach § 11 Abs. 2 S. 1 Nr. 13 ARegV)</t>
  </si>
  <si>
    <t>Zugang Baukosten-
zuschuss
[EUR]</t>
  </si>
  <si>
    <t>Zugang Netzanschluss-
kostenbeitrag
[EUR]</t>
  </si>
  <si>
    <t>Auflösung
Baukosten-
zuschuss
[EUR]</t>
  </si>
  <si>
    <t>Auflösung Netzanschluss-
kostenbeitrag
[EUR]</t>
  </si>
  <si>
    <t>Restwert
Baukosten-
zuschuss
[EUR]</t>
  </si>
  <si>
    <t>Restwert
Netzanschluss-
kostenbeitrag
[EUR]</t>
  </si>
  <si>
    <t>tatsächlich entstandene Erträge</t>
  </si>
  <si>
    <t>tatsächlich entstandene Erlöse</t>
  </si>
  <si>
    <t>§ 5 Abs. 1 Satz 3 u. 4 ARegV</t>
  </si>
  <si>
    <t>Sonstige in der Sparte Strom
[EUR]</t>
  </si>
  <si>
    <t>50Hertz Transmission GmbH</t>
  </si>
  <si>
    <t>Amprion GmbH</t>
  </si>
  <si>
    <t>TenneT TSO GmbH</t>
  </si>
  <si>
    <t>TransnetBW GmbH</t>
  </si>
  <si>
    <t>Position</t>
  </si>
  <si>
    <t xml:space="preserve">
[EUR]</t>
  </si>
  <si>
    <t>Sonstiges</t>
  </si>
  <si>
    <t xml:space="preserve">In diesen Zellen ist die Gesamtzahl der in Betrieb befindlichen konventionellen Messeinrichtungen zum jeweiligen Stichtag einzutragen. </t>
  </si>
  <si>
    <t>Die Kostendifferenzen, die laut § 5 Abs. 1 S. 4 ARegV auf Grund eines Wechsels des Messstellenbetreibers für konventionelle Zähler, einer Schätzung des Verbrauches im Vorjahr auf Grund nicht vorhandener Verbrauchsdaten oder Mehrfachablesung auf Wunsch des Kunden entstehen, sind im Tabellenblatt "H. Erläuterungen" anzugeben. Dies gilt ebenfalls nur, in soweit es sich nicht um Kosten für den Messstellenbetrieb von modernen Messeinrichtungen und intelligenten Messsystemen im Sinne des Messstellenbetriebsgesetzes handelt.</t>
  </si>
  <si>
    <t>Kostenveränderung im Bereich Messstellenbetrieb (inkl. Messung)</t>
  </si>
  <si>
    <t>Angaben zur Anlage/Anlagengruppe</t>
  </si>
  <si>
    <t>Angaben zu den Nutzungsdauern</t>
  </si>
  <si>
    <t>Zu berücksichtigende Werte</t>
  </si>
  <si>
    <t>NetzID</t>
  </si>
  <si>
    <t>Kabel Mittelspannungsnetz</t>
  </si>
  <si>
    <t>Freileitungen 1 kV</t>
  </si>
  <si>
    <t>Kabel 1 kV</t>
  </si>
  <si>
    <t>Ortsnetzstationen</t>
  </si>
  <si>
    <t>Freileitungen Mittelspannungsnetz</t>
  </si>
  <si>
    <t>Zähler, Messeinrichtungen, Uhren, TFR-Empfänger</t>
  </si>
  <si>
    <t>Hauptverteilerstationen</t>
  </si>
  <si>
    <t>Kabel Abnehmeranschlüsse</t>
  </si>
  <si>
    <t>Freileitungen Abnehmeranschlüsse</t>
  </si>
  <si>
    <t>Rundsteuer-, Fernsteuer-, Fernmelde-, Fernmess-, Automatikanlagen, Strom- und Spannungswandler, Netzschutzeinrichtungen</t>
  </si>
  <si>
    <t>Geschäftsausstattung (ohne EDV, Werkzeuge/Geräte); Vermittlungseinrichtungen</t>
  </si>
  <si>
    <t>Hardware</t>
  </si>
  <si>
    <t>Software</t>
  </si>
  <si>
    <t>Verwaltungsgebäude</t>
  </si>
  <si>
    <t>Werkzeuge/ Geräte</t>
  </si>
  <si>
    <t>Stationseinrichtungen und Hilfsanlagen inklusive Trafo und Schalter</t>
  </si>
  <si>
    <t>Kabel 110 kV</t>
  </si>
  <si>
    <t>Freileitungen 110-380kV</t>
  </si>
  <si>
    <t>Schutz-, Mess- und Überspannungsschutzeinrichtungen, Fernsteuer-, Fernmelde-, Fernmess- und Automatikanlagen sowie Rundsteuerungsanlagen einschließlich Kopplungs-, Trafo- und Schaltanlagen</t>
  </si>
  <si>
    <t>380/220/110/30/10 kV-Stationen</t>
  </si>
  <si>
    <t>Leichtfahrzeuge</t>
  </si>
  <si>
    <t>Betriebsgebäude</t>
  </si>
  <si>
    <t>Grundstücksanlagen, Bauten für Transportwesen</t>
  </si>
  <si>
    <t>Ortsnetz-Transformatoren, Kabelverteilerschränke</t>
  </si>
  <si>
    <t>Baukostenzuschüsse</t>
  </si>
  <si>
    <t>Grundstücke</t>
  </si>
  <si>
    <t>geleistete Anzahlungen und Anlagen im Bau des Sachanlagevermögens</t>
  </si>
  <si>
    <t>Selbst geschaffene gewerbliche Schutzrechte und ähnliche Rechte und Werte</t>
  </si>
  <si>
    <t>kalkulatorische Abschreibungen</t>
  </si>
  <si>
    <t>Kapitalkostenaufschlag</t>
  </si>
  <si>
    <t>Netzbezeichnung</t>
  </si>
  <si>
    <t>Zugänge
[EUR]</t>
  </si>
  <si>
    <t>Abgänge
[EUR]</t>
  </si>
  <si>
    <t>Umbuchungen
[EUR]</t>
  </si>
  <si>
    <t xml:space="preserve">  davon außerordentliche Abschreibungen</t>
  </si>
  <si>
    <t>1. Anlagevermögen</t>
  </si>
  <si>
    <t>1.1. Immaterielle Vermögensgegenstände</t>
  </si>
  <si>
    <t>1.1.1. Konzessionen, gewerbliche Schutzrechte und ähnliche Rechte und Werte sowie Lizenzen an solchen Rechten und Werten</t>
  </si>
  <si>
    <t>1.1.2. Geschäfts- oder Firmenwert</t>
  </si>
  <si>
    <t>1.1.3. geleistete Anzahlungen</t>
  </si>
  <si>
    <t>1.2. Sachanlagen</t>
  </si>
  <si>
    <t>1.2.1. Grundstücke, grundstücksgleiche Rechte und Bauten einschließlich der Bauten auf fremden Grundstücken</t>
  </si>
  <si>
    <t>1.2.2. technische Anlagen und Maschinen</t>
  </si>
  <si>
    <t>1.2.3. andere Anlagen, Betriebs- und Geschäftsausstattung</t>
  </si>
  <si>
    <t>1.2.4. geleistete Anzahlungen und Anlagen im Bau</t>
  </si>
  <si>
    <t>1.3. Finanzanlagen</t>
  </si>
  <si>
    <t>1.3.1. Anteile an verbundenen Unternehmen</t>
  </si>
  <si>
    <t>1.3.2. Ausleihungen an verbundene Unternehmen</t>
  </si>
  <si>
    <t>1.3.3. Beteiligungen</t>
  </si>
  <si>
    <t>1.3.4. Ausleihungen an Unternehmen, mit denen ein Beteiligungsverhältnis besteht</t>
  </si>
  <si>
    <t>1.3.5. Wertpapiere des Anlagevermögens</t>
  </si>
  <si>
    <t>1.3.6. sonstige Ausleihungen</t>
  </si>
  <si>
    <t>BNR</t>
  </si>
  <si>
    <t>Datum</t>
  </si>
  <si>
    <t>tatsächlich entstandene Kosten [EUR]</t>
  </si>
  <si>
    <t>in der Erlösobergrenze enthaltener Ansatz [EUR]</t>
  </si>
  <si>
    <t>Differenz [EUR]</t>
  </si>
  <si>
    <t>Übertragungsnetzbetreiber</t>
  </si>
  <si>
    <t>Ermittlung der Differenz für Regelleistungskosten</t>
  </si>
  <si>
    <t>Planwerte</t>
  </si>
  <si>
    <t>Istwerte</t>
  </si>
  <si>
    <t>Summe Regelleistung</t>
  </si>
  <si>
    <t>Primärregelleistung</t>
  </si>
  <si>
    <t>Positive Sekundärregelleistung</t>
  </si>
  <si>
    <t>Negative Sekundärregelleistung</t>
  </si>
  <si>
    <t>Positive Minutenreserve</t>
  </si>
  <si>
    <t>Negative Minutenreserve</t>
  </si>
  <si>
    <t>Werte der Bonus-Malus-Funktion</t>
  </si>
  <si>
    <t>max. Bonus / Malus</t>
  </si>
  <si>
    <t>Steigung / Korridor</t>
  </si>
  <si>
    <t>Abrechnung Bonus/Malus</t>
  </si>
  <si>
    <t>Abrechnungsergebnis</t>
  </si>
  <si>
    <t>Rückerstattungsbeträge</t>
  </si>
  <si>
    <t>Rückerstattung ohne Bonus / Malus</t>
  </si>
  <si>
    <t>Rückerstattung zzgl. Bonus / Malus</t>
  </si>
  <si>
    <t>Gesamt</t>
  </si>
  <si>
    <t>Stunden</t>
  </si>
  <si>
    <t>Ermittlung der Differenz für Verlustenergiekosten</t>
  </si>
  <si>
    <t xml:space="preserve">Summe Netzverluste </t>
  </si>
  <si>
    <t>Ankauf zur Deckung Netzverluste</t>
  </si>
  <si>
    <t>Langfristkomponente</t>
  </si>
  <si>
    <t>DayAhead</t>
  </si>
  <si>
    <t>Intraday</t>
  </si>
  <si>
    <t>Bilanzkreisausgleich</t>
  </si>
  <si>
    <t>Summe Ankauf</t>
  </si>
  <si>
    <t>Verkauf im Rahmen der Deckung Netzverluste</t>
  </si>
  <si>
    <t>Summe Verkauf</t>
  </si>
  <si>
    <t>Abrechnungswerte</t>
  </si>
  <si>
    <t>Ist</t>
  </si>
  <si>
    <t>Nullpunkt</t>
  </si>
  <si>
    <t>Ermittlung der Differenz für Kosten aus der Kontrahierung von KWK-Anlagen</t>
  </si>
  <si>
    <t>Investitionen</t>
  </si>
  <si>
    <t>Anlage</t>
  </si>
  <si>
    <t>Anlagenbetreiber</t>
  </si>
  <si>
    <t>Abrufe</t>
  </si>
  <si>
    <t>Maßnahme</t>
  </si>
  <si>
    <t>Kommentar</t>
  </si>
  <si>
    <t>Kkauf - Anlagengruppe</t>
  </si>
  <si>
    <t>Kabel 220 kV</t>
  </si>
  <si>
    <t>Kundenstationen</t>
  </si>
  <si>
    <t>Stationsgebäude</t>
  </si>
  <si>
    <t>Allgemeine Stationseinrichtungen, Hilfsanlagen</t>
  </si>
  <si>
    <t>ortsfeste Hebezeuge und Lastenaufzüge einschließlich Laufschienen, Außenbeleuchtung in Umspann- und Schaltanlagen</t>
  </si>
  <si>
    <t>Schalteinrichtungen</t>
  </si>
  <si>
    <t>Telefonleitungen</t>
  </si>
  <si>
    <t>Fahrbare Stromaggregate</t>
  </si>
  <si>
    <t>Lagereinrichtung</t>
  </si>
  <si>
    <t>Schwerfahrzeuge</t>
  </si>
  <si>
    <t>moderne Messeinrichtungen</t>
  </si>
  <si>
    <t>Smart-Meter-Gateway</t>
  </si>
  <si>
    <t>Unterer Rand StromNE</t>
  </si>
  <si>
    <t>Oberer Rand StromNEV</t>
  </si>
  <si>
    <t>Netzanschlusskostenbeiträge</t>
  </si>
  <si>
    <t>WAV-Positionen</t>
  </si>
  <si>
    <t>entgeltlich erworbene Konzessionen, gewerbliche Schutzrechte und ähnliche Rechte und Werte sowie Lizenzen an solchen Rechten und Werten</t>
  </si>
  <si>
    <t>Geschäfts- oder Firmenwert</t>
  </si>
  <si>
    <t>geleistete Anzahlungen auf immaterielle Vermögensgegenstände</t>
  </si>
  <si>
    <t>grundstücksgleiche Rechte</t>
  </si>
  <si>
    <t>E10</t>
  </si>
  <si>
    <t>Verpächter</t>
  </si>
  <si>
    <t>Mitteilung der für die Führung des Regulierungs-
kontos notwendigen Daten des Kalenderjahres</t>
  </si>
  <si>
    <t>anderer Netzbereich</t>
  </si>
  <si>
    <t>Voll-Netzzugang (§ 26 I ARegV) nach dem Basisjahr</t>
  </si>
  <si>
    <t>Teil-Netzzugang (§ 26 II, III ARegV) nach dem Basisjahr</t>
  </si>
  <si>
    <t>Teil-Netzabgang (§ 26 II, III ARegV) nach dem Basisjahr</t>
  </si>
  <si>
    <t>sonstiger Zu- bzw. Abgang</t>
  </si>
  <si>
    <t>Kosten 
[EUR]</t>
  </si>
  <si>
    <t>Nr.</t>
  </si>
  <si>
    <t>Arbeit
[MWh]</t>
  </si>
  <si>
    <t>Menge
[MWh]</t>
  </si>
  <si>
    <t>Preis
[EUR/MWh]</t>
  </si>
  <si>
    <t>Unterer Wert
[EUR]</t>
  </si>
  <si>
    <t>Oberer Wert
[EUR]</t>
  </si>
  <si>
    <t>Bonus
[EUR]</t>
  </si>
  <si>
    <t>Malus
[EUR]</t>
  </si>
  <si>
    <t>ÜNB an Netzkunde
[EUR]</t>
  </si>
  <si>
    <t>Netzkunde an ÜNB
[EUR]</t>
  </si>
  <si>
    <t>Korrektur</t>
  </si>
  <si>
    <t>Menge
[MW]</t>
  </si>
  <si>
    <t>PRL
[MW]</t>
  </si>
  <si>
    <t>SRL_POS
[MW]</t>
  </si>
  <si>
    <t>SRL_NEG
[MW]</t>
  </si>
  <si>
    <t>MRL_POS
[MW]</t>
  </si>
  <si>
    <t>MRL_NEG
[MW]</t>
  </si>
  <si>
    <t>PRL
[EUR/MWh]</t>
  </si>
  <si>
    <t>SRL_POS
[EUR/MWh]</t>
  </si>
  <si>
    <t>SRL_NEG
[EUR/MWh]</t>
  </si>
  <si>
    <t>MRL_POS
[EUR/MWh]</t>
  </si>
  <si>
    <t>MRL_NEG
[EUR/MWh]</t>
  </si>
  <si>
    <t>Schlüssel</t>
  </si>
  <si>
    <t>Istabrechnung
[EUR]</t>
  </si>
  <si>
    <t>Summe
[EUR]</t>
  </si>
  <si>
    <t>Mengeninduzierte
Kosten
[EUR]</t>
  </si>
  <si>
    <t>E9.a. Kosten für die Beschaffung von Regelleistung</t>
  </si>
  <si>
    <t>E9.b. Kosten für die Beschaffung von Netzverlusten Onshore</t>
  </si>
  <si>
    <t>A4. Anlagenspiegel</t>
  </si>
  <si>
    <t>E5. Investmaßnahmen</t>
  </si>
  <si>
    <t>E10. Sonstiges</t>
  </si>
  <si>
    <t>Tabellenblätter für Erläuterungen</t>
  </si>
  <si>
    <t>an den ÜNB geleistete Regelleistungs-
pönalen
[EUR]</t>
  </si>
  <si>
    <t>Zeile 12</t>
  </si>
  <si>
    <t>§ 5 Abs. 1a ARegV</t>
  </si>
  <si>
    <t>Kapazitätsreserve</t>
  </si>
  <si>
    <t>Ausländische Netzreserve (IBV) - Plan-Ist-Abgleich</t>
  </si>
  <si>
    <t>Regelleistung (Summe Istabrechnung, Bonus/Malus u. Pönalenzahlungen an den ÜNB)</t>
  </si>
  <si>
    <t>In der Erlösobergrenze enthaltener Ansatz
[EUR]</t>
  </si>
  <si>
    <r>
      <t xml:space="preserve">Bilanz </t>
    </r>
    <r>
      <rPr>
        <u/>
        <sz val="11"/>
        <rFont val="Arial"/>
        <family val="2"/>
      </rPr>
      <t xml:space="preserve">Gesamtunter-
nehmen </t>
    </r>
    <r>
      <rPr>
        <sz val="11"/>
        <rFont val="Arial"/>
        <family val="2"/>
      </rPr>
      <t xml:space="preserve">
[EUR]</t>
    </r>
  </si>
  <si>
    <t>Grundzuständiger Messstellen-
betrieb von modernen Messein-
richtungen und intelligenten
Messsystemen nach MsbG
[EUR]</t>
  </si>
  <si>
    <r>
      <t xml:space="preserve">Gewinn- und Verlustrechnung </t>
    </r>
    <r>
      <rPr>
        <u/>
        <sz val="11"/>
        <rFont val="Arial"/>
        <family val="2"/>
      </rPr>
      <t xml:space="preserve">Gesamtunter-
nehmen </t>
    </r>
    <r>
      <rPr>
        <sz val="11"/>
        <rFont val="Arial"/>
        <family val="2"/>
      </rPr>
      <t xml:space="preserve">
[EUR]</t>
    </r>
  </si>
  <si>
    <t>Grundzuständiger Messstellen
betrieb von modernen Messein-
richtungen und intelligenten
Messsystemen nach MsbG
[EUR]</t>
  </si>
  <si>
    <t>Sollten Sie Angaben zur Ermittlung der Differenz gemäß § 5 Abs. 1 S. 4 ARegV machen wollen, geben Sie diese bitte unter dem Tabellenblatt "H. Erläuterungen" an.</t>
  </si>
  <si>
    <t>Investitionsmaß-
nahmen
 Ist-Kapitalkosten
[EUR]</t>
  </si>
  <si>
    <t>Das Tabellenblatt dient der Eingabe der Anschaffungs- und Herstellungskosten je Anschaffungsjahr, Anlagengruppe und NetzID.</t>
  </si>
  <si>
    <t>Zur Berücksichtigung des weiteren Anlagevermögens besteht in dieser Tabelle die Möglichkeit.</t>
  </si>
  <si>
    <t xml:space="preserve">     davon CAPEX</t>
  </si>
  <si>
    <t>In dieser Tabelle werden die Kapitalkosten der genehmigten Investitionsmaßnahmen des Meldejahres abgefragt, soweit diese nicht in den Kapitalkostenaufschlag überführt wurden.</t>
  </si>
  <si>
    <t>Hier sind keine Eintragungen vorzunehmen.</t>
  </si>
  <si>
    <t>Tragen Sie die Zugänge an BKZ / NAKB ein.</t>
  </si>
  <si>
    <t>NetzID:</t>
  </si>
  <si>
    <t>Zugangsjahr:</t>
  </si>
  <si>
    <t>Kategorie:</t>
  </si>
  <si>
    <t>Zugänge im Zugangsjahr:</t>
  </si>
  <si>
    <t>Hinzurechnungen:</t>
  </si>
  <si>
    <t>Kürzungen:</t>
  </si>
  <si>
    <t>Das Feld dient der näheren Erläuterung des zu berücksichtigenden Vermögengegenstandes.</t>
  </si>
  <si>
    <t>Die handelsrechtliche Nutzungsdauer des Vermögensgegenstandes ist anzugeben.</t>
  </si>
  <si>
    <t>Vermögensgegenstand:</t>
  </si>
  <si>
    <t>Erläuterung:</t>
  </si>
  <si>
    <t>Anschaffungsjahr:</t>
  </si>
  <si>
    <t>Historische AK/HK, der Investitionen seit dem 01.01.2017:</t>
  </si>
  <si>
    <t>Nutzungsdauer (handelsrechtlich):</t>
  </si>
  <si>
    <t>Es ist die Abschreibung des Jahres anzugeben.</t>
  </si>
  <si>
    <t>Es ist die Höhe der AK/HK der Investitionsmaßnahmen (genehmigte sowie beantragte) anzugeben, die in der dritten Regulierungsperiode fortgeführt werden. Die Beschlusskammer geht davon aus, dass der Netzbetreiber eine einheitliche Entscheidung für alle Investitionsmaßnahmen getroffen hat.</t>
  </si>
  <si>
    <t>Es ist die Nutzungsdauer aus der letztjährigen Genehmigung anzugeben.</t>
  </si>
  <si>
    <t>2023:</t>
  </si>
  <si>
    <t>2022:</t>
  </si>
  <si>
    <t>davon Investitionsmaßnahmen (nicht in KKAuf):</t>
  </si>
  <si>
    <t>Kürzungen / Abgänge:</t>
  </si>
  <si>
    <t>(Erwartete) historische AK/HK im Anschaffungsjahr [negativ= Netzabgang]:</t>
  </si>
  <si>
    <t>Anlagengruppe:</t>
  </si>
  <si>
    <t>Netzbezeichnung:</t>
  </si>
  <si>
    <t>In den übrigen Spalten werden in dieser Tabelle die Ergebnisse der eingetragenen Werte zusammengefasst und der Kapitalkostenaufschlag ermittelt.</t>
  </si>
  <si>
    <t xml:space="preserve">Die einzutragende NetzID dient als eindeutige Bezeichnung eines Netzteiles. Diese NetzID muss mit der NetzID des Netzbereiches aus der Kostenprüfung des zu Grunde liegenden Basisjahres übereinstimmen, dem das Anlagengut zugeordnet wurde. </t>
  </si>
  <si>
    <t>Nähere Erläuterung des Netzteiles. Beim Netz mit der NetzID=1 handelt es sich stets um das originäre Netz des Netzbetreibers.</t>
  </si>
  <si>
    <t>Es ist das Aktenzeichen der Beschlusskammer 4 zur Investitionsmaßnahme anzugeben.</t>
  </si>
  <si>
    <t>Der Netzteil wird einer der vorgegebenen Kategorien aus der Auswahlliste zugeordnet.</t>
  </si>
  <si>
    <t>Hinweise zu den weiteren Kosten:</t>
  </si>
  <si>
    <t>In dieser Tabelle können Angaben gemacht werden, die aus Sicht des Netzbetreibers für die Bestimmung des Regulierungskontosaldos relevant sind und nicht in anderen Bereichen des Erhebungsbogens erfasst werden können.</t>
  </si>
  <si>
    <t>Wählen Sie über das Dropdown-Menü eine NetzID aus. Es werden alle im Tabellenblatt E8. KKauf_Berechnung eingetragenen NetzID angezeigt.</t>
  </si>
  <si>
    <t>Wählen Sie die Anlagengruppe über das Dropdown-Menü aus.</t>
  </si>
  <si>
    <t>Wählen Sie die zu erfassende Kategorie (Baukostenzuschüsse, Netzanschlusskostenbeiträge oder SoPo Investitionszuschüsse) über das Dropdown-Menü aus.</t>
  </si>
  <si>
    <t>In diesen Zellen ist die Anzahl der Zähler einzutragen, die durch moderne Messeinrichtungen und intelligenten Messsysteme ersetzt worden sind.</t>
  </si>
  <si>
    <t>In der Erlösobergrenze enthaltener Ansatz / individueller Planwert
[EUR]</t>
  </si>
  <si>
    <t>tatsächlich entstandene Kosten / Erlöse</t>
  </si>
  <si>
    <t>Darstellung des Energieflusses</t>
  </si>
  <si>
    <t>Ausspeisungen</t>
  </si>
  <si>
    <t>Abrechnung Bonus/Malus-System
[EUR]</t>
  </si>
  <si>
    <t>Istabrechnung Regelleistung*</t>
  </si>
  <si>
    <t>Wertminderungen
[EUR]</t>
  </si>
  <si>
    <t>Zuschreibungen
[EUR]</t>
  </si>
  <si>
    <t>Anschaffungs- bzw. Herstellungskosten</t>
  </si>
  <si>
    <t>Buchwert</t>
  </si>
  <si>
    <t>Stand 01.01.
[EUR]</t>
  </si>
  <si>
    <t>Stand 31.12.
[EUR]</t>
  </si>
  <si>
    <t>kumulierte Abschreibungen</t>
  </si>
  <si>
    <t>Summe
[kWh]</t>
  </si>
  <si>
    <t>Kunden &lt; KP
[kWh]</t>
  </si>
  <si>
    <t>Kunden &gt; KP
[kWh]</t>
  </si>
  <si>
    <t>Sonstige
[kWh]</t>
  </si>
  <si>
    <t>Betriebs-
verbrauch
[kWh]</t>
  </si>
  <si>
    <t>Jahre für KKAuf</t>
  </si>
  <si>
    <t>A5. Energiefluss</t>
  </si>
  <si>
    <t>Verlustenergie
[kWh]</t>
  </si>
  <si>
    <t>absolut
[kWh]</t>
  </si>
  <si>
    <t>relativ
[%]</t>
  </si>
  <si>
    <t>Auf diesem Tabellenblatt ist der Energiefluss des Netzbetreibers anzugeben. Vom Netzbetreiber sind die gelb markierten Zellen zu befüllen, alle anderen Zellen errechnen sich aus den Angaben aus anderen Tabellenblättern des Erhebungsbogens.
Eintragungen in den Spalten "Sonstige" bei den Ein- und Ausspeisungen sind im Tabellenblatt "H. Erläuterungen" zu beschreiben.</t>
  </si>
  <si>
    <t>Wählen Sie über das Dropdown-Menü den entsprechenden Vermögensgegenstand aus. Bei geleisteten Anzahlungen auf immaterielle Vermögensgegenstände und geleisteten Anzahlungen und Anlagen im Bau des Sachanlagevermögens sind lediglich die Spalten I, II, III, IV, X sowie XII zu befüllen. In den Spalten X und XII sind in diesen Fällen die Gesamtbestände anzugeben.</t>
  </si>
  <si>
    <t>Die in dem Bereich C4:C14 abgefragten Daten aus dem Jahresabschluss des jeweiligen Jahres dienen dem Abgleich der erzielten Umsatzerlöse laut Tätigkeitsabschluss des jeweiligen Jahres mit der zulässigen Erlösobergrenze.
Hierzu sind zu den Erlösen aus Netzentgelten (C4) weitere Erlöse (C6:C14) zu addieren, die nicht in den Netzentgelten enthalten gewesen waren, um letztlich den Wert der erzielten Umsatzerlöse (C15) zu erreichen. Unter der Position "sonstige Erlöse aus Entgelten" können auch sonstige Buchungen, die nicht als Umsatzerlöse berücksichtigt wurden (wie beispielsweise Erlöskorrekturen aus dem Vorjahr) ausgewiesen werden. Diese sind jedoch dann näher zu erläutern.</t>
  </si>
  <si>
    <t>Die Darstellung der Gesamtschau des Unternehmens für das letzte abgeschlossene Geschäftsjahr. Auch hier erfolgt die Aufteilung in Sparten und Aktivitäten.
Bei der Eingabe der Werte ist darauf zu achten, dass bei Aufwendungen ein Minuszeichen vorangestellt wird.</t>
  </si>
  <si>
    <t>§ 5 Abs. 1 Satz 3 ARegV:</t>
  </si>
  <si>
    <t>§ 5 Abs. 1 Satz 4 ARegV:</t>
  </si>
  <si>
    <t>Wurde aufgrund des § 5 Abs. 1 S. 3 ARegV bereits bei der Verprobung eine Korrektur der zulässigen Erlöse für den Messstellenbetrieb (einschließlich Messung) berücksichtigt?</t>
  </si>
  <si>
    <t>Ermittlung der Differenz gemäß § 5 Abs. 1 S. 3 ARegV</t>
  </si>
  <si>
    <t>In dieser Zelle ist anzugeben, in welcher Höhe die für das Kalenderjahr bei effizienter Leistungserbringung entstehenden Kosten des konventionellen Messstellenbetriebs (einschließlich Messung) (§ 5 Abs. 1 S. 3 ARegV) auf Kapitalkosten entfallen.</t>
  </si>
  <si>
    <t>Für das Kalenderjahr bei effizienter Leistungserbringung entstehende Kosten des konventionellen Messstellenbetriebs (einschließlich Messung) (§ 5 Abs. 1 S. 3 ARegV).</t>
  </si>
  <si>
    <t>Mehr- oder Mindererlöse aus dem AEP</t>
  </si>
  <si>
    <r>
      <t xml:space="preserve">      davon durch Änderung der Zahl der Anschlussnutzer mit </t>
    </r>
    <r>
      <rPr>
        <b/>
        <sz val="10"/>
        <color theme="1"/>
        <rFont val="Arial"/>
        <family val="2"/>
      </rPr>
      <t>konventionellen Messgeräten</t>
    </r>
    <r>
      <rPr>
        <sz val="10"/>
        <color theme="1"/>
        <rFont val="Arial"/>
        <family val="2"/>
      </rPr>
      <t xml:space="preserve"> verursacht, bei 
      denen der Netzbetreiber Messung oder Messstellenbetrieb durchführt</t>
    </r>
  </si>
  <si>
    <r>
      <t xml:space="preserve">      </t>
    </r>
    <r>
      <rPr>
        <sz val="10"/>
        <color theme="1"/>
        <rFont val="Arial"/>
        <family val="2"/>
      </rPr>
      <t xml:space="preserve">davon durch Änderung der Zahl der Anschlussnutzer verursacht, bei denen der 
      Zähler durch eine </t>
    </r>
    <r>
      <rPr>
        <b/>
        <sz val="10"/>
        <color theme="1"/>
        <rFont val="Arial"/>
        <family val="2"/>
      </rPr>
      <t>moderne Messeinrichtung im Sinne des § 2 Nr. 15 MsbG i.V.m. § 61 Abs. 1 Nr. 4 MsbG</t>
    </r>
    <r>
      <rPr>
        <sz val="10"/>
        <color theme="1"/>
        <rFont val="Arial"/>
        <family val="2"/>
      </rPr>
      <t xml:space="preserve"> 
      (Speichertiefe f. mME)</t>
    </r>
    <r>
      <rPr>
        <sz val="10"/>
        <rFont val="Arial"/>
        <family val="2"/>
      </rPr>
      <t xml:space="preserve"> oder ein </t>
    </r>
    <r>
      <rPr>
        <b/>
        <sz val="10"/>
        <color theme="1"/>
        <rFont val="Arial"/>
        <family val="2"/>
      </rPr>
      <t>intelligentes Messsystem im Sinne des § 2 Nr. 7 MsbG</t>
    </r>
    <r>
      <rPr>
        <sz val="10"/>
        <color theme="1"/>
        <rFont val="Arial"/>
        <family val="2"/>
      </rPr>
      <t xml:space="preserve"> ersetzt wurde</t>
    </r>
  </si>
  <si>
    <t>=&gt; Sofern weitere Zeilen benötigt werden, bitte vor dieser Zeile einfügen (gelbe Zeile hiervor markieren &amp; Strg +)</t>
  </si>
  <si>
    <t>besondere netztechnische Betriebsmittel gem. § 118 Abs. 33 EnWG</t>
  </si>
  <si>
    <t>Wurde auf die Erhebung von NAKB/BKZ für einzelne Anschlussnehmer verzichtet?</t>
  </si>
  <si>
    <t>Kosten für die Nachrüstung von Wechselrichtern nach § 10 Abs. 1 und Nachrüstung von Anlagen nach § 34 SysStabV</t>
  </si>
  <si>
    <t xml:space="preserve">
Zelle C4:
</t>
  </si>
  <si>
    <t xml:space="preserve">
Zelle C5:
</t>
  </si>
  <si>
    <t>Ausgehend von dem Betrag in Zelle C6 sind die Kosten des Messstellenbetriebs um den Anteil zu bereinigen, der sich in dem jeweiligen Kalenderjahr durch die Veränderung der Anzahl der Anschlussnutzer ergibt. 
Dies entspricht den zulässigen Erlösen des konventionellen Messstellenbetriebs (einschließlich Messung) im Kalenderjahr unter Berücksichtigung der Abgänge von Anschlussnutzern, die zu anderen Messstellenbetreibern wechseln oder vom grundzuständigen Messstellenbetreiber für moderne Messeinrichtungen und intelligente Messsysteme (gMSB für mME und iMSys) betreut werden.</t>
  </si>
  <si>
    <t>Zelle C6:</t>
  </si>
  <si>
    <t>Zelle C7:</t>
  </si>
  <si>
    <t xml:space="preserve">Zelle C9:
</t>
  </si>
  <si>
    <t>E6. fin.Ausgl.</t>
  </si>
  <si>
    <t>Elektrische Leistung der Power to Heat-Anlage
[MW]</t>
  </si>
  <si>
    <t>Kosten für Primärenergievorhaltung</t>
  </si>
  <si>
    <t>Kosten für Schwarzstartversuche</t>
  </si>
  <si>
    <t>Kosten für Betriebsversuche</t>
  </si>
  <si>
    <t>Kosten für die Vorhaltung und Verfügbarkeit der Schwarzstartanlagen (u.a. inkl. schwarzfallfeste Kommunikation und Schulung Personal KWB)</t>
  </si>
  <si>
    <t>DE</t>
  </si>
  <si>
    <t>Planwerte Netzverluste</t>
  </si>
  <si>
    <t>Gewicht Base</t>
  </si>
  <si>
    <t>Gewicht Peak</t>
  </si>
  <si>
    <t>Referenzpreis</t>
  </si>
  <si>
    <t>Gewichtungsfaktoren</t>
  </si>
  <si>
    <r>
      <t>α</t>
    </r>
    <r>
      <rPr>
        <b/>
        <i/>
        <vertAlign val="subscript"/>
        <sz val="10"/>
        <rFont val="Arial"/>
        <family val="2"/>
      </rPr>
      <t xml:space="preserve">ÜNBi </t>
    </r>
  </si>
  <si>
    <r>
      <t>1-α</t>
    </r>
    <r>
      <rPr>
        <b/>
        <i/>
        <vertAlign val="subscript"/>
        <sz val="10"/>
        <rFont val="Arial"/>
        <family val="2"/>
      </rPr>
      <t xml:space="preserve">ÜNBi </t>
    </r>
  </si>
  <si>
    <t>NB E9.b.</t>
  </si>
  <si>
    <t>max. absoluter Bonus / Malus</t>
  </si>
  <si>
    <t>max. relativer Bonus / Malus</t>
  </si>
  <si>
    <t>Korrekturbeträge aus AbLaV-Umlage</t>
  </si>
  <si>
    <t>MaStR-Nr.:</t>
  </si>
  <si>
    <t>Auflösung von Netzanschlusskostenbeiträgen, Baukosten-
zuschüssen und Investitionszuschüssen nach § 9 Abs. 1 S. 1 Nr. 3 und 4 i.V.m. S. 2 StromNEV</t>
  </si>
  <si>
    <t>Zugang Investitions-
zuschuss
[EUR]</t>
  </si>
  <si>
    <t>Auflösung Investitions-
zuschuss
[EUR]</t>
  </si>
  <si>
    <t>Restwert Investitions-
zuschuss
[EUR]</t>
  </si>
  <si>
    <t>E7. BKZ_NAB_IZ</t>
  </si>
  <si>
    <t>MaStR-Nr.</t>
  </si>
  <si>
    <t>Die Identifikationsnummer des Netzbetreibers in dem bei der Bundesnetzagentur geführten Marktstammdatenregister. Im Marktstammdatenregister werden MaStR-Nummern u. a. für Marktakteure, Marktrollen und Anlagen vergeben. Die Nummer besteht aus drei Buchstaben und zwölf Ziffern. Über die Buchstaben ist erkennbar, um was für eine Marktfunktion es sich dabei handelt, zum Beispiel "SNB" für einen Stromnetzbetreiber.</t>
  </si>
  <si>
    <t>Zugang Investitionszuschuss:</t>
  </si>
  <si>
    <t>Restwert Investitionszuschuss:</t>
  </si>
  <si>
    <t>Restwert der Investitionszuschüsse im entsprechenden Jahr.</t>
  </si>
  <si>
    <t>Zugänge an Investitionszuschüssen im entsprechenden Jahr.</t>
  </si>
  <si>
    <t>Anzahl der Mess-einrichtungen zum 31.12.2021 [Stück]</t>
  </si>
  <si>
    <t>Istkosten</t>
  </si>
  <si>
    <t>Ermittlung der Differenz für Kosten der FSV KEI</t>
  </si>
  <si>
    <t>tatsächlich entstandene Mehrkosten</t>
  </si>
  <si>
    <t>Bestimmung der Mehrkosten</t>
  </si>
  <si>
    <t>Personalkosten
[EUR]</t>
  </si>
  <si>
    <t>Sachkosten
[EUR]</t>
  </si>
  <si>
    <t>Gesamt
[EUR]</t>
  </si>
  <si>
    <t>Summe Ist-Kosten</t>
  </si>
  <si>
    <r>
      <t>VPI</t>
    </r>
    <r>
      <rPr>
        <b/>
        <vertAlign val="subscript"/>
        <sz val="10"/>
        <rFont val="Arial"/>
        <family val="2"/>
      </rPr>
      <t>t</t>
    </r>
  </si>
  <si>
    <r>
      <t>VPI</t>
    </r>
    <r>
      <rPr>
        <b/>
        <vertAlign val="subscript"/>
        <sz val="10"/>
        <rFont val="Arial"/>
        <family val="2"/>
      </rPr>
      <t>0</t>
    </r>
  </si>
  <si>
    <r>
      <t>PF</t>
    </r>
    <r>
      <rPr>
        <b/>
        <vertAlign val="subscript"/>
        <sz val="10"/>
        <rFont val="Arial"/>
        <family val="2"/>
      </rPr>
      <t>t</t>
    </r>
  </si>
  <si>
    <t>Sockelbetrag im Basisjahr</t>
  </si>
  <si>
    <t>Bestimmung der Ist-Kosten</t>
  </si>
  <si>
    <t>Initiative</t>
  </si>
  <si>
    <t>Anlage 1</t>
  </si>
  <si>
    <t>Kapazitätsberechnungsregion Core</t>
  </si>
  <si>
    <t>Weiterentwicklung Strommärkte</t>
  </si>
  <si>
    <t>Kapazitätsberechnungsregion Hansa</t>
  </si>
  <si>
    <t>Kooperation mit Nachbarstaaten</t>
  </si>
  <si>
    <t>Europäische Marktkopplung</t>
  </si>
  <si>
    <t>Markttransparenz</t>
  </si>
  <si>
    <t>Spezifische Marktinitiativen</t>
  </si>
  <si>
    <t>Systemausgleich</t>
  </si>
  <si>
    <t>Gebotszonenkonfiguration</t>
  </si>
  <si>
    <t xml:space="preserve">Anlage 2 </t>
  </si>
  <si>
    <t>Unionsweiter Netzentwicklungsplan (TYNDP)</t>
  </si>
  <si>
    <t>Gemeinsame Netzplanung</t>
  </si>
  <si>
    <t>Projekte von gemeinsamem Interesse</t>
  </si>
  <si>
    <t>Anlage 3</t>
  </si>
  <si>
    <t>Betriebssicherheit</t>
  </si>
  <si>
    <t>Verbundsystem und Sicherheit</t>
  </si>
  <si>
    <t>Betriebsplanung</t>
  </si>
  <si>
    <t>Leistungs-Frequenzregelung</t>
  </si>
  <si>
    <t>Notzustand und Wiederaufbau</t>
  </si>
  <si>
    <t>Regionale Koordination mit RCCs</t>
  </si>
  <si>
    <t>Anlage 4</t>
  </si>
  <si>
    <t>Mitgliedsbeiträge</t>
  </si>
  <si>
    <t>Übergreifende Kosten</t>
  </si>
  <si>
    <t>Übersetzungsdienstleistungen</t>
  </si>
  <si>
    <t>Verfahrensgebühren</t>
  </si>
  <si>
    <t>Compliance Monitoring</t>
  </si>
  <si>
    <t>Übergreifende Gremien</t>
  </si>
  <si>
    <t>Entwicklung neuer Netzkodizes und Leitlinien</t>
  </si>
  <si>
    <t>Mehrkosten aus der FSV KEI</t>
  </si>
  <si>
    <t>Festlegung FSV Höherauslastung</t>
  </si>
  <si>
    <t>Sicherheitsbereitschaft / Versorgungsreserve / zeitlich gestreckte Stilllegung</t>
  </si>
  <si>
    <t>Ermittlung der Differenz</t>
  </si>
  <si>
    <t>Differenz der OPEX</t>
  </si>
  <si>
    <t>In dieser Zelle ist anzugeben, in welcher Höhe der in der Erlösobergrenze 2024 enthaltene Ansatz der Kosten des Messstellenbetriebs (einschließlich Messung) auf Kapitalkosten entfällt.</t>
  </si>
  <si>
    <t>Zelle D10, E10 und und F10:</t>
  </si>
  <si>
    <t>Zelle D11, E11 und F11:</t>
  </si>
  <si>
    <t xml:space="preserve">Zelle C11:
</t>
  </si>
  <si>
    <t>Zelle C4</t>
  </si>
  <si>
    <t>Zelle C5</t>
  </si>
  <si>
    <t>Einspeisungen in das Übertragungsnetz
[kWh]</t>
  </si>
  <si>
    <t>B. Berechnung des Kapitalkostenaufschlag (für Zugänge ab 2022)</t>
  </si>
  <si>
    <t>Zugangsjahr</t>
  </si>
  <si>
    <t>Angaben zu den (erwarteten) Anschaffungs- und Herstellungskosten</t>
  </si>
  <si>
    <t>Restwerte zum 31.12.</t>
  </si>
  <si>
    <t>Teilsumme (Filter):</t>
  </si>
  <si>
    <t>Anlagengruppe</t>
  </si>
  <si>
    <t>Anschaffungs-jahr</t>
  </si>
  <si>
    <t>Nutzungs-dauer Oberer Rand</t>
  </si>
  <si>
    <t>2022</t>
  </si>
  <si>
    <t>2023</t>
  </si>
  <si>
    <t>2024</t>
  </si>
  <si>
    <t>2025</t>
  </si>
  <si>
    <t>2026</t>
  </si>
  <si>
    <t>2027</t>
  </si>
  <si>
    <t>2028</t>
  </si>
  <si>
    <t>NEP-Projekt</t>
  </si>
  <si>
    <t>Gesamtsumme:</t>
  </si>
  <si>
    <t>Vertikale Punktmaßnahmen im NEP</t>
  </si>
  <si>
    <t>Sonstige Netzerweiterungs- und Umstrukturierungsinvestitionen</t>
  </si>
  <si>
    <t>Bitte nach Möglichkeit nur eine NEP-Projektnummer bzw. NEP-Maßnahmennummer je Zeile eintragen</t>
  </si>
  <si>
    <t>Netzersatzinvestitionen und Sonstiges (IT, BuG, etc.)</t>
  </si>
  <si>
    <t>Anschaffungsjahr</t>
  </si>
  <si>
    <t>Projektart</t>
  </si>
  <si>
    <t>NEP - Projektnummer</t>
  </si>
  <si>
    <t>NEP - Maßnahmennummer</t>
  </si>
  <si>
    <t>Startpunkt</t>
  </si>
  <si>
    <t>Zielpunkt</t>
  </si>
  <si>
    <t>NEP-Version, in der die Maßnahme zuletzt bestätigt wurde</t>
  </si>
  <si>
    <t>Sind die AK/HK dem Grunde nach in der Kostenschätzung des letzten NEPs (2023-2037/2045) enthalten?</t>
  </si>
  <si>
    <t>Kommentare
(bitte kennzeichnen Sie Projekte, die nachträglich in den KKauf überführt wurden)</t>
  </si>
  <si>
    <t>Abgleich</t>
  </si>
  <si>
    <t>Mengendaten zum KKAuf</t>
  </si>
  <si>
    <t>Angaben zu Projekten</t>
  </si>
  <si>
    <t>NEP Projekt</t>
  </si>
  <si>
    <t>Freileitungen</t>
  </si>
  <si>
    <t>Kabel</t>
  </si>
  <si>
    <t>Stationen</t>
  </si>
  <si>
    <t>Anschaffungs-
jahr</t>
  </si>
  <si>
    <t>Projekt-Nr.</t>
  </si>
  <si>
    <t>Maßnahmen-Nr.</t>
  </si>
  <si>
    <t>Stromkreis AC km (Stromkreis)</t>
  </si>
  <si>
    <t>Stromkreis DC  km (Stromkreis)</t>
  </si>
  <si>
    <t xml:space="preserve"> AC Gestänge km (Trasse)</t>
  </si>
  <si>
    <t>DC Gestänge km (Trasse)</t>
  </si>
  <si>
    <t>Erdkabel AC km (Stromkreis)</t>
  </si>
  <si>
    <t>Erdkabel DC km (Stromkreis)</t>
  </si>
  <si>
    <t>Tiefbau/Graben km (Trasse)</t>
  </si>
  <si>
    <t>Schaltfelder Anzahl</t>
  </si>
  <si>
    <t>Transformatoren Anzahl</t>
  </si>
  <si>
    <t>Kompensations-
elemente Anzahl</t>
  </si>
  <si>
    <t>Konverter DC Anzahl</t>
  </si>
  <si>
    <t>Mengen-angabe größer 0</t>
  </si>
  <si>
    <t>Angaben zu den (erwarteten) bilanziellen Wertansätzen</t>
  </si>
  <si>
    <t>Vermögensgegenstand</t>
  </si>
  <si>
    <t>Nutzungsdauer (handelsrechtlich)</t>
  </si>
  <si>
    <t>Kommentare</t>
  </si>
  <si>
    <t>Zugangs-jahr</t>
  </si>
  <si>
    <t>Gleisanlagen, Eisenbahnwagen</t>
  </si>
  <si>
    <t>1. Sind seit dem Basisjahr 2021 Netzteile durch den Netzbetreiber aufgenommen worden?</t>
  </si>
  <si>
    <t>bitte wählen</t>
  </si>
  <si>
    <t>1.a Werden für diese Netzaufnahmen Beträge geltend gemacht, die ursprünglich nicht beim Antragsteller angefallen sind?</t>
  </si>
  <si>
    <t>Geben Sie bitte folgende Informationen unter Begründung an: wann wurde das Projekt zuletzt im Netzentwicklungsplan eingebracht, handelt es sich um eine NEP-pflichtige Maßname, warum handelt es sich ggf. nicht um eine NEP-pflichtige Maßnahme</t>
  </si>
  <si>
    <t>NEP - Maßnahmennummer(n)</t>
  </si>
  <si>
    <t xml:space="preserve">Begründung </t>
  </si>
  <si>
    <t>Da die Anlagen im Bau eine sehr werthaltige Position darstellen, möchten wir Sie bitten, besonders werthaltige Projekte einzeln zu benennen</t>
  </si>
  <si>
    <t>Projektart (z.B. AC oder DC)</t>
  </si>
  <si>
    <t>handelsrechtlicher Wertansatz [EUR]</t>
  </si>
  <si>
    <t>Zugänge AKHK (Fertiganlagen) [EUR]</t>
  </si>
  <si>
    <t>Aktenzeichen
[BK4-xx/xxx]</t>
  </si>
  <si>
    <t>Beschlussdatum</t>
  </si>
  <si>
    <t>Genehmigungsende</t>
  </si>
  <si>
    <t>Hinweis: Die in der obigen Tabelle dargestellten Zugänge stellen Zugänge in das Fertiganlagevermögen dar. In Abgrenzung zur Handhabung bei der BK4 sind darin keine Grundstücke enthalten.</t>
  </si>
  <si>
    <t>NEP-Version</t>
  </si>
  <si>
    <t>Netzentwicklungsplan 2023-2037/2045</t>
  </si>
  <si>
    <t>Netzentwicklungsplan 2021-2035</t>
  </si>
  <si>
    <t>Netzentwicklungsplan 2019-2030</t>
  </si>
  <si>
    <t>Netzentwicklungspläne 2017-2030</t>
  </si>
  <si>
    <t>Nicht bestätigt</t>
  </si>
  <si>
    <t>Nicht NEP-pflichtig</t>
  </si>
  <si>
    <t>Sonstiges (bitte erläutern)</t>
  </si>
  <si>
    <t>NEP Kosten</t>
  </si>
  <si>
    <t>enthalten im Startnetz</t>
  </si>
  <si>
    <t>enthalten im Zubaunetz</t>
  </si>
  <si>
    <t>nicht enthalten</t>
  </si>
  <si>
    <t>Investiv verwendete Engpasserlöse</t>
  </si>
  <si>
    <t>Kategorie_2</t>
  </si>
  <si>
    <t>Ermittlung der Differenz für § 5 Abs. 1 S. 2 ARegV
(hier nach § 11 Abs. 2 S. 1 Nr. 17 ARegV)</t>
  </si>
  <si>
    <t>E4.a. MSB (inkl. Messung)</t>
  </si>
  <si>
    <t>E4.b. POG iMSys</t>
  </si>
  <si>
    <t>E9.e. FSV Schwarzstart</t>
  </si>
  <si>
    <t>E9.f. FSV_KEI</t>
  </si>
  <si>
    <t>E8. KKAuf</t>
  </si>
  <si>
    <t>E8. KKauf</t>
  </si>
  <si>
    <t>KWK-Letztverbrauchsmenge 2021</t>
  </si>
  <si>
    <t>= Umsatzerlöse aus Elektrizitätsübertragung</t>
  </si>
  <si>
    <t>Phasenschieber</t>
  </si>
  <si>
    <t>Systemrelevante Gaskraftwerke</t>
  </si>
  <si>
    <t>Nutzen statt Abregeln (Power-to-Heat)</t>
  </si>
  <si>
    <t>Nutzen statt Abregeln (13k)</t>
  </si>
  <si>
    <t xml:space="preserve">Für die Verprobung des Kostenträgers Messstellenbetrieb und Messung beim Übertragungsnetzbetreiber ist die Zahl der Messstellen ohne Berücksichtigung des geplanten Rollouts im eigenen Netzgebiet und je Netzebene im Jahr 2023 durch den - regelmäßig personenidentischen - grundzuständigen Messstellenbetreiber für moderne Messeinrichtungen (gMSB) anzusetzen. Die Berücksichtigung der tatsächlichen Abgänge durch den Übergang auf den gMSB erfolgt über das Regulierungskonto. 
Sollte ein Unternehmen sich entscheiden, schon in der Verprobung aufgrund der Regelung des § 5 Abs. 1 Satz 3 ARegV eine Korrektur der zulässigen Erlöse für Messstellenbetrieb und Messung des Verteilernetzbetreibers einzuplanen, so sind Mengen und Erlöse vollständig zu bereinigen. Die Beschlusskammer bewertet eine entsprechend erläuterte Unterverprobung in diesem Fall nicht als gewollten Verzicht. </t>
  </si>
  <si>
    <t>Strombeschaffungskosten</t>
  </si>
  <si>
    <t>Stromnebenkosten</t>
  </si>
  <si>
    <t>Pönale</t>
  </si>
  <si>
    <t>I. Fragen</t>
  </si>
  <si>
    <t>II. Genehmigte Investitionsmaßnahmen deren Befristung nach dem 31.12.2023 endet</t>
  </si>
  <si>
    <t>E8.e. Weiteres Anlagevermögen</t>
  </si>
  <si>
    <t>E8.d. Mengenentwicklung NEP</t>
  </si>
  <si>
    <t>E8.b. Sachanlagevermögen (für Zugänge ab 2022)</t>
  </si>
  <si>
    <t>E8.a. Übergreifende Fragen zum KKauf, Investitionsmaßnahmen</t>
  </si>
  <si>
    <t>Bahnflex</t>
  </si>
  <si>
    <t>Historische AK/HK zum Stand 31.12. des Antragsjahres bereinigt um Investitions-maßnahmen</t>
  </si>
  <si>
    <t>Historische AK/HK zum Stand 31.12. des Antragsjahres bereinigt um Investitionsmaßnahmen €</t>
  </si>
  <si>
    <t>Detailabfragen zu FSVen der ÜNB</t>
  </si>
  <si>
    <r>
      <t xml:space="preserve">Bitte Zugangsjahr ab </t>
    </r>
    <r>
      <rPr>
        <sz val="10"/>
        <color rgb="FFFF0000"/>
        <rFont val="Arial"/>
        <family val="2"/>
      </rPr>
      <t xml:space="preserve">2022 </t>
    </r>
    <r>
      <rPr>
        <sz val="10"/>
        <rFont val="Arial"/>
        <family val="2"/>
      </rPr>
      <t>angeben.</t>
    </r>
  </si>
  <si>
    <r>
      <t xml:space="preserve">Tragen Sie die AK/HK der Investitionen seit dem </t>
    </r>
    <r>
      <rPr>
        <sz val="10"/>
        <color rgb="FFFF0000"/>
        <rFont val="Arial"/>
        <family val="2"/>
      </rPr>
      <t>01.01.2022</t>
    </r>
    <r>
      <rPr>
        <sz val="10"/>
        <rFont val="Arial"/>
        <family val="2"/>
      </rPr>
      <t xml:space="preserve"> ein.</t>
    </r>
  </si>
  <si>
    <t>E8.a. Fragen, IMAs</t>
  </si>
  <si>
    <t>E8.b. SAV</t>
  </si>
  <si>
    <t>E8.c. SAV_Netto</t>
  </si>
  <si>
    <t>E8.d. Mengen</t>
  </si>
  <si>
    <t>E8.e. WAV</t>
  </si>
  <si>
    <t>Formel vorgegeben, kann vom ÜNB mit einem Wert überschrieben werden</t>
  </si>
  <si>
    <t>Es ist der Gewerbesteuerhebesatz des Basisjahres 2021 anzugeben, der in der Kostenprüfung verwendet wurde.</t>
  </si>
  <si>
    <t>GewSt-Hebesatz (Basisjahr 2021):</t>
  </si>
  <si>
    <t>Tragen Sie die AK/HK ein. Sofern es sich bei dem Netzteil um einen Netzabgang handelt, sind die Werte als negative Werte einzutragen. Hierbei sind lediglich die AK/HK nach dem Basisjahr (2021) einzutragen.</t>
  </si>
  <si>
    <t>2. Sind seit dem Basisjahr 2021 Netzteile durch den Netzbetreiber abgegeben worden?</t>
  </si>
  <si>
    <t>2.a Werden Beträge für das abgegebene Netzteil in Abzug gebracht?</t>
  </si>
  <si>
    <t>3. Sind Investitionen welche im Netzentwicklungsplan endgültig abgelehnt wurden, im KKauf erfasst?</t>
  </si>
  <si>
    <t>3a. Falls ja, befüllen Sie die Tabelle und begründen Sie warum die Investitionen betriebsnotwendig sind und im KKauf beantragt wurden.</t>
  </si>
  <si>
    <t>4. Angaben zu Anlagen im Bau</t>
  </si>
  <si>
    <t>I. Fragen: Einige ergänzende Fragen zur Erläuterung des aktuellen Netzes.</t>
  </si>
  <si>
    <t>Aktenzeichen BK4 [BK4-xx-xxx]:</t>
  </si>
  <si>
    <t>Kosten Schwarzstartfähigkeit gemäß FSV (BK8-22-009-A)</t>
  </si>
  <si>
    <t>Ermittlung der Differenz für Kosten Schwarzstartfähigkeit gemäß FSV (BK8-22-009-A)</t>
  </si>
  <si>
    <t>Ermittlung der Differenz für Kosten Schwarzstartfähigkeit (BK8-23-009-A)</t>
  </si>
  <si>
    <t>Kosten Schwarzstartfähigkeit - marktgestützte Beschaffung (BK8-23-009-A)</t>
  </si>
  <si>
    <t>Es ist der Projektname Investitionsmaßnahme anzugeben.</t>
  </si>
  <si>
    <t xml:space="preserve">Projektname: </t>
  </si>
  <si>
    <t>Hier ist das Beschlussdatum der Investitionsmaßnahme anzugeben.</t>
  </si>
  <si>
    <t xml:space="preserve">Beschlussdatum: </t>
  </si>
  <si>
    <t>Hier ist das Datum anzugeben bis zu dem die Investitionsmaßnahme genehmigt wurde.</t>
  </si>
  <si>
    <t xml:space="preserve">Genehmigungsende: </t>
  </si>
  <si>
    <t>Hier sind die bereits angefallenen (IST-) Anschaffungs- und Herstellungskosten für die jeweilige Investitionsmaßnahme einzutragen.</t>
  </si>
  <si>
    <t xml:space="preserve">Zugänge AKHK (Fertiganlagen) [EUR]: </t>
  </si>
  <si>
    <t>2024:</t>
  </si>
  <si>
    <t>2025:</t>
  </si>
  <si>
    <t>2026:</t>
  </si>
  <si>
    <t>2027:</t>
  </si>
  <si>
    <t>2028:</t>
  </si>
  <si>
    <t>Es wird unterstellt, dass die Nutzungsdauer des Vorjahres für den gesamten Zeitraum bis 2028 Gültigkeit hat.</t>
  </si>
  <si>
    <t>Bitte Anschaffungsjahr ab 2022 angeben.</t>
  </si>
  <si>
    <t>Bitte die Projektart auswählen (Drop-down-Feld).</t>
  </si>
  <si>
    <t>Bezeichnung des NEP-Projekts bzw. weiterer Zugänge.</t>
  </si>
  <si>
    <t>Bitte nach Möglichkeit nur eine NEP-Projektnummer bzw. NEP-Maßnahmennummer je Zeile eintragen.</t>
  </si>
  <si>
    <t>Für NEP-Projekt sind Start- und Zielpunkt anzugeben. Für Vertikale Punktmaßnahmen ist der Standort als Start- und Zielpunkt anzugeben.</t>
  </si>
  <si>
    <t>Bitte eintragen.</t>
  </si>
  <si>
    <t>Angabe, ob das jeweilige Projekt in der Kostenschätzung zum Startnetz oder Zubaunetz enthalten ist.</t>
  </si>
  <si>
    <t>Die AK/HK sind bereinigt um die Investitionsmaßnahmen anzugeben.</t>
  </si>
  <si>
    <t>Falls notwendig, hier Kommentare eintragen.</t>
  </si>
  <si>
    <t>In diesem Tabellenblatt ordnet der ÜNB wo möglich die AKHK den Projekten des Netzentwicklungsplans zu.</t>
  </si>
  <si>
    <t>Angabe ob es sich bei den Investitionen um NEP-Projekte, vertikale Punktmaßnahmen im NEP oder nicht vom NEP umfasste Zugänge zum Sachanlagevermögen handelt.</t>
  </si>
  <si>
    <t>Angaben zu Stromkreis und Trassenlänge in Kilometer</t>
  </si>
  <si>
    <t xml:space="preserve">Freileitungen: </t>
  </si>
  <si>
    <t xml:space="preserve">Kabel: </t>
  </si>
  <si>
    <t>Mengenangaben für Schaltfelder, Transformatoren, Kompensationselementen und Konvertern</t>
  </si>
  <si>
    <t xml:space="preserve">Stationen: </t>
  </si>
  <si>
    <t>Bitte kennzeichnen Sie im Kommentarfeld Projekte, die nachträglich in den KKauf überführt wurden</t>
  </si>
  <si>
    <t>Kommentare:</t>
  </si>
  <si>
    <r>
      <t xml:space="preserve">Bitte Anschaffungsjahr ab </t>
    </r>
    <r>
      <rPr>
        <sz val="10"/>
        <color theme="9"/>
        <rFont val="Arial"/>
        <family val="2"/>
      </rPr>
      <t>2022</t>
    </r>
    <r>
      <rPr>
        <sz val="10"/>
        <rFont val="Arial"/>
        <family val="2"/>
      </rPr>
      <t xml:space="preserve"> angeben.</t>
    </r>
  </si>
  <si>
    <t>Angaben des Netzbetreibers zu den in NEP-Projekten verbauten Mengen.</t>
  </si>
  <si>
    <r>
      <t>1</t>
    </r>
    <r>
      <rPr>
        <sz val="10"/>
        <rFont val="Arial"/>
        <family val="2"/>
      </rPr>
      <t xml:space="preserve"> zzgl. Steuern, Abgaben und gesetzlichen Zuschlägen (KWK und Konzessionsabgabe)</t>
    </r>
  </si>
  <si>
    <t>Entgelte</t>
  </si>
  <si>
    <r>
      <t>2</t>
    </r>
    <r>
      <rPr>
        <sz val="10"/>
        <rFont val="Arial"/>
        <family val="2"/>
      </rPr>
      <t xml:space="preserve"> zzgl. Umsatzsteuer</t>
    </r>
  </si>
  <si>
    <r>
      <t xml:space="preserve">Leistungspreissystem für Entnahme </t>
    </r>
    <r>
      <rPr>
        <b/>
        <sz val="10"/>
        <color indexed="10"/>
        <rFont val="Arial"/>
        <family val="2"/>
      </rPr>
      <t>mit</t>
    </r>
    <r>
      <rPr>
        <b/>
        <sz val="10"/>
        <rFont val="Arial"/>
        <family val="2"/>
      </rPr>
      <t xml:space="preserve"> Leistungsmessung </t>
    </r>
    <r>
      <rPr>
        <b/>
        <vertAlign val="superscript"/>
        <sz val="10"/>
        <rFont val="Arial"/>
        <family val="2"/>
      </rPr>
      <t>1</t>
    </r>
  </si>
  <si>
    <t>Jahresleistungspreissystem (individuelle + bundeseinheitliche Netzentgelte)</t>
  </si>
  <si>
    <t>Jahresleistungspreissystem</t>
  </si>
  <si>
    <t>Jahresbenutzungsdauer &lt; 2500 h/a</t>
  </si>
  <si>
    <t>Jahresbenutzungsdauer &gt;= 2500 h/a</t>
  </si>
  <si>
    <t>&lt; 2500 h/a</t>
  </si>
  <si>
    <t>&gt;= 2500 h/a</t>
  </si>
  <si>
    <t>Leistungspreis
[EUR/kWa]</t>
  </si>
  <si>
    <t>Arbeitspreis
[ct/kWh]</t>
  </si>
  <si>
    <t>Kunden
[Anzahl]</t>
  </si>
  <si>
    <t>Jahreshöchstlast
[kW]</t>
  </si>
  <si>
    <t>Jahresarbeit
[kWh]</t>
  </si>
  <si>
    <t>Erlöse Netzentgelte 
mit LM
[EUR]</t>
  </si>
  <si>
    <t>Umspannung Höchst- / Hochspannung (USp. HöS/HS)</t>
  </si>
  <si>
    <r>
      <t xml:space="preserve">Monatsleistungspreissystem für Entnahme </t>
    </r>
    <r>
      <rPr>
        <b/>
        <sz val="10"/>
        <color indexed="10"/>
        <rFont val="Arial"/>
        <family val="2"/>
      </rPr>
      <t>mit</t>
    </r>
    <r>
      <rPr>
        <b/>
        <sz val="10"/>
        <rFont val="Arial"/>
        <family val="2"/>
      </rPr>
      <t xml:space="preserve"> Leistungsmessung </t>
    </r>
    <r>
      <rPr>
        <b/>
        <vertAlign val="superscript"/>
        <sz val="10"/>
        <rFont val="Arial"/>
        <family val="2"/>
      </rPr>
      <t>1</t>
    </r>
  </si>
  <si>
    <t>Monatsleistungspreissystem</t>
  </si>
  <si>
    <t>Erlöse Monatsleistung
[EUR]</t>
  </si>
  <si>
    <t>Leistungspreis
[EUR/kW u. Monat]</t>
  </si>
  <si>
    <t>Ø Monatshöchstlast
[kW]</t>
  </si>
  <si>
    <r>
      <t xml:space="preserve">Landstrompreissystem für Entnahme </t>
    </r>
    <r>
      <rPr>
        <b/>
        <sz val="10"/>
        <color indexed="10"/>
        <rFont val="Arial"/>
        <family val="2"/>
      </rPr>
      <t>mit</t>
    </r>
    <r>
      <rPr>
        <b/>
        <sz val="10"/>
        <rFont val="Arial"/>
        <family val="2"/>
      </rPr>
      <t xml:space="preserve"> Leistungsmessung </t>
    </r>
    <r>
      <rPr>
        <b/>
        <vertAlign val="superscript"/>
        <sz val="10"/>
        <rFont val="Arial"/>
        <family val="2"/>
      </rPr>
      <t>1</t>
    </r>
  </si>
  <si>
    <t>Tagesleistungspreissystem</t>
  </si>
  <si>
    <t>Erlöse TLP
[EUR]</t>
  </si>
  <si>
    <t>Leistungspreis
[EUR/kW u. Tag]</t>
  </si>
  <si>
    <t>Ø Tageshöchstlast
[kW]</t>
  </si>
  <si>
    <r>
      <t xml:space="preserve">Jahresleistungspreissystem für Entnahme </t>
    </r>
    <r>
      <rPr>
        <b/>
        <sz val="10"/>
        <color indexed="10"/>
        <rFont val="Arial"/>
        <family val="2"/>
      </rPr>
      <t>mit</t>
    </r>
    <r>
      <rPr>
        <b/>
        <sz val="10"/>
        <rFont val="Arial"/>
        <family val="2"/>
      </rPr>
      <t xml:space="preserve"> Leistungsmessung - Netzreservekapazität </t>
    </r>
    <r>
      <rPr>
        <b/>
        <vertAlign val="superscript"/>
        <sz val="10"/>
        <rFont val="Arial"/>
        <family val="2"/>
      </rPr>
      <t>2</t>
    </r>
  </si>
  <si>
    <t>Erlöse
0 h/a bis 200 h/a
[EUR]</t>
  </si>
  <si>
    <t>Erlöse
200 h/a bis 400 h/a
[EUR]</t>
  </si>
  <si>
    <t>Erlöse
400 h/a bis 600 h/a
[EUR]</t>
  </si>
  <si>
    <t>Erlöse Reservekapazität
[EUR]</t>
  </si>
  <si>
    <t>0 bis 200 h/a
[EUR/kWa]</t>
  </si>
  <si>
    <t>200 h/a bis 400 h/a
[EUR/kWa]</t>
  </si>
  <si>
    <t>400 h/a bis 600 h/a
[EUR/kWa]</t>
  </si>
  <si>
    <t>0 bis 200 h/a
[kW]</t>
  </si>
  <si>
    <t>200 h/a bis 400 h/a
[kW]</t>
  </si>
  <si>
    <t>400 h/a bis 600 h/a
[kW]</t>
  </si>
  <si>
    <r>
      <t xml:space="preserve">Entgelte - 
Entnahme und Einspeisung </t>
    </r>
    <r>
      <rPr>
        <b/>
        <sz val="10"/>
        <color indexed="10"/>
        <rFont val="Arial"/>
        <family val="2"/>
      </rPr>
      <t>mit</t>
    </r>
    <r>
      <rPr>
        <b/>
        <sz val="10"/>
        <rFont val="Arial"/>
        <family val="2"/>
      </rPr>
      <t xml:space="preserve"> Lastgangzählung </t>
    </r>
    <r>
      <rPr>
        <b/>
        <vertAlign val="superscript"/>
        <sz val="10"/>
        <rFont val="Arial"/>
        <family val="2"/>
      </rPr>
      <t>2</t>
    </r>
  </si>
  <si>
    <t>Jahresentgelt für den Messstellenbetrieb (inkl. Messung) je Messeinrichtung
[EUR/a]</t>
  </si>
  <si>
    <t>Messstellenbetrieb
[Anzahl Mess-
einrichtungen]</t>
  </si>
  <si>
    <t>Erlöse Messstellenbetrieb
[EUR]</t>
  </si>
  <si>
    <t>Erlöse
Messstellenbetrieb
[EUR]</t>
  </si>
  <si>
    <t>HöS - Höchstspannung</t>
  </si>
  <si>
    <t xml:space="preserve"> Preisabschlag für kundenseitig gestellten Wandlersatz</t>
  </si>
  <si>
    <t xml:space="preserve"> Alle Spannungsebenen (HöS / HS) - Preisabschlag für:</t>
  </si>
  <si>
    <t xml:space="preserve"> </t>
  </si>
  <si>
    <t xml:space="preserve">      - kundenseitig gestellte Telekommunikationseinrichtung</t>
  </si>
  <si>
    <t xml:space="preserve">      - statt täglicher nur monatliche Datenbereitstellung</t>
  </si>
  <si>
    <r>
      <t xml:space="preserve">Erlöse aus Vereinbarungen gemäß § 19 Abs. 3 StromNEV - singulär genutzte Betriebsmittel </t>
    </r>
    <r>
      <rPr>
        <b/>
        <vertAlign val="superscript"/>
        <sz val="10"/>
        <rFont val="Arial"/>
        <family val="2"/>
      </rPr>
      <t>2</t>
    </r>
  </si>
  <si>
    <t>Erlösminderungen aus Speicherentgelt gemäß § 19 Abs. 4 StromNEV</t>
  </si>
  <si>
    <t>Jahreshöchstlast
im HLZF
[kW]</t>
  </si>
  <si>
    <t>Wirkungsgrad
[%]</t>
  </si>
  <si>
    <t>Erlösbeitrag
[%]</t>
  </si>
  <si>
    <r>
      <t xml:space="preserve">Netzentgeltfreistellungen von Energiespeichern nach § 118 Abs. 6 EnWG </t>
    </r>
    <r>
      <rPr>
        <b/>
        <vertAlign val="superscript"/>
        <sz val="10"/>
        <rFont val="Arial"/>
        <family val="2"/>
      </rPr>
      <t>2</t>
    </r>
  </si>
  <si>
    <r>
      <t xml:space="preserve">Erlöse aus sonstigen nicht genehmigungsbedürftigen Entgelten </t>
    </r>
    <r>
      <rPr>
        <b/>
        <vertAlign val="superscript"/>
        <sz val="10"/>
        <rFont val="Arial"/>
        <family val="2"/>
      </rPr>
      <t>2</t>
    </r>
  </si>
  <si>
    <t>Kommentar:</t>
  </si>
  <si>
    <t>Erlöse Sonstige
[EUR]</t>
  </si>
  <si>
    <t>geleistete Anzahlungen und Anlagen im Bau
[EUR]</t>
  </si>
  <si>
    <t>Kategorie
(über Dropdown auswählen)</t>
  </si>
  <si>
    <t>GewSt-Hebesatz
(Basisjahr 2021)</t>
  </si>
  <si>
    <t>originäres Netz</t>
  </si>
  <si>
    <t>Zusammenfassung</t>
  </si>
  <si>
    <t>Netzeigentümer / Verpächter / Netzveränderungen</t>
  </si>
  <si>
    <t>Weiteres Anlagevermögen
[EUR]</t>
  </si>
  <si>
    <t>Berechnung der kalk. Verzinsung des SAV, WAV und der BKZ</t>
  </si>
  <si>
    <t>Berechnung der kalk. Verzinsung der geleisteten Anzahlungen und Anlagen im Bau</t>
  </si>
  <si>
    <t>=</t>
  </si>
  <si>
    <t>+</t>
  </si>
  <si>
    <t>kalkulatorische Restwerte</t>
  </si>
  <si>
    <t>Endbestand</t>
  </si>
  <si>
    <t>Mittelwert aus Anfangs- und Endbestand (kalk. Verzinsungsbasis)
[EUR]</t>
  </si>
  <si>
    <t>EK-Zinssatz
[%]</t>
  </si>
  <si>
    <t>FK-Zinssatz
[%]</t>
  </si>
  <si>
    <t>gewichteter Mischzinssatz
[%]</t>
  </si>
  <si>
    <t>kalkulatorische Verzinsung
[EUR]</t>
  </si>
  <si>
    <t>Sachanlage-vermögen
[EUR]</t>
  </si>
  <si>
    <t>kalkulatorische Gewerbesteuer
[EUR]</t>
  </si>
  <si>
    <t>kalkulatorische Abschreibungen
[EUR]</t>
  </si>
  <si>
    <t>Kapitalkosten-aufschlag
[EUR]</t>
  </si>
  <si>
    <t>Hilfstab. Ausw ID E8</t>
  </si>
  <si>
    <t>E9.c. FSV_NsA PtH</t>
  </si>
  <si>
    <t>E9.d. FSV_NsA 13k</t>
  </si>
  <si>
    <t xml:space="preserve">E9.e. Kosten für Schwarzstartfähigkeit </t>
  </si>
  <si>
    <t>Kosten für Schwarzstartfähigkeit</t>
  </si>
  <si>
    <t>E9.d. Kosten aus der FSV Nutzen statt Abregeln 2.0 (§ 13k EnWG)</t>
  </si>
  <si>
    <t>E9.f. Mehrkosten aus der FSV KEI (Kosten für die Mitarbeit in europäischen Initiativen)</t>
  </si>
  <si>
    <t>Pflichtrollout nach § 30 Abs. 1 und 2 MsbG</t>
  </si>
  <si>
    <t>Istkosten
[EUR]</t>
  </si>
  <si>
    <t xml:space="preserve">Zählpunkte an Messstellen mit einem Jahresstromverbrauch über 6.000 kWh bis über 100.000 kWh </t>
  </si>
  <si>
    <t>Zählpunkte an Messstellen mit einer steuerbaren Verbrauchseinrichtung oder an steuerbaren Netzanschlüssen nach § 14a EnWG für jeden Zählpunkt</t>
  </si>
  <si>
    <t>Zählpunkte an Messstellen mit installierte Leistung über 7 kW bis über 100 kW</t>
  </si>
  <si>
    <t>optionaler Rollout nach § 30 Abs. 3 MsbG</t>
  </si>
  <si>
    <r>
      <t xml:space="preserve">Zählpunkte an Messstellen des optionalen Rollout </t>
    </r>
    <r>
      <rPr>
        <b/>
        <sz val="10"/>
        <rFont val="Arial"/>
        <family val="2"/>
      </rPr>
      <t>mit einem jährlichen Entgelt unter der anteiligen POG gemäß § 30 Abs. 3 MsbG</t>
    </r>
  </si>
  <si>
    <t>iMSys nach § 30 Abs. 5 MsbG</t>
  </si>
  <si>
    <t>E4.a.</t>
  </si>
  <si>
    <t>E4.b.</t>
  </si>
  <si>
    <t>Beteiligung der Anschlussnetzbetreiber an den Entgelten für die Ausstattung von Zählpunkten mit intelligenten Messsystemen</t>
  </si>
  <si>
    <t>FL MsbG (BK8-23/007-A)</t>
  </si>
  <si>
    <t>E4.b. Beteiligung iMSys</t>
  </si>
  <si>
    <t>Investitionszuschüsse</t>
  </si>
  <si>
    <t>BKZ/NAB/IZ
[EUR]</t>
  </si>
  <si>
    <t>E8.f. BKZ_NAB_IZ</t>
  </si>
  <si>
    <t>Erlöse aus Netzentgelten Elektrizität (inkl. Messung und Messstellenbetrieb)</t>
  </si>
  <si>
    <t>Erlöse aus Vereinbarungen gemäß § 14 Abs. 2 StromNEV</t>
  </si>
  <si>
    <t>Erlöse gemäß § 3 KAV</t>
  </si>
  <si>
    <t>Erlöse aus Vereinbarungen gemäß § 19 Abs. 2 S. 1 StromNEV</t>
  </si>
  <si>
    <t>Erlöse aus Vereinbarungen gemäß § 19 Abs. 2 S. 2 StromNEV</t>
  </si>
  <si>
    <t>Erlöse aus der Überlassung singulär genutzter Betriebsmittel gemäß § 19 Abs. 3 StromNEV</t>
  </si>
  <si>
    <t>Erlöse aus Vereinbarungen gemäß § 19 Abs. 4 StromNEV</t>
  </si>
  <si>
    <t>sonstige Erlöse aus Netzentgelten Elektrizität</t>
  </si>
  <si>
    <t>Konzessionsabgabe</t>
  </si>
  <si>
    <t>Erlöse aus dem EEG-Ausgleichsmechanismus</t>
  </si>
  <si>
    <t>Erlöse aus dem KWKG-Belastungsausgleich</t>
  </si>
  <si>
    <t>Erlöse aus der Offshorenetzumlage (ONU)</t>
  </si>
  <si>
    <t>Erlöse aus dem Umlagemechanismus für individuelle Netzentgelte gemäß § 19 Abs. 2 StromNEV</t>
  </si>
  <si>
    <t>Erlöse aus dem Belastungsausgleich für abschaltbare Lasten</t>
  </si>
  <si>
    <t>Erlöse aus Netzreservekapazität</t>
  </si>
  <si>
    <t>Erlöse aus Kompensationszahlungen für grenzüberschreitende Lastflüsse</t>
  </si>
  <si>
    <t>Erlöse aus grenzüberschreitenden Engpassmanagement</t>
  </si>
  <si>
    <t>Erlöse aus Ausgleichsenergie</t>
  </si>
  <si>
    <t>Erlöse aus dem horizontalen Offshore-Ausgleich</t>
  </si>
  <si>
    <t>Erlöse aus Telekommunikation</t>
  </si>
  <si>
    <t>Erträge aus der Auflösung von Netzanschlusskostenbeiträgen</t>
  </si>
  <si>
    <t>Erträge aus der Auflösung von Baukostenzuschüssen</t>
  </si>
  <si>
    <t>Erträge aus der Auflösung von Investitionszuschüssen</t>
  </si>
  <si>
    <t>sonstige Erlöse (nicht aus Netzentgelten)</t>
  </si>
  <si>
    <t>Changelog</t>
  </si>
  <si>
    <t>Version</t>
  </si>
  <si>
    <t>Tabellenblatt</t>
  </si>
  <si>
    <t>Zellbereich</t>
  </si>
  <si>
    <t>1.0</t>
  </si>
  <si>
    <t>E1.</t>
  </si>
  <si>
    <t>Form an Abfrage gem. § 28 Nr. 3 und 4 ARegV (Verprobung) angepasst</t>
  </si>
  <si>
    <t>Neu eingefügt, Abfrage zu Jahresabschlussdaten gem. MSbG gelöscht</t>
  </si>
  <si>
    <t>E7.</t>
  </si>
  <si>
    <t>Zeile 26 ff.</t>
  </si>
  <si>
    <t>Verknüpfung der Datenabfrage für Zugänge ab 2022 ff mit Tab. "E8.b."</t>
  </si>
  <si>
    <t>C8:H8</t>
  </si>
  <si>
    <t>Anpassung Zinssatz für 2024</t>
  </si>
  <si>
    <t>Im Jahr 2024 gibt es erstmalig getrennte Erhebungsbögen für Verteilernetzbetreiber und Übertragungsnetzbetreiber, da die Inhalte in den letzten Jahren zunehmend auseinander gefallen sind. Daher sind alle VNB-spefischen Abfragen und die Netzebenen kleiner Hochspannung in diesem Erhebungsbogen weggefallen.
Darüber hinaus sind folgende wesentliche Änderungen gegenüber dem Erhebungsbogen für 2023 gemacht wurden:</t>
  </si>
  <si>
    <t>Für die Zugangsjahre 2022 ff. werden die Daten aus dem Tabellenblatt "E8. KKauf_Berechnung" übernommen.</t>
  </si>
  <si>
    <t>Abfrage zum KKAuf neu eingefügt</t>
  </si>
  <si>
    <t>E8. - E8.f.</t>
  </si>
  <si>
    <t>E9. - E9.f.</t>
  </si>
  <si>
    <t>G.</t>
  </si>
  <si>
    <t>Erläuterung</t>
  </si>
  <si>
    <t>singuläre Entgelte
[EUR]</t>
  </si>
  <si>
    <t>AK/HK im Anschaffungsjahr
[negativ= Netzabgang]
[EUR]</t>
  </si>
  <si>
    <t>Hinzurechnungen
[EUR]</t>
  </si>
  <si>
    <t>Hinzu-
rechnungen
[EUR]</t>
  </si>
  <si>
    <t>davon Investitions-maßnahmen (nicht in KKAuf)
[EUR]</t>
  </si>
  <si>
    <t>Nutzungs-
dauer Unterer Rand</t>
  </si>
  <si>
    <t>Restwert zum 01.01. des Antragsjahres
[EUR]</t>
  </si>
  <si>
    <t>Abschreibung des Antragsjahres
[EUR]</t>
  </si>
  <si>
    <t>Historische AK/HK zum Stand 31.12. des Antragsjahres bereinigt um Investitions-maßnahmen
[EUR]</t>
  </si>
  <si>
    <t>Historische AK/HK
[negativ= Netzabgang]
[EUR]</t>
  </si>
  <si>
    <t>Kürzungen
[EUR]</t>
  </si>
  <si>
    <t>Historische AK/HK zum Stand 31.12. des Antragsjahres
[EUR]</t>
  </si>
  <si>
    <t>Handelsrechtlicher Wertansatz zum 01.01. des Antragsjahres
[EUR]</t>
  </si>
  <si>
    <t>Handelsrechtlicher Wertansatz zum 31.12. des Antragsjahres
[EUR]</t>
  </si>
  <si>
    <t>Stand zum 31.12. des Antragsjahres
[EUR]</t>
  </si>
  <si>
    <t xml:space="preserve">Restwert zum 31.12. des Antragsjahres
[EUR]
</t>
  </si>
  <si>
    <t>Zugänge im Zugangsjahr
[negativ= Netzabgang]
[EUR]</t>
  </si>
  <si>
    <t>Zugänge von Baukostenzuschüssen, Netzanschlusskostenbeiträgen, Investitionszuschüssen und investiv verwendete Engpasserlöse</t>
  </si>
  <si>
    <t>2022
[Jahre]</t>
  </si>
  <si>
    <t>2023
[Jahre]</t>
  </si>
  <si>
    <t>2024
[Jahre]</t>
  </si>
  <si>
    <t>2025
[Jahre]</t>
  </si>
  <si>
    <t>2026
[Jahre]</t>
  </si>
  <si>
    <t>2027
[Jahre]</t>
  </si>
  <si>
    <t>2028
[Jahre]</t>
  </si>
  <si>
    <t>NEP - Maßnahmen-
nummer</t>
  </si>
  <si>
    <t>Inländische Netzreserve - Plan-Ist-Abgleich</t>
  </si>
  <si>
    <t>Verfahrensregulierte Kosten</t>
  </si>
  <si>
    <t>Verfahrens-
regulierte Kosten
[EUR]</t>
  </si>
  <si>
    <t>E9. - Kosten und Erlöse aus FSVn und anderen verfahrensregulierten Kosten (Zusammenfassung der Tab. E9.a - E9.f.)</t>
  </si>
  <si>
    <t>Kosten und Erlöse aus FSVn und anderen verfahrensregulierten Kosten</t>
  </si>
  <si>
    <t>E9. Verfahrensreg. Kosten</t>
  </si>
  <si>
    <t>E9.a. Regelleistung</t>
  </si>
  <si>
    <t>E9.b. Netzverluste</t>
  </si>
  <si>
    <t>Die Tabellenblätter wurden größtenteils angepasst.</t>
  </si>
  <si>
    <t>Rechtsgrundlage / Erläuterung</t>
  </si>
  <si>
    <t>E8. Berechnung des Kapitalkostenaufschlags (für Zugänge ab 2022)</t>
  </si>
  <si>
    <t>E8.c. Zugänge ins Sachanlagevermögen ab 2022, bereinigt um verlängerte Investitionsmaßnahmen (Netto-Sicht)</t>
  </si>
  <si>
    <t>E8.f. Auflösung von Baukostenzuschüssen, Netzanschlusskostenbeiträgen, Investitionszuschüssen und Engpasserlösen (für Zugänge ab 2022)</t>
  </si>
  <si>
    <t>E9.c. Kosten aus der FSV Nutzen statt Abregeln - Power-to-heat (Kontrahierung von KWK-Anlagen nach § 13 Abs. 6a EnWG)</t>
  </si>
  <si>
    <t>Das Datum, an dem der Erhebungsbogen an die Bundesnetzagentur übermittelt wurde.</t>
  </si>
  <si>
    <t>Die Darlegung der Bilanz für das letzte abgeschlossene Geschäftsjahr. Es erfolgt die Aufteilung in Sparten und Aktivitäten.
Die Aktivseite der Bilanz wird unterteilt in Anlagevermögen, Umlaufvermögen, Rechnungsabgrenzungsposten und Sonderverlustkonto aus Rückstellungsbildung.
Die Passivseite wird eingeteilt in Eigenkapital, Sonderposten mit Rücklagenanteil, Sonderposten für Investitionszuschüsse, Baukostenzuschüsse, Rückstellungen, Verbindlichkeiten und Rechnungsabgrenzungsposten.</t>
  </si>
  <si>
    <t>Kosten für Dienstleistungen zur Spannungsregelung (Blindleistung, Festlegung BK8-24-006-A)</t>
  </si>
  <si>
    <t>Hinweise zu den Kosten für Dienstleistungen zur Spannungsregelung:</t>
  </si>
  <si>
    <t xml:space="preserve">In dieser Tabelle werden Daten zu Baukostenzuschüssen, Netzanschlusskostenbeiträgen und Investitionszuschüssen abgefragt. Es ist sicherzustellen, dass die drei Kategorien jeweils getrennt und nicht in Sammelpositionen erfasst werden. </t>
  </si>
  <si>
    <t>Das Tabellenblatt dient der Hinterlegung der Angaben zum Baukostenzuschuss, den Netzanschlussbeiträgen sowie dem Sonderposten Investitionszuschüsse. Es ist sicherzustellen, dass die drei Kategorien jeweils getrennt und nicht in Sammelpositionen erfasst werden. Dabei erfolgt eine passivische Absetzung über 20 Jahre.</t>
  </si>
  <si>
    <t>Dieses Tabellenblatt dient zur Ermittlung der Differenz zwischen erzielbaren Erlösen und zulässigen Erlösen gemäß § 5 Abs. 1 S. 1 ARegV.
Die Differenz wird mit Hilfe der Mengen und Entgelte ermittelt. Hierfür werden in der Spalte F die tatsächlichen physikalischen Absatzmengen des jeweiligen Jahres abgefragt. Es sollen nicht die abgegrenzten Absatzmengen aus dem Jahresabschluss entnommen werden.
Im Ausnahmefall, dass die Netznutzung für einen RLM-Netzkunden unterjährig neu beginnt bzw. unterjährig beendet wird, ist entsprechend der von der BK6 im Musternetznutzungsvertrag unter § 8 Abs. (5) vorgegebenen Regelung zur Leistungspreisermittlung bei diesem Netznutzer die Jahreshöchstleistung tagesscharf entsprechend des Anteils der Zuordnung des Netznutzers am Abrechnungszeitraum zu berechnen (Die Berechnungsbasis entspricht bei Schaltjahren 366 Tagen, im Übrigen 365 Tagen). Wird der Leistungspreis für die Netznutzung bei diesem Netznutzer also z. B. nur für einen Monat (31 Tage) abgerechnet, ist die in die Tabelle E1. Erzielbare Erlöse einzutragende Jahreshöchstleistung als Multiplikation aus dem gemessenen maximalen Viertelstundenwert der Leistung multipliziert mit dem Faktor 31/365 zu berechnen.
Bei der Kalkulation der Netzentgelte durften die entgangenen Erlöse aus § 19 Abs. 2 S. 1 und 2 StromNEV (exklusive steuerbare Verbrauchseinrichtungen in der NS gem. § 14a EnWG (z. B. Nachtspeicherheizungen und Wärmepumpen)) keinerlei Berücksichtigung finden. Dies bedeutet, dass die Netzentgeltkalkulation so zu erfolgen hatte, als ob es die Regelung gemäß § 19 Abs. 2 S. 1 und 2 StromNEV (exklusive steuerbare Verbrauchseinrichtungen in der NS gem. § 14a EnWG (z. B. Nachtspeicherheizungen und Wärmepumpen)) nicht gäbe. Dementsprechend wurden die genannten Sonderkunden gemäß § 19 Abs. 2 S. 1 und 2 StromNEV (exklusive steuerbare Verbrauchseinrichtungen in der NS gem. § 14a EnWG (z. B. Nachtspeicherheizungen und Wärmepumpen)) in der Netzentgeltkalkulation und Verprobung wie "normale" (nicht rabattierte) Kunden behandelt, so dass 100% der ungeminderten Erlöse und Mengen anzusetzen waren. Eine Erhöhung der allgemeinen Netzentgelte um die o.g. entgangenen Erlöse erfolgte somit nicht.
Analog zur Netzentgeltkalkulation sind die vollständigen Mengen, also auch die vollständigen Mengen der Sonderkunden gemäß § 19 Abs. 2 S. 1 und 2 StromNEV, beim Ausweis der erzielbaren Erlöse zu 100% anzusetzen. Bei dem Ausweis der erzielbaren Erlöse im Tabellenblatt "E1. Erzielb. Erlöse" wird dementsprechend keine Unterscheidung nach "normalen" Kunden und Sonderkunden gemäß § 19 Abs. 2 S. 1 und 2 StromNEV gemacht, so dass sich aus der Multiplikation der bei jedem Netznutzer ungeminderten Netzentgelte mit den vollständigen Mengen die erzielbaren Erlöse ergeben.
Beim Messstellenbetrieb (einschließlich Messung) sind keine Bestandgrößen (Anfangs- oder Endbestand) sondern Durchschnittsmengen, die die erzielbaren Erlöse widerspiegeln, einzutragen.
Es sind die im jeweiligen Jahr geltenden Entgelte anzugeben.
Insolvenzbedingte Forderungsausfälle sind weder bei den Mengen der erzielbaren Erlöse, noch an anderen Stellen des Errhebungsbogens einzutragen. Sollte das Unternehmen trotz der Rechtsprechung des BGH (Beschluss vom 10.11.2020, EnVZ 5/20) eine Berücksichtigung beantragen, so ist eine solche allein im schriftlichen Antrag zu formulieren. Im Erhebungsbogen darf dazu keine Eintragung vorgenommen werden.
Die Zeile 308 (Mehreinnahmen bzw. Mindereinnahmen aufgrund bundeseinheitlicher Übertragungsnetzentgelte) ist nur von Übertragungsnetzbetreibern zu befüllen.</t>
  </si>
  <si>
    <t>Kosten und Erlöse gemäß FSV ReDEM</t>
  </si>
  <si>
    <t>Netzverluste (Summe Istabrechnung, Bonus/Malus)</t>
  </si>
  <si>
    <t>in der Erlösobergrenze enthaltener Ansatz
[EUR]</t>
  </si>
  <si>
    <t>Differenz
[EUR]</t>
  </si>
  <si>
    <t>Kosten für die Vergütung an Anlagenbetreiber (unter Berücksichtigung etwaiger Vergütungskürzungen / Vertragsstrafen, exklusive anteiliger Vergütung von Opportunitätskosten)</t>
  </si>
  <si>
    <t>Kosten für die Vergütung von Opportunitätskosten (unter Berücksichtigung etwaiger Vergütungskürzungen / Vertragsstrafen)</t>
  </si>
  <si>
    <t>Kosten für abgerufene Primärenergie während Einsätzen für den Netzwiederaufbau</t>
  </si>
  <si>
    <t>Sonstige Kosten und Erlöse</t>
  </si>
  <si>
    <t>tatsächlich entstandene Kosten (abzüglich Erlöse)</t>
  </si>
  <si>
    <t>Übrige Netz- und Umspannebenen</t>
  </si>
  <si>
    <t>EHB_RegKto_Strom_2024_1.0_20250825</t>
  </si>
  <si>
    <t>tatsächlich entstandene Kosten (ohne Capex)</t>
  </si>
  <si>
    <t>in der Erlösobergrenze enthaltener Ansatz (ohne Capex)</t>
  </si>
  <si>
    <t>EHB_RegKto_Strom_2024_1.1_20251006</t>
  </si>
  <si>
    <t>F.</t>
  </si>
  <si>
    <t>Fehler in Formeln korrigiert. Berechnung erfolgt ohne Capex</t>
  </si>
  <si>
    <t>1.1</t>
  </si>
  <si>
    <t>F8 und F9</t>
  </si>
  <si>
    <t>1.2</t>
  </si>
  <si>
    <t>E9.a.</t>
  </si>
  <si>
    <t>H13</t>
  </si>
  <si>
    <t>Fehler in Formel korrigiert</t>
  </si>
  <si>
    <t>EHB_RegKto_Strom_2024_1.2_20251014</t>
  </si>
  <si>
    <t>1.3</t>
  </si>
  <si>
    <t>E9.e.</t>
  </si>
  <si>
    <t>D4, D5, D19, D20</t>
  </si>
  <si>
    <t>EHB_RegKto_Strom_2024_1.3_20251119</t>
  </si>
  <si>
    <t>'1.0</t>
  </si>
  <si>
    <r>
      <t xml:space="preserve">Zählpunkte Messstellen des Pflichtrollouts </t>
    </r>
    <r>
      <rPr>
        <b/>
        <sz val="10"/>
        <rFont val="Arial"/>
        <family val="2"/>
      </rPr>
      <t>mit einem jährlichen Entgelt unter der anteiligen POG gemäß      § 30 Abs. 1 und 2 MsbG</t>
    </r>
  </si>
  <si>
    <t xml:space="preserve">Zählpunkte an Messstellen mit einem Jahresstromverbrauch bis 6.000 kWh </t>
  </si>
  <si>
    <r>
      <t xml:space="preserve">Anzahl der Zählpunkte eines Netzanschlusses, die mit iMSys ausgestatten wurden und für die nach § 30 Abs. 5 MsbG die Abrechnung der Entgeltbeteiligung gegenüber dem Anschlusssnetzbetreiber </t>
    </r>
    <r>
      <rPr>
        <b/>
        <sz val="10"/>
        <rFont val="Arial"/>
        <family val="2"/>
      </rPr>
      <t>zulässig</t>
    </r>
    <r>
      <rPr>
        <sz val="10"/>
        <rFont val="Arial"/>
        <family val="2"/>
      </rPr>
      <t xml:space="preserve"> ist</t>
    </r>
  </si>
  <si>
    <t>Anzahl iMSys zum 01.01.2025
[Stück]</t>
  </si>
  <si>
    <t>Anzahl iMSys  zum 31.12.2025
[Stück]</t>
  </si>
  <si>
    <t>E4.b. Beteiligung der Anschlussnetzbetreiber an den Entgelten für die Ausstattung von Zählpunkten mit intelligenten Messsystemen (iMSys)</t>
  </si>
  <si>
    <t>Ermittlung der Differenz aus der Beteiligung der Anschlussnetzbetreiber (ANB) an den Entgelten für die Ausstattung von Zählpunkten mit intelligente Messsysteme (iMSys) gemäß FL MsbG (BK8-23/007-A)</t>
  </si>
  <si>
    <t>(Plan-)Kosten aus der Beteiligung an den Entgelten für die Ausstattung von Zählpunkten mit iMSys gemäß Anpassung EOG des jeweiligen Jahres</t>
  </si>
  <si>
    <t>(Ist-)Kosten aus der Beteiligung der Anschlussnetzbetreiber an den Entgelten für die Ausstattung von Zählpunkten mit iMSys des jeweiligen Jahres</t>
  </si>
  <si>
    <t>Unter Berücksichtigung der Festlegungen BK8-23/007-A sind die vom Netzbetreiber in der Anpassung der EOG des jeweiligen Jahres angesetzten Plankosten für die Beteiligung an den Entgelten für die Ausstattung von Zählpunkten mit iMSys hier anzusetzen.</t>
  </si>
  <si>
    <t>Die in dem jeweiligen Jahr tatsächlich angefallenen Kosten (Ist-Kosten) aus der Beteiligung der Anschlussnetzbetreiber an den Entgelten für die Ausstattung von Zählpunkten mit iMSys sind hier anzusetzen.</t>
  </si>
  <si>
    <t>Anzahl iMSys  zum 01.01.2025 [Stück] und Anzahl iMSys zum 31.12.2025 [Stück]</t>
  </si>
  <si>
    <t xml:space="preserve">In diesen Zellen ist die Gesamtzahl der iMSys zum jeweiligen Stichtag anzugeben für die der Anschlussnetzbetreiber durch den grundzuständigen oder wettbewerblichen Messstellenbetreiber an den Entgelten beteiligt wurde. </t>
  </si>
  <si>
    <t>In diesen Zellen sind die Istkosten des Anschlussnetzbetreiber aus der Beteiligung an den Entgelten für die Ausstattung von Zählpunkten mit iMSys getrennt nach Pflichtrollout und optionalen Rollout anzugeben. 
Die Kosten für die Beteiligung an den Entgelten für die Ausstattung von Zählpunkten mit iMSys können auch unter der POG liegen, insbesondere bei Zählpunkten die erst im Laufe des Jahres mit einem iMSys ausgestattet wurden oder bei einem Messstellenbetreiber der Entgelte unterhalb der POG nimmt. Diese Fälle sind daher separat in Zelle E12 und E16 auszuweisen. 
In den Zellen C20 und D20 ist die Anzahl der Zählpunkte eines Netzanschlusses seperat auszuweisen, die mit iMSys ausgestatten wurden und für die nach § 30 Abs. 5 MsbG die Abrechnung der Entgeltbeteiligung gegenüber dem Anschlusssnetzbetreiber zulässig ist. Die gemäß § 30 Abs. 5 MsbG zulässige Abrechnung aller bei diesem Anschlussnutzer mit einem intelligenten Messsystem ausgestatteten Zählpunkte ist in den Zellen E9 bis E12 und E15 bis E16 anzugeben.</t>
  </si>
  <si>
    <t>In diesem Tabellenblatt sind die Kosten aus der Beteiligung des Anschlussnetzbetreibers an den Entgelten für die Ausstattung von Zählpunkten mit iMSys abzubilden.</t>
  </si>
  <si>
    <t>Historische AK/HK zum Stand 31.12.2025
[EUR]</t>
  </si>
  <si>
    <t>Historische AK/HK zum Stand 31.12.2025 bereinigt um Investitions-
maßnahmen
[EUR]</t>
  </si>
  <si>
    <t>Restwert zum 01.01.2025
[EUR]</t>
  </si>
  <si>
    <t>Abschreibungen 2025
[EUR]</t>
  </si>
  <si>
    <t>Restwert zum 31.12.2025
[EUR]</t>
  </si>
  <si>
    <t>Hier können volatile Blindleistungskosten nach der Festlegung BK8-24-006-A eingetragen werden.</t>
  </si>
  <si>
    <t>Bezeichnung
Hinzurechnung</t>
  </si>
  <si>
    <t>Bezeichnung
Kürzung</t>
  </si>
  <si>
    <t>Bezeichnung Hinzurechnung (über Dropdown auswählen)</t>
  </si>
  <si>
    <t>Bezeichnung Kürzung
(über Dropdown auswählen)</t>
  </si>
  <si>
    <t>Auswahl Hinzurechnungen</t>
  </si>
  <si>
    <t>Nachaktivierung</t>
  </si>
  <si>
    <t>Umbuchung</t>
  </si>
  <si>
    <t>Auswahl Kürzung</t>
  </si>
  <si>
    <t>Anlagenabgang</t>
  </si>
  <si>
    <t>Zunächst ist die Hinzurechnung durch das Auswahlfeld zu bezeichnen, anschließend ist der Betrag einzutragen. Bei der Auswahl "Sonstiges" sind zusätzliche Erläuterungen im Tabellenblatt H. erforderlich.</t>
  </si>
  <si>
    <t>Zunächst ist die Kürzung durch das Auswahlfeld zu bezeichnen, anschließend ist der Betrag einzutragen. Bei der Auswahl "Sonstiges" sind zusätzliche Erläuterungen im Tabellenblatt H. erforderlich.</t>
  </si>
  <si>
    <t>Zunächst ist die Hinzurechnung durch ein Stichwort zu bezeichnen, anschließend ist der Betrag einzutragen. Im Tabellenblatt H. sind ggf. weitere Erläuterungen zu machen.</t>
  </si>
  <si>
    <t>Zunächst ist die Kürzung durch ein Stichwort zu bezeichnen, anschließend ist der Betrag einzutragen. Im Tabellenblatt H. sind ggf. weitere Erläuterungen zu machen.</t>
  </si>
  <si>
    <t>Momentanreserve (BK8-25-002-A)</t>
  </si>
  <si>
    <t>A4.</t>
  </si>
  <si>
    <t>Spalten C bis P</t>
  </si>
  <si>
    <t>Löschung der Abfrage zum Gesamtunternehmen</t>
  </si>
  <si>
    <t>Zeilen 15 und 16</t>
  </si>
  <si>
    <t>Zusammenfassung in eine Zeile, da seit 2025 nach einer MsbG Änderung beim optionalen Rollout für den 
Jahresstromverbrauch bis 6.000 kWh nur noch eine POG gilt</t>
  </si>
  <si>
    <t>Zeile 20</t>
  </si>
  <si>
    <t>Änderung Text, da es seit 2025 nach einer MsbG-Änderung gemäß § 30 Abs.5 MsbG jetzt zulässig ist, die POG für jeden zusätzlich angebundenen Zählpunkt zu vereinnahmen</t>
  </si>
  <si>
    <t>E8.</t>
  </si>
  <si>
    <t>alle</t>
  </si>
  <si>
    <t>Zugangsjahr 2025 hinzugefügt, Zinssätze aktualisiert</t>
  </si>
  <si>
    <t>Hinzurechnungen/Kürzungen</t>
  </si>
  <si>
    <t>Spalten zu diesbezüglichen Erläuterungen hinzugefügt</t>
  </si>
  <si>
    <t>E8.b., E8.e., E8.f.</t>
  </si>
  <si>
    <t>E9.</t>
  </si>
  <si>
    <t>B25:E25</t>
  </si>
  <si>
    <t>Neu eingefügt</t>
  </si>
  <si>
    <t>Anpassung Zinssatz für 2025</t>
  </si>
  <si>
    <t>EHB_RegKto_Strom_2025_1.0_20260701</t>
  </si>
  <si>
    <t>handelsrechtlicher Wertansatz zum 01.01.2025:</t>
  </si>
  <si>
    <t>Abschreibung 2025:</t>
  </si>
  <si>
    <t>handelsrechtlicher Wertansatz zum 31.12.2025:</t>
  </si>
  <si>
    <t>Es ist der handelsrechtliche Wertansatz zum 01.01. des Jahres für den Vermögensgegenstand anzugeben. Bei den geleisteten Anzahlungen und Anlagen im Bau des Sachanlagevermögens ist darauf zu achten, dass eine Aufteilung der Zugangsjahre erforderlich ist. In Summe müssen die Zugänge aller Jahre den handelsrechtlichen Wertansatz zum 01.01.2025 abbilden.</t>
  </si>
  <si>
    <t>Es ist der handelsrechtliche Wertansatz zum 31.12. des Jahres für den Vermögensgegenstand anzugeben. Bei den geleisteten Anzahlungen und Anlagen im Bau des Sachanlagevermögens ist darauf zu achten, dass eine Aufteilung der Zugangsjahre erforderlich ist. In Summe müssen die Zugänge aller Jahre den handelsrechtlichen Wertansatz zum 31.12.2025 abbilden.</t>
  </si>
  <si>
    <t>Weitere</t>
  </si>
  <si>
    <t>Mehreinnahmen (-) bzw. Mindereinnahmen (+) aufgrund bundeseinheitlicher Übertragungsnetzentgelte</t>
  </si>
  <si>
    <t>Bundeszuschuss für Übertragungsnetzentgelte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</si>
</sst>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164" formatCode="&quot;€&quot;#,##0.00_);[Red]\(&quot;€&quot;#,##0.00\)"/>
    <numFmt numFmtId="165" formatCode="_(* #,##0.00_);_(* \(#,##0.00\);_(* &quot;-&quot;??_);_(@_)"/>
    <numFmt numFmtId="166" formatCode="_(&quot;€&quot;* #,##0_);_(&quot;€&quot;* \(#,##0\);_(&quot;€&quot;* &quot;-&quot;_);_(@_)"/>
    <numFmt numFmtId="167" formatCode="_(&quot;€&quot;* #,##0.00_);_(&quot;€&quot;* \(#,##0.00\);_(&quot;€&quot;* &quot;-&quot;??_);_(@_)"/>
    <numFmt numFmtId="168" formatCode="#,##0.00_ ;[Red]\-#,##0.00\ "/>
    <numFmt numFmtId="169" formatCode="_([$€]* #,##0.00_);_([$€]* \(#,##0.00\);_([$€]* &quot;-&quot;??_);_(@_)"/>
    <numFmt numFmtId="170" formatCode="#,##0_ ;[Red]\-#,##0\ "/>
    <numFmt numFmtId="171" formatCode="#,##0\ &quot;€&quot;"/>
    <numFmt numFmtId="172" formatCode="#,##0.00_ ;[Red]\-#,##0.00;\-"/>
    <numFmt numFmtId="173" formatCode="0.0%"/>
    <numFmt numFmtId="174" formatCode="_-* #,##0\ _€_-;\-* #,##0\ _€_-;_-* &quot;-&quot;??\ _€_-;_-@_-"/>
    <numFmt numFmtId="175" formatCode="0_ ;\-0\ "/>
    <numFmt numFmtId="176" formatCode="#,##0_ ;\-#,##0\ "/>
    <numFmt numFmtId="177" formatCode="ddd/\ dd/mm/yyyy"/>
    <numFmt numFmtId="178" formatCode="#,##0.000000"/>
    <numFmt numFmtId="179" formatCode="#,##0.00000000"/>
    <numFmt numFmtId="180" formatCode="#,##0.0"/>
    <numFmt numFmtId="181" formatCode="#,##0.00\ &quot;MWh&quot;"/>
    <numFmt numFmtId="182" formatCode="#,##0.00\ &quot;EUR/MWh&quot;"/>
    <numFmt numFmtId="183" formatCode="#,##0.0000"/>
    <numFmt numFmtId="184" formatCode="_-* #,##0.0\ _€_-;\-* #,##0.0\ _€_-;_-* &quot;-&quot;??\ _€_-;_-@_-"/>
    <numFmt numFmtId="185" formatCode="&quot; &lt; &quot;#,##0&quot; h/a&quot;"/>
    <numFmt numFmtId="186" formatCode="#,##0.00\ &quot;€&quot;"/>
    <numFmt numFmtId="187" formatCode="#,##0;[Red]#,##0"/>
  </numFmts>
  <fonts count="92"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u/>
      <sz val="11"/>
      <color indexed="12"/>
      <name val="Arial"/>
      <family val="2"/>
    </font>
    <font>
      <sz val="11"/>
      <name val="Arial"/>
      <family val="2"/>
    </font>
    <font>
      <sz val="11"/>
      <name val="Arial"/>
      <family val="2"/>
    </font>
    <font>
      <sz val="8"/>
      <name val="Arial"/>
      <family val="2"/>
    </font>
    <font>
      <b/>
      <sz val="11"/>
      <name val="Arial"/>
      <family val="2"/>
    </font>
    <font>
      <b/>
      <sz val="14"/>
      <name val="Arial"/>
      <family val="2"/>
    </font>
    <font>
      <sz val="12"/>
      <name val="Arial"/>
      <family val="2"/>
    </font>
    <font>
      <b/>
      <sz val="12"/>
      <name val="Arial"/>
      <family val="2"/>
    </font>
    <font>
      <b/>
      <sz val="11"/>
      <color indexed="10"/>
      <name val="Arial"/>
      <family val="2"/>
    </font>
    <font>
      <b/>
      <sz val="10"/>
      <name val="Arial"/>
      <family val="2"/>
    </font>
    <font>
      <sz val="10"/>
      <name val="Arial"/>
      <family val="2"/>
    </font>
    <font>
      <sz val="11"/>
      <color indexed="8"/>
      <name val="Calibri"/>
      <family val="2"/>
    </font>
    <font>
      <sz val="11"/>
      <color indexed="9"/>
      <name val="Calibri"/>
      <family val="2"/>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60"/>
      <name val="Calibri"/>
      <family val="2"/>
    </font>
    <font>
      <sz val="11"/>
      <color indexed="20"/>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10"/>
      <name val="Calibri"/>
      <family val="2"/>
    </font>
    <font>
      <b/>
      <sz val="11"/>
      <color indexed="9"/>
      <name val="Calibri"/>
      <family val="2"/>
    </font>
    <font>
      <sz val="8"/>
      <name val="Arial"/>
      <family val="2"/>
    </font>
    <font>
      <sz val="11"/>
      <color indexed="12"/>
      <name val="Arial"/>
      <family val="2"/>
    </font>
    <font>
      <b/>
      <u/>
      <sz val="12"/>
      <name val="Arial"/>
      <family val="2"/>
    </font>
    <font>
      <sz val="10"/>
      <name val="Arial"/>
      <family val="2"/>
    </font>
    <font>
      <i/>
      <sz val="10"/>
      <name val="Arial"/>
      <family val="2"/>
    </font>
    <font>
      <b/>
      <i/>
      <sz val="10"/>
      <name val="Arial"/>
      <family val="2"/>
    </font>
    <font>
      <b/>
      <i/>
      <sz val="10"/>
      <name val="Arial"/>
      <family val="2"/>
    </font>
    <font>
      <b/>
      <i/>
      <sz val="9"/>
      <name val="Arial"/>
      <family val="2"/>
    </font>
    <font>
      <b/>
      <sz val="9"/>
      <name val="Arial"/>
      <family val="2"/>
    </font>
    <font>
      <sz val="10"/>
      <name val="Courier"/>
      <family val="3"/>
    </font>
    <font>
      <u/>
      <sz val="11"/>
      <color indexed="12"/>
      <name val="Arial"/>
      <family val="2"/>
    </font>
    <font>
      <sz val="6"/>
      <name val="Arial"/>
      <family val="2"/>
    </font>
    <font>
      <b/>
      <sz val="16"/>
      <name val="Arial"/>
      <family val="2"/>
    </font>
    <font>
      <b/>
      <u/>
      <sz val="10"/>
      <name val="Arial"/>
      <family val="2"/>
    </font>
    <font>
      <b/>
      <sz val="10"/>
      <color indexed="10"/>
      <name val="Arial"/>
      <family val="2"/>
    </font>
    <font>
      <u/>
      <sz val="10"/>
      <color indexed="12"/>
      <name val="Arial"/>
      <family val="2"/>
    </font>
    <font>
      <u/>
      <sz val="11"/>
      <name val="Arial"/>
      <family val="2"/>
    </font>
    <font>
      <sz val="11"/>
      <name val="Arial"/>
      <family val="2"/>
    </font>
    <font>
      <sz val="18"/>
      <name val="Arial"/>
      <family val="2"/>
    </font>
    <font>
      <sz val="11"/>
      <color theme="1"/>
      <name val="Calibri"/>
      <family val="2"/>
      <scheme val="minor"/>
    </font>
    <font>
      <sz val="11"/>
      <color theme="0"/>
      <name val="Calibri"/>
      <family val="2"/>
      <scheme val="minor"/>
    </font>
    <font>
      <sz val="11"/>
      <color theme="0"/>
      <name val="Arial"/>
      <family val="2"/>
    </font>
    <font>
      <sz val="10"/>
      <color theme="0"/>
      <name val="Arial"/>
      <family val="2"/>
    </font>
    <font>
      <b/>
      <sz val="11"/>
      <color theme="1"/>
      <name val="Calibri"/>
      <family val="2"/>
      <scheme val="minor"/>
    </font>
    <font>
      <b/>
      <sz val="11"/>
      <color theme="1"/>
      <name val="Arial"/>
      <family val="2"/>
    </font>
    <font>
      <sz val="11"/>
      <color theme="1"/>
      <name val="Arial"/>
      <family val="2"/>
    </font>
    <font>
      <sz val="10"/>
      <color theme="1"/>
      <name val="Arial"/>
      <family val="2"/>
    </font>
    <font>
      <b/>
      <sz val="10"/>
      <color theme="1"/>
      <name val="Arial"/>
      <family val="2"/>
    </font>
    <font>
      <b/>
      <sz val="14"/>
      <color theme="1"/>
      <name val="Arial"/>
      <family val="2"/>
    </font>
    <font>
      <b/>
      <i/>
      <vertAlign val="subscript"/>
      <sz val="10"/>
      <name val="Arial"/>
      <family val="2"/>
    </font>
    <font>
      <strike/>
      <sz val="11"/>
      <color rgb="FFFF0000"/>
      <name val="Arial"/>
      <family val="2"/>
    </font>
    <font>
      <sz val="11"/>
      <color rgb="FFFF0000"/>
      <name val="Arial"/>
      <family val="2"/>
    </font>
    <font>
      <sz val="14"/>
      <name val="Arial"/>
      <family val="2"/>
    </font>
    <font>
      <b/>
      <vertAlign val="subscript"/>
      <sz val="10"/>
      <name val="Arial"/>
      <family val="2"/>
    </font>
    <font>
      <sz val="14"/>
      <color theme="1"/>
      <name val="Arial"/>
      <family val="2"/>
    </font>
    <font>
      <b/>
      <sz val="11"/>
      <color rgb="FF3F3F3F"/>
      <name val="Calibri"/>
      <family val="2"/>
      <scheme val="minor"/>
    </font>
    <font>
      <b/>
      <sz val="11"/>
      <color rgb="FF3F3F3F"/>
      <name val="Arial"/>
      <family val="2"/>
    </font>
    <font>
      <b/>
      <sz val="11"/>
      <color rgb="FFFA7D00"/>
      <name val="Calibri"/>
      <family val="2"/>
      <scheme val="minor"/>
    </font>
    <font>
      <sz val="11"/>
      <color rgb="FF9C0006"/>
      <name val="Calibri"/>
      <family val="2"/>
      <scheme val="minor"/>
    </font>
    <font>
      <sz val="11"/>
      <color rgb="FF9C0006"/>
      <name val="Arial"/>
      <family val="2"/>
    </font>
    <font>
      <sz val="11"/>
      <name val="Calibri"/>
      <family val="2"/>
      <scheme val="minor"/>
    </font>
    <font>
      <b/>
      <sz val="11"/>
      <name val="Calibri"/>
      <family val="2"/>
      <scheme val="minor"/>
    </font>
    <font>
      <sz val="14"/>
      <name val="Calibri"/>
      <family val="2"/>
      <scheme val="minor"/>
    </font>
    <font>
      <sz val="10"/>
      <color rgb="FFFF0000"/>
      <name val="Arial"/>
      <family val="2"/>
    </font>
    <font>
      <b/>
      <sz val="11"/>
      <color rgb="FFFF0000"/>
      <name val="Arial"/>
      <family val="2"/>
    </font>
    <font>
      <sz val="10"/>
      <color theme="9"/>
      <name val="Arial"/>
      <family val="2"/>
    </font>
    <font>
      <vertAlign val="superscript"/>
      <sz val="10"/>
      <name val="Arial"/>
      <family val="2"/>
    </font>
    <font>
      <b/>
      <vertAlign val="superscript"/>
      <sz val="10"/>
      <name val="Arial"/>
      <family val="2"/>
    </font>
    <font>
      <sz val="10"/>
      <color indexed="8"/>
      <name val="Arial"/>
      <family val="2"/>
    </font>
    <font>
      <b/>
      <sz val="9"/>
      <color indexed="81"/>
      <name val="Tahoma"/>
      <family val="2"/>
    </font>
    <font>
      <sz val="9"/>
      <color indexed="81"/>
      <name val="Tahoma"/>
      <family val="2"/>
    </font>
    <font>
      <sz val="11"/>
      <color theme="1"/>
      <name val="Arial"/>
      <family val="2"/>
    </font>
    <font>
      <b/>
      <sz val="11"/>
      <name val="Arial"/>
      <family val="2"/>
    </font>
    <font>
      <b/>
      <sz val="10"/>
      <color theme="9" tint="-0.499984740745262"/>
      <name val="Arial"/>
      <family val="2"/>
    </font>
  </fonts>
  <fills count="48">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43"/>
      </patternFill>
    </fill>
    <fill>
      <patternFill patternType="solid">
        <fgColor indexed="26"/>
      </patternFill>
    </fill>
    <fill>
      <patternFill patternType="solid">
        <fgColor indexed="55"/>
      </patternFill>
    </fill>
    <fill>
      <patternFill patternType="solid">
        <fgColor indexed="9"/>
        <bgColor indexed="64"/>
      </patternFill>
    </fill>
    <fill>
      <patternFill patternType="solid">
        <fgColor indexed="43"/>
        <bgColor indexed="64"/>
      </patternFill>
    </fill>
    <fill>
      <patternFill patternType="gray0625">
        <bgColor indexed="43"/>
      </patternFill>
    </fill>
    <fill>
      <patternFill patternType="solid">
        <fgColor indexed="42"/>
        <bgColor indexed="64"/>
      </patternFill>
    </fill>
    <fill>
      <patternFill patternType="solid">
        <fgColor theme="5"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0"/>
        <bgColor indexed="64"/>
      </patternFill>
    </fill>
    <fill>
      <patternFill patternType="solid">
        <fgColor rgb="FFFFFF99"/>
        <bgColor indexed="64"/>
      </patternFill>
    </fill>
    <fill>
      <patternFill patternType="solid">
        <fgColor theme="0" tint="-0.14996795556505021"/>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24994659260841701"/>
        <bgColor indexed="64"/>
      </patternFill>
    </fill>
    <fill>
      <patternFill patternType="solid">
        <fgColor rgb="FFBFBFBF"/>
        <bgColor indexed="64"/>
      </patternFill>
    </fill>
    <fill>
      <patternFill patternType="gray0625">
        <bgColor rgb="FFFFFF99"/>
      </patternFill>
    </fill>
    <fill>
      <patternFill patternType="gray0625">
        <fgColor theme="0" tint="-0.499984740745262"/>
        <bgColor rgb="FFFFFF99"/>
      </patternFill>
    </fill>
    <fill>
      <patternFill patternType="solid">
        <fgColor rgb="FFF2F2F2"/>
      </patternFill>
    </fill>
    <fill>
      <patternFill patternType="solid">
        <fgColor rgb="FFFFC7CE"/>
      </patternFill>
    </fill>
    <fill>
      <patternFill patternType="solid">
        <fgColor theme="0"/>
        <bgColor auto="1"/>
      </patternFill>
    </fill>
    <fill>
      <patternFill patternType="solid">
        <fgColor auto="1"/>
        <bgColor auto="1"/>
      </patternFill>
    </fill>
    <fill>
      <patternFill patternType="solid">
        <fgColor auto="1"/>
        <bgColor indexed="64"/>
      </patternFill>
    </fill>
    <fill>
      <patternFill patternType="solid">
        <fgColor theme="5" tint="0.79998168889431442"/>
        <bgColor indexed="64"/>
      </patternFill>
    </fill>
  </fills>
  <borders count="111">
    <border>
      <left/>
      <right/>
      <top/>
      <bottom/>
      <diagonal/>
    </border>
    <border>
      <left/>
      <right/>
      <top/>
      <bottom style="hair">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medium">
        <color indexed="64"/>
      </left>
      <right/>
      <top/>
      <bottom/>
      <diagonal/>
    </border>
    <border>
      <left style="thin">
        <color indexed="64"/>
      </left>
      <right/>
      <top/>
      <bottom style="thin">
        <color indexed="64"/>
      </bottom>
      <diagonal/>
    </border>
    <border>
      <left/>
      <right/>
      <top/>
      <bottom style="thin">
        <color indexed="64"/>
      </bottom>
      <diagonal/>
    </border>
    <border>
      <left/>
      <right style="medium">
        <color indexed="64"/>
      </right>
      <top/>
      <bottom/>
      <diagonal/>
    </border>
    <border>
      <left style="thin">
        <color indexed="64"/>
      </left>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style="medium">
        <color indexed="64"/>
      </bottom>
      <diagonal/>
    </border>
    <border>
      <left style="thin">
        <color indexed="64"/>
      </left>
      <right style="thin">
        <color indexed="64"/>
      </right>
      <top/>
      <bottom/>
      <diagonal/>
    </border>
    <border>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medium">
        <color indexed="64"/>
      </right>
      <top style="thin">
        <color indexed="64"/>
      </top>
      <bottom style="medium">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bottom style="medium">
        <color indexed="64"/>
      </bottom>
      <diagonal/>
    </border>
    <border>
      <left style="thin">
        <color indexed="64"/>
      </left>
      <right style="medium">
        <color indexed="64"/>
      </right>
      <top style="double">
        <color indexed="64"/>
      </top>
      <bottom style="medium">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auto="1"/>
      </right>
      <top style="thin">
        <color auto="1"/>
      </top>
      <bottom style="thin">
        <color auto="1"/>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style="thin">
        <color auto="1"/>
      </top>
      <bottom style="medium">
        <color indexed="64"/>
      </bottom>
      <diagonal/>
    </border>
    <border>
      <left/>
      <right style="thin">
        <color indexed="64"/>
      </right>
      <top style="thin">
        <color auto="1"/>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auto="1"/>
      </right>
      <top style="thin">
        <color auto="1"/>
      </top>
      <bottom style="thin">
        <color auto="1"/>
      </bottom>
      <diagonal/>
    </border>
    <border>
      <left/>
      <right style="thin">
        <color auto="1"/>
      </right>
      <top style="thin">
        <color auto="1"/>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style="thin">
        <color auto="1"/>
      </top>
      <bottom style="thin">
        <color auto="1"/>
      </bottom>
      <diagonal/>
    </border>
    <border>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s>
  <cellStyleXfs count="295">
    <xf numFmtId="0" fontId="0" fillId="0" borderId="0"/>
    <xf numFmtId="0" fontId="20" fillId="2" borderId="0"/>
    <xf numFmtId="0" fontId="9" fillId="2" borderId="0"/>
    <xf numFmtId="0" fontId="20" fillId="2" borderId="0"/>
    <xf numFmtId="0" fontId="9" fillId="2" borderId="0"/>
    <xf numFmtId="0" fontId="41" fillId="2" borderId="0"/>
    <xf numFmtId="0" fontId="20" fillId="2" borderId="0"/>
    <xf numFmtId="0" fontId="9" fillId="2" borderId="0"/>
    <xf numFmtId="0" fontId="9" fillId="2" borderId="0"/>
    <xf numFmtId="0" fontId="20" fillId="2" borderId="0"/>
    <xf numFmtId="0" fontId="9" fillId="2" borderId="0"/>
    <xf numFmtId="0" fontId="20" fillId="2" borderId="0"/>
    <xf numFmtId="0" fontId="9" fillId="2" borderId="0"/>
    <xf numFmtId="0" fontId="41" fillId="2" borderId="0"/>
    <xf numFmtId="0" fontId="20" fillId="2" borderId="0"/>
    <xf numFmtId="0" fontId="9" fillId="2" borderId="0"/>
    <xf numFmtId="0" fontId="9" fillId="2" borderId="0"/>
    <xf numFmtId="0" fontId="41" fillId="2" borderId="0"/>
    <xf numFmtId="0" fontId="20" fillId="2" borderId="0"/>
    <xf numFmtId="0" fontId="9" fillId="2" borderId="0"/>
    <xf numFmtId="0" fontId="9" fillId="2" borderId="0"/>
    <xf numFmtId="0" fontId="41" fillId="2" borderId="0"/>
    <xf numFmtId="0" fontId="20" fillId="2" borderId="0"/>
    <xf numFmtId="0" fontId="9" fillId="2" borderId="0"/>
    <xf numFmtId="0" fontId="9" fillId="2" borderId="0"/>
    <xf numFmtId="0" fontId="19" fillId="2" borderId="0"/>
    <xf numFmtId="0" fontId="42" fillId="2" borderId="0"/>
    <xf numFmtId="0" fontId="43" fillId="2" borderId="0"/>
    <xf numFmtId="0" fontId="43" fillId="2" borderId="0"/>
    <xf numFmtId="0" fontId="44" fillId="2" borderId="0"/>
    <xf numFmtId="0" fontId="43" fillId="2" borderId="0"/>
    <xf numFmtId="0" fontId="43" fillId="2" borderId="0"/>
    <xf numFmtId="0" fontId="43" fillId="2" borderId="0"/>
    <xf numFmtId="0" fontId="44" fillId="2" borderId="0"/>
    <xf numFmtId="0" fontId="43" fillId="2" borderId="0"/>
    <xf numFmtId="0" fontId="44" fillId="2" borderId="0"/>
    <xf numFmtId="0" fontId="43" fillId="2" borderId="0"/>
    <xf numFmtId="0" fontId="44" fillId="2" borderId="0"/>
    <xf numFmtId="0" fontId="43" fillId="2" borderId="0"/>
    <xf numFmtId="0" fontId="45" fillId="2" borderId="0"/>
    <xf numFmtId="0" fontId="46" fillId="2" borderId="0"/>
    <xf numFmtId="0" fontId="38" fillId="2" borderId="0"/>
    <xf numFmtId="0" fontId="13" fillId="2" borderId="0"/>
    <xf numFmtId="172" fontId="20" fillId="3" borderId="1"/>
    <xf numFmtId="172" fontId="9" fillId="3" borderId="1"/>
    <xf numFmtId="172" fontId="20" fillId="3" borderId="1"/>
    <xf numFmtId="172" fontId="9" fillId="3" borderId="1"/>
    <xf numFmtId="172" fontId="20" fillId="3" borderId="1"/>
    <xf numFmtId="172" fontId="9" fillId="3" borderId="1"/>
    <xf numFmtId="172" fontId="20" fillId="3" borderId="1"/>
    <xf numFmtId="172" fontId="9" fillId="3" borderId="1"/>
    <xf numFmtId="172" fontId="20" fillId="3" borderId="1"/>
    <xf numFmtId="172" fontId="9" fillId="3" borderId="1"/>
    <xf numFmtId="0" fontId="42" fillId="3" borderId="0"/>
    <xf numFmtId="0" fontId="20" fillId="2" borderId="0"/>
    <xf numFmtId="0" fontId="9" fillId="2" borderId="0"/>
    <xf numFmtId="0" fontId="20" fillId="2" borderId="0"/>
    <xf numFmtId="0" fontId="9" fillId="2" borderId="0"/>
    <xf numFmtId="0" fontId="41" fillId="2" borderId="0"/>
    <xf numFmtId="0" fontId="20" fillId="2" borderId="0"/>
    <xf numFmtId="0" fontId="9" fillId="2" borderId="0"/>
    <xf numFmtId="0" fontId="9" fillId="2" borderId="0"/>
    <xf numFmtId="0" fontId="20" fillId="2" borderId="0"/>
    <xf numFmtId="0" fontId="9" fillId="2" borderId="0"/>
    <xf numFmtId="0" fontId="20" fillId="2" borderId="0"/>
    <xf numFmtId="0" fontId="9" fillId="2" borderId="0"/>
    <xf numFmtId="0" fontId="41" fillId="2" borderId="0"/>
    <xf numFmtId="0" fontId="20" fillId="2" borderId="0"/>
    <xf numFmtId="0" fontId="9" fillId="2" borderId="0"/>
    <xf numFmtId="0" fontId="9" fillId="2" borderId="0"/>
    <xf numFmtId="0" fontId="41" fillId="2" borderId="0"/>
    <xf numFmtId="0" fontId="20" fillId="2" borderId="0"/>
    <xf numFmtId="0" fontId="9" fillId="2" borderId="0"/>
    <xf numFmtId="0" fontId="9" fillId="2" borderId="0"/>
    <xf numFmtId="0" fontId="41" fillId="2" borderId="0"/>
    <xf numFmtId="0" fontId="20" fillId="2" borderId="0"/>
    <xf numFmtId="0" fontId="9" fillId="2" borderId="0"/>
    <xf numFmtId="0" fontId="9" fillId="2" borderId="0"/>
    <xf numFmtId="0" fontId="19" fillId="2" borderId="0"/>
    <xf numFmtId="0" fontId="42" fillId="2" borderId="0"/>
    <xf numFmtId="0" fontId="20" fillId="2" borderId="0"/>
    <xf numFmtId="0" fontId="9" fillId="2" borderId="0"/>
    <xf numFmtId="0" fontId="45" fillId="2" borderId="0"/>
    <xf numFmtId="0" fontId="46" fillId="2" borderId="0"/>
    <xf numFmtId="0" fontId="38" fillId="2" borderId="0"/>
    <xf numFmtId="0" fontId="13" fillId="2" borderId="0"/>
    <xf numFmtId="0" fontId="21" fillId="4" borderId="0" applyNumberFormat="0" applyBorder="0" applyAlignment="0" applyProtection="0"/>
    <xf numFmtId="0" fontId="8" fillId="4" borderId="0" applyNumberFormat="0" applyBorder="0" applyAlignment="0" applyProtection="0"/>
    <xf numFmtId="0" fontId="21" fillId="5" borderId="0" applyNumberFormat="0" applyBorder="0" applyAlignment="0" applyProtection="0"/>
    <xf numFmtId="0" fontId="8" fillId="5" borderId="0" applyNumberFormat="0" applyBorder="0" applyAlignment="0" applyProtection="0"/>
    <xf numFmtId="0" fontId="21" fillId="6" borderId="0" applyNumberFormat="0" applyBorder="0" applyAlignment="0" applyProtection="0"/>
    <xf numFmtId="0" fontId="8" fillId="6" borderId="0" applyNumberFormat="0" applyBorder="0" applyAlignment="0" applyProtection="0"/>
    <xf numFmtId="0" fontId="21" fillId="7" borderId="0" applyNumberFormat="0" applyBorder="0" applyAlignment="0" applyProtection="0"/>
    <xf numFmtId="0" fontId="8" fillId="7" borderId="0" applyNumberFormat="0" applyBorder="0" applyAlignment="0" applyProtection="0"/>
    <xf numFmtId="0" fontId="21" fillId="8" borderId="0" applyNumberFormat="0" applyBorder="0" applyAlignment="0" applyProtection="0"/>
    <xf numFmtId="0" fontId="8" fillId="8" borderId="0" applyNumberFormat="0" applyBorder="0" applyAlignment="0" applyProtection="0"/>
    <xf numFmtId="0" fontId="21" fillId="9" borderId="0" applyNumberFormat="0" applyBorder="0" applyAlignment="0" applyProtection="0"/>
    <xf numFmtId="0" fontId="8" fillId="9" borderId="0" applyNumberFormat="0" applyBorder="0" applyAlignment="0" applyProtection="0"/>
    <xf numFmtId="0" fontId="21" fillId="4" borderId="0" applyNumberFormat="0" applyBorder="0" applyAlignment="0" applyProtection="0"/>
    <xf numFmtId="0" fontId="8" fillId="4" borderId="0" applyNumberFormat="0" applyBorder="0" applyAlignment="0" applyProtection="0"/>
    <xf numFmtId="0" fontId="21" fillId="5" borderId="0" applyNumberFormat="0" applyBorder="0" applyAlignment="0" applyProtection="0"/>
    <xf numFmtId="0" fontId="8" fillId="5" borderId="0" applyNumberFormat="0" applyBorder="0" applyAlignment="0" applyProtection="0"/>
    <xf numFmtId="0" fontId="21" fillId="6" borderId="0" applyNumberFormat="0" applyBorder="0" applyAlignment="0" applyProtection="0"/>
    <xf numFmtId="0" fontId="8" fillId="6" borderId="0" applyNumberFormat="0" applyBorder="0" applyAlignment="0" applyProtection="0"/>
    <xf numFmtId="0" fontId="21" fillId="7" borderId="0" applyNumberFormat="0" applyBorder="0" applyAlignment="0" applyProtection="0"/>
    <xf numFmtId="0" fontId="8" fillId="7" borderId="0" applyNumberFormat="0" applyBorder="0" applyAlignment="0" applyProtection="0"/>
    <xf numFmtId="0" fontId="21" fillId="8" borderId="0" applyNumberFormat="0" applyBorder="0" applyAlignment="0" applyProtection="0"/>
    <xf numFmtId="0" fontId="8" fillId="8" borderId="0" applyNumberFormat="0" applyBorder="0" applyAlignment="0" applyProtection="0"/>
    <xf numFmtId="0" fontId="21" fillId="9" borderId="0" applyNumberFormat="0" applyBorder="0" applyAlignment="0" applyProtection="0"/>
    <xf numFmtId="0" fontId="8" fillId="9" borderId="0" applyNumberFormat="0" applyBorder="0" applyAlignment="0" applyProtection="0"/>
    <xf numFmtId="0" fontId="21" fillId="10" borderId="0" applyNumberFormat="0" applyBorder="0" applyAlignment="0" applyProtection="0"/>
    <xf numFmtId="0" fontId="8" fillId="10" borderId="0" applyNumberFormat="0" applyBorder="0" applyAlignment="0" applyProtection="0"/>
    <xf numFmtId="0" fontId="21" fillId="11" borderId="0" applyNumberFormat="0" applyBorder="0" applyAlignment="0" applyProtection="0"/>
    <xf numFmtId="0" fontId="8" fillId="11" borderId="0" applyNumberFormat="0" applyBorder="0" applyAlignment="0" applyProtection="0"/>
    <xf numFmtId="0" fontId="21" fillId="12" borderId="0" applyNumberFormat="0" applyBorder="0" applyAlignment="0" applyProtection="0"/>
    <xf numFmtId="0" fontId="8" fillId="12" borderId="0" applyNumberFormat="0" applyBorder="0" applyAlignment="0" applyProtection="0"/>
    <xf numFmtId="0" fontId="21" fillId="7" borderId="0" applyNumberFormat="0" applyBorder="0" applyAlignment="0" applyProtection="0"/>
    <xf numFmtId="0" fontId="8" fillId="7" borderId="0" applyNumberFormat="0" applyBorder="0" applyAlignment="0" applyProtection="0"/>
    <xf numFmtId="0" fontId="21" fillId="10" borderId="0" applyNumberFormat="0" applyBorder="0" applyAlignment="0" applyProtection="0"/>
    <xf numFmtId="0" fontId="8" fillId="10" borderId="0" applyNumberFormat="0" applyBorder="0" applyAlignment="0" applyProtection="0"/>
    <xf numFmtId="0" fontId="21" fillId="13" borderId="0" applyNumberFormat="0" applyBorder="0" applyAlignment="0" applyProtection="0"/>
    <xf numFmtId="0" fontId="8" fillId="13" borderId="0" applyNumberFormat="0" applyBorder="0" applyAlignment="0" applyProtection="0"/>
    <xf numFmtId="0" fontId="21" fillId="10" borderId="0" applyNumberFormat="0" applyBorder="0" applyAlignment="0" applyProtection="0"/>
    <xf numFmtId="0" fontId="8" fillId="10" borderId="0" applyNumberFormat="0" applyBorder="0" applyAlignment="0" applyProtection="0"/>
    <xf numFmtId="0" fontId="21" fillId="11" borderId="0" applyNumberFormat="0" applyBorder="0" applyAlignment="0" applyProtection="0"/>
    <xf numFmtId="0" fontId="8" fillId="11" borderId="0" applyNumberFormat="0" applyBorder="0" applyAlignment="0" applyProtection="0"/>
    <xf numFmtId="0" fontId="21" fillId="12" borderId="0" applyNumberFormat="0" applyBorder="0" applyAlignment="0" applyProtection="0"/>
    <xf numFmtId="0" fontId="8" fillId="12" borderId="0" applyNumberFormat="0" applyBorder="0" applyAlignment="0" applyProtection="0"/>
    <xf numFmtId="0" fontId="21" fillId="7" borderId="0" applyNumberFormat="0" applyBorder="0" applyAlignment="0" applyProtection="0"/>
    <xf numFmtId="0" fontId="8" fillId="7" borderId="0" applyNumberFormat="0" applyBorder="0" applyAlignment="0" applyProtection="0"/>
    <xf numFmtId="0" fontId="21" fillId="10" borderId="0" applyNumberFormat="0" applyBorder="0" applyAlignment="0" applyProtection="0"/>
    <xf numFmtId="0" fontId="8" fillId="10" borderId="0" applyNumberFormat="0" applyBorder="0" applyAlignment="0" applyProtection="0"/>
    <xf numFmtId="0" fontId="21" fillId="13" borderId="0" applyNumberFormat="0" applyBorder="0" applyAlignment="0" applyProtection="0"/>
    <xf numFmtId="0" fontId="8" fillId="13" borderId="0" applyNumberFormat="0" applyBorder="0" applyAlignment="0" applyProtection="0"/>
    <xf numFmtId="0" fontId="58" fillId="32" borderId="0" applyNumberFormat="0" applyBorder="0" applyAlignment="0" applyProtection="0"/>
    <xf numFmtId="0" fontId="22" fillId="14" borderId="0" applyNumberFormat="0" applyBorder="0" applyAlignment="0" applyProtection="0"/>
    <xf numFmtId="0" fontId="22" fillId="11" borderId="0" applyNumberFormat="0" applyBorder="0" applyAlignment="0" applyProtection="0"/>
    <xf numFmtId="0" fontId="22" fillId="12" borderId="0" applyNumberFormat="0" applyBorder="0" applyAlignment="0" applyProtection="0"/>
    <xf numFmtId="0" fontId="22" fillId="15" borderId="0" applyNumberFormat="0" applyBorder="0" applyAlignment="0" applyProtection="0"/>
    <xf numFmtId="0" fontId="22" fillId="16" borderId="0" applyNumberFormat="0" applyBorder="0" applyAlignment="0" applyProtection="0"/>
    <xf numFmtId="0" fontId="22" fillId="17" borderId="0" applyNumberFormat="0" applyBorder="0" applyAlignment="0" applyProtection="0"/>
    <xf numFmtId="0" fontId="22" fillId="14" borderId="0" applyNumberFormat="0" applyBorder="0" applyAlignment="0" applyProtection="0"/>
    <xf numFmtId="0" fontId="22" fillId="11" borderId="0" applyNumberFormat="0" applyBorder="0" applyAlignment="0" applyProtection="0"/>
    <xf numFmtId="0" fontId="22" fillId="12" borderId="0" applyNumberFormat="0" applyBorder="0" applyAlignment="0" applyProtection="0"/>
    <xf numFmtId="0" fontId="22" fillId="15" borderId="0" applyNumberFormat="0" applyBorder="0" applyAlignment="0" applyProtection="0"/>
    <xf numFmtId="0" fontId="22" fillId="16"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3" fillId="22" borderId="2" applyNumberFormat="0" applyAlignment="0" applyProtection="0"/>
    <xf numFmtId="0" fontId="23" fillId="22" borderId="2" applyNumberFormat="0" applyAlignment="0" applyProtection="0"/>
    <xf numFmtId="0" fontId="23" fillId="22" borderId="2" applyNumberFormat="0" applyAlignment="0" applyProtection="0"/>
    <xf numFmtId="0" fontId="24" fillId="22" borderId="3" applyNumberFormat="0" applyAlignment="0" applyProtection="0"/>
    <xf numFmtId="0" fontId="24" fillId="22" borderId="3" applyNumberFormat="0" applyAlignment="0" applyProtection="0"/>
    <xf numFmtId="0" fontId="24" fillId="22" borderId="3" applyNumberFormat="0" applyAlignment="0" applyProtection="0"/>
    <xf numFmtId="0" fontId="25" fillId="9" borderId="3" applyNumberFormat="0" applyAlignment="0" applyProtection="0"/>
    <xf numFmtId="0" fontId="25" fillId="9" borderId="3" applyNumberFormat="0" applyAlignment="0" applyProtection="0"/>
    <xf numFmtId="0" fontId="25" fillId="9" borderId="3" applyNumberFormat="0" applyAlignment="0" applyProtection="0"/>
    <xf numFmtId="0" fontId="26" fillId="0" borderId="4" applyNumberFormat="0" applyFill="0" applyAlignment="0" applyProtection="0"/>
    <xf numFmtId="0" fontId="26" fillId="0" borderId="4" applyNumberFormat="0" applyFill="0" applyAlignment="0" applyProtection="0"/>
    <xf numFmtId="0" fontId="26" fillId="0" borderId="4" applyNumberFormat="0" applyFill="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169" fontId="9" fillId="0" borderId="0" applyFont="0" applyFill="0" applyBorder="0" applyAlignment="0" applyProtection="0"/>
    <xf numFmtId="169" fontId="41" fillId="0" borderId="0" applyFont="0" applyFill="0" applyBorder="0" applyAlignment="0" applyProtection="0"/>
    <xf numFmtId="169" fontId="9" fillId="0" borderId="0" applyFont="0" applyFill="0" applyBorder="0" applyAlignment="0" applyProtection="0"/>
    <xf numFmtId="169" fontId="20"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10" fillId="0" borderId="0" applyNumberFormat="0" applyFill="0" applyBorder="0" applyAlignment="0" applyProtection="0">
      <alignment vertical="top"/>
      <protection locked="0"/>
    </xf>
    <xf numFmtId="0" fontId="48"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165" fontId="9" fillId="0" borderId="0" applyFont="0" applyFill="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49" fontId="9" fillId="0" borderId="0"/>
    <xf numFmtId="0" fontId="12" fillId="24" borderId="5" applyNumberFormat="0" applyFont="0" applyAlignment="0" applyProtection="0"/>
    <xf numFmtId="0" fontId="12" fillId="24" borderId="5" applyNumberFormat="0" applyFont="0" applyAlignment="0" applyProtection="0"/>
    <xf numFmtId="0" fontId="11" fillId="24" borderId="5" applyNumberFormat="0" applyFont="0" applyAlignment="0" applyProtection="0"/>
    <xf numFmtId="0" fontId="11" fillId="24" borderId="5" applyNumberFormat="0" applyFont="0" applyAlignment="0" applyProtection="0"/>
    <xf numFmtId="9" fontId="9" fillId="0" borderId="0" applyFont="0" applyFill="0" applyBorder="0" applyAlignment="0" applyProtection="0"/>
    <xf numFmtId="9" fontId="20" fillId="0" borderId="0" applyFont="0" applyFill="0" applyBorder="0" applyAlignment="0" applyProtection="0"/>
    <xf numFmtId="9" fontId="9"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0" fontId="3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9" fillId="0" borderId="0"/>
    <xf numFmtId="0" fontId="57" fillId="0" borderId="0"/>
    <xf numFmtId="0" fontId="9" fillId="0" borderId="0"/>
    <xf numFmtId="0" fontId="55" fillId="0" borderId="0"/>
    <xf numFmtId="0" fontId="57" fillId="0" borderId="0"/>
    <xf numFmtId="0" fontId="41" fillId="0" borderId="0"/>
    <xf numFmtId="0" fontId="20" fillId="0" borderId="0"/>
    <xf numFmtId="0" fontId="9" fillId="0" borderId="0"/>
    <xf numFmtId="0" fontId="9" fillId="0" borderId="0"/>
    <xf numFmtId="0" fontId="20" fillId="0" borderId="0"/>
    <xf numFmtId="0" fontId="20" fillId="0" borderId="0"/>
    <xf numFmtId="0" fontId="9" fillId="0" borderId="0"/>
    <xf numFmtId="0" fontId="12" fillId="0" borderId="0"/>
    <xf numFmtId="0" fontId="11" fillId="0" borderId="0"/>
    <xf numFmtId="0" fontId="11" fillId="0" borderId="0"/>
    <xf numFmtId="0" fontId="11" fillId="0" borderId="0"/>
    <xf numFmtId="0" fontId="12" fillId="0" borderId="0"/>
    <xf numFmtId="0" fontId="11" fillId="0" borderId="0"/>
    <xf numFmtId="0" fontId="12" fillId="0" borderId="0"/>
    <xf numFmtId="0" fontId="11" fillId="0" borderId="0"/>
    <xf numFmtId="0" fontId="9" fillId="0" borderId="0"/>
    <xf numFmtId="0" fontId="20" fillId="0" borderId="0"/>
    <xf numFmtId="0" fontId="41" fillId="0" borderId="0"/>
    <xf numFmtId="0" fontId="9" fillId="0" borderId="0"/>
    <xf numFmtId="0" fontId="9" fillId="0" borderId="0"/>
    <xf numFmtId="0" fontId="9" fillId="0" borderId="0"/>
    <xf numFmtId="0" fontId="9" fillId="0" borderId="0"/>
    <xf numFmtId="0" fontId="20" fillId="0" borderId="0"/>
    <xf numFmtId="0" fontId="9" fillId="0" borderId="0"/>
    <xf numFmtId="0" fontId="11" fillId="0" borderId="0"/>
    <xf numFmtId="0" fontId="11" fillId="0" borderId="0"/>
    <xf numFmtId="0" fontId="11" fillId="0" borderId="0"/>
    <xf numFmtId="0" fontId="31" fillId="0" borderId="0" applyNumberFormat="0" applyFill="0" applyBorder="0" applyAlignment="0" applyProtection="0"/>
    <xf numFmtId="0" fontId="32" fillId="0" borderId="6" applyNumberFormat="0" applyFill="0" applyAlignment="0" applyProtection="0"/>
    <xf numFmtId="0" fontId="32" fillId="0" borderId="6" applyNumberFormat="0" applyFill="0" applyAlignment="0" applyProtection="0"/>
    <xf numFmtId="0" fontId="32" fillId="0" borderId="6" applyNumberFormat="0" applyFill="0" applyAlignment="0" applyProtection="0"/>
    <xf numFmtId="0" fontId="33" fillId="0" borderId="7" applyNumberFormat="0" applyFill="0" applyAlignment="0" applyProtection="0"/>
    <xf numFmtId="0" fontId="33" fillId="0" borderId="7" applyNumberFormat="0" applyFill="0" applyAlignment="0" applyProtection="0"/>
    <xf numFmtId="0" fontId="33" fillId="0" borderId="7"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47" fillId="0" borderId="0"/>
    <xf numFmtId="0" fontId="35" fillId="0" borderId="9" applyNumberFormat="0" applyFill="0" applyAlignment="0" applyProtection="0"/>
    <xf numFmtId="0" fontId="35" fillId="0" borderId="9" applyNumberFormat="0" applyFill="0" applyAlignment="0" applyProtection="0"/>
    <xf numFmtId="0" fontId="35" fillId="0" borderId="9" applyNumberFormat="0" applyFill="0" applyAlignment="0" applyProtection="0"/>
    <xf numFmtId="167" fontId="9" fillId="0" borderId="0" applyFont="0" applyFill="0" applyBorder="0" applyAlignment="0" applyProtection="0"/>
    <xf numFmtId="167" fontId="20" fillId="0" borderId="0" applyFont="0" applyFill="0" applyBorder="0" applyAlignment="0" applyProtection="0"/>
    <xf numFmtId="167" fontId="9" fillId="0" borderId="0" applyFont="0" applyFill="0" applyBorder="0" applyAlignment="0" applyProtection="0"/>
    <xf numFmtId="167" fontId="20" fillId="0" borderId="0" applyFont="0" applyFill="0" applyBorder="0" applyAlignment="0" applyProtection="0"/>
    <xf numFmtId="167" fontId="9" fillId="0" borderId="0" applyFont="0" applyFill="0" applyBorder="0" applyAlignment="0" applyProtection="0"/>
    <xf numFmtId="167" fontId="20"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7" fillId="25" borderId="10" applyNumberFormat="0" applyAlignment="0" applyProtection="0"/>
    <xf numFmtId="0" fontId="37" fillId="25" borderId="10" applyNumberFormat="0" applyAlignment="0" applyProtection="0"/>
    <xf numFmtId="0" fontId="37" fillId="25" borderId="10" applyNumberFormat="0" applyAlignment="0" applyProtection="0"/>
    <xf numFmtId="165" fontId="9" fillId="0" borderId="0" applyFont="0" applyFill="0" applyBorder="0" applyAlignment="0" applyProtection="0"/>
    <xf numFmtId="0" fontId="7" fillId="0" borderId="0"/>
    <xf numFmtId="9" fontId="7" fillId="0" borderId="0" applyFont="0" applyFill="0" applyBorder="0" applyAlignment="0" applyProtection="0"/>
    <xf numFmtId="0" fontId="6" fillId="0" borderId="0"/>
    <xf numFmtId="0" fontId="5" fillId="0" borderId="0"/>
    <xf numFmtId="0" fontId="5" fillId="31" borderId="0" applyNumberFormat="0" applyBorder="0" applyAlignment="0" applyProtection="0"/>
    <xf numFmtId="0" fontId="5" fillId="30" borderId="0" applyNumberFormat="0" applyBorder="0" applyAlignment="0" applyProtection="0"/>
    <xf numFmtId="9" fontId="5" fillId="0" borderId="0" applyFont="0" applyFill="0" applyBorder="0" applyAlignment="0" applyProtection="0"/>
    <xf numFmtId="0" fontId="73" fillId="42" borderId="106" applyNumberFormat="0" applyAlignment="0" applyProtection="0"/>
    <xf numFmtId="0" fontId="75" fillId="42" borderId="107" applyNumberFormat="0" applyAlignment="0" applyProtection="0"/>
    <xf numFmtId="0" fontId="11" fillId="0" borderId="0"/>
    <xf numFmtId="0" fontId="76" fillId="43" borderId="0" applyNumberFormat="0" applyBorder="0" applyAlignment="0" applyProtection="0"/>
    <xf numFmtId="0" fontId="4" fillId="31" borderId="0" applyNumberFormat="0" applyBorder="0" applyAlignment="0" applyProtection="0"/>
    <xf numFmtId="0" fontId="4" fillId="30" borderId="0" applyNumberFormat="0" applyBorder="0" applyAlignment="0" applyProtection="0"/>
    <xf numFmtId="0" fontId="4" fillId="0" borderId="0"/>
    <xf numFmtId="9" fontId="4" fillId="0" borderId="0" applyFont="0" applyFill="0" applyBorder="0" applyAlignment="0" applyProtection="0"/>
    <xf numFmtId="0" fontId="3" fillId="0" borderId="0"/>
    <xf numFmtId="0" fontId="2" fillId="0" borderId="0"/>
    <xf numFmtId="0" fontId="1" fillId="0" borderId="0"/>
  </cellStyleXfs>
  <cellXfs count="1497">
    <xf numFmtId="0" fontId="0" fillId="0" borderId="0" xfId="0"/>
    <xf numFmtId="0" fontId="17" fillId="26" borderId="0" xfId="0" applyFont="1" applyFill="1" applyBorder="1" applyAlignment="1" applyProtection="1">
      <alignment horizontal="left" vertical="center"/>
    </xf>
    <xf numFmtId="0" fontId="9" fillId="26" borderId="0" xfId="0" applyFont="1" applyFill="1" applyBorder="1" applyAlignment="1" applyProtection="1">
      <alignment vertical="center"/>
    </xf>
    <xf numFmtId="0" fontId="19" fillId="0" borderId="0" xfId="0" applyFont="1" applyFill="1" applyBorder="1" applyAlignment="1" applyProtection="1">
      <alignment horizontal="center" vertical="center" wrapText="1"/>
    </xf>
    <xf numFmtId="0" fontId="11" fillId="0" borderId="0" xfId="0" applyFont="1" applyFill="1" applyBorder="1" applyAlignment="1" applyProtection="1">
      <alignment vertical="center"/>
    </xf>
    <xf numFmtId="0" fontId="9" fillId="0" borderId="0" xfId="0" applyFont="1" applyFill="1" applyAlignment="1" applyProtection="1">
      <alignment vertical="center"/>
    </xf>
    <xf numFmtId="0" fontId="0" fillId="0" borderId="0" xfId="0" applyAlignment="1" applyProtection="1">
      <alignment vertical="center"/>
    </xf>
    <xf numFmtId="0" fontId="9" fillId="26" borderId="14" xfId="0" applyFont="1" applyFill="1" applyBorder="1" applyAlignment="1" applyProtection="1">
      <alignment vertical="center"/>
    </xf>
    <xf numFmtId="168" fontId="39" fillId="0" borderId="0" xfId="189" quotePrefix="1" applyNumberFormat="1" applyFont="1" applyFill="1" applyAlignment="1" applyProtection="1">
      <alignment vertical="center"/>
    </xf>
    <xf numFmtId="1" fontId="19" fillId="0" borderId="0" xfId="240" applyNumberFormat="1" applyFont="1" applyFill="1" applyBorder="1" applyAlignment="1" applyProtection="1">
      <alignment vertical="center" wrapText="1"/>
    </xf>
    <xf numFmtId="0" fontId="17" fillId="0" borderId="0" xfId="240" applyFont="1" applyFill="1" applyBorder="1" applyAlignment="1" applyProtection="1">
      <alignment vertical="center" wrapText="1"/>
    </xf>
    <xf numFmtId="0" fontId="19" fillId="0" borderId="0" xfId="240" applyFont="1" applyFill="1" applyBorder="1" applyAlignment="1" applyProtection="1">
      <alignment horizontal="center" vertical="center" wrapText="1"/>
    </xf>
    <xf numFmtId="0" fontId="11" fillId="0" borderId="0" xfId="0" applyFont="1" applyAlignment="1" applyProtection="1">
      <alignment vertical="center"/>
    </xf>
    <xf numFmtId="0" fontId="12" fillId="0" borderId="0" xfId="0" applyFont="1" applyBorder="1" applyAlignment="1" applyProtection="1">
      <alignment vertical="center"/>
    </xf>
    <xf numFmtId="0" fontId="9" fillId="26" borderId="0" xfId="0" applyFont="1" applyFill="1" applyBorder="1" applyAlignment="1" applyProtection="1">
      <alignment horizontal="left" vertical="center"/>
    </xf>
    <xf numFmtId="0" fontId="11" fillId="0" borderId="0" xfId="0" applyFont="1" applyBorder="1" applyAlignment="1" applyProtection="1">
      <alignment vertical="center" wrapText="1"/>
    </xf>
    <xf numFmtId="0" fontId="12" fillId="0" borderId="0" xfId="0" applyFont="1" applyAlignment="1" applyProtection="1">
      <alignment vertical="center"/>
    </xf>
    <xf numFmtId="1" fontId="19" fillId="0" borderId="0" xfId="240" applyNumberFormat="1" applyFont="1" applyFill="1" applyBorder="1" applyAlignment="1" applyProtection="1">
      <alignment horizontal="center" vertical="center" wrapText="1"/>
    </xf>
    <xf numFmtId="0" fontId="19" fillId="0" borderId="0" xfId="240" applyFont="1" applyFill="1" applyBorder="1" applyAlignment="1" applyProtection="1">
      <alignment vertical="center" wrapText="1"/>
    </xf>
    <xf numFmtId="0" fontId="19" fillId="0" borderId="0" xfId="240" applyFont="1" applyFill="1" applyAlignment="1" applyProtection="1">
      <alignment vertical="center" wrapText="1"/>
    </xf>
    <xf numFmtId="4" fontId="12" fillId="0" borderId="0" xfId="0" applyNumberFormat="1" applyFont="1" applyFill="1" applyBorder="1" applyAlignment="1" applyProtection="1">
      <alignment vertical="center"/>
    </xf>
    <xf numFmtId="4" fontId="12" fillId="26" borderId="0" xfId="0" applyNumberFormat="1" applyFont="1" applyFill="1" applyAlignment="1" applyProtection="1">
      <alignment vertical="center"/>
    </xf>
    <xf numFmtId="4" fontId="12" fillId="26" borderId="0" xfId="0" applyNumberFormat="1" applyFont="1" applyFill="1" applyBorder="1" applyAlignment="1" applyProtection="1">
      <alignment vertical="center"/>
    </xf>
    <xf numFmtId="4" fontId="12" fillId="26" borderId="0" xfId="0" applyNumberFormat="1" applyFont="1" applyFill="1" applyBorder="1" applyAlignment="1" applyProtection="1">
      <alignment vertical="center" wrapText="1"/>
    </xf>
    <xf numFmtId="4" fontId="12" fillId="0" borderId="0" xfId="0" applyNumberFormat="1" applyFont="1" applyFill="1" applyAlignment="1" applyProtection="1">
      <alignment vertical="center"/>
    </xf>
    <xf numFmtId="0" fontId="0" fillId="26" borderId="0" xfId="0" applyFill="1" applyAlignment="1" applyProtection="1">
      <alignment vertical="center"/>
    </xf>
    <xf numFmtId="0" fontId="15" fillId="26" borderId="14" xfId="0" applyFont="1" applyFill="1" applyBorder="1" applyAlignment="1" applyProtection="1">
      <alignment horizontal="centerContinuous" vertical="center"/>
    </xf>
    <xf numFmtId="0" fontId="16" fillId="26" borderId="14" xfId="0" applyFont="1" applyFill="1" applyBorder="1" applyAlignment="1" applyProtection="1">
      <alignment vertical="center"/>
    </xf>
    <xf numFmtId="0" fontId="9" fillId="0" borderId="0" xfId="0" applyFont="1" applyFill="1" applyBorder="1" applyAlignment="1" applyProtection="1">
      <alignment horizontal="left" vertical="center" wrapText="1"/>
    </xf>
    <xf numFmtId="0" fontId="17" fillId="0" borderId="0" xfId="240" applyFont="1" applyFill="1" applyBorder="1" applyAlignment="1" applyProtection="1">
      <alignment horizontal="centerContinuous" vertical="center" wrapText="1"/>
    </xf>
    <xf numFmtId="0" fontId="40" fillId="0" borderId="0" xfId="232" applyFont="1" applyBorder="1" applyAlignment="1" applyProtection="1">
      <alignment vertical="center"/>
    </xf>
    <xf numFmtId="0" fontId="17" fillId="0" borderId="0" xfId="0" applyFont="1" applyBorder="1" applyAlignment="1" applyProtection="1">
      <alignment vertical="center"/>
    </xf>
    <xf numFmtId="0" fontId="11" fillId="0" borderId="0" xfId="0" applyFont="1" applyFill="1" applyAlignment="1" applyProtection="1">
      <alignment vertical="center"/>
    </xf>
    <xf numFmtId="0" fontId="11" fillId="0" borderId="0" xfId="236" applyFont="1" applyAlignment="1" applyProtection="1">
      <alignment vertical="center" wrapText="1"/>
    </xf>
    <xf numFmtId="0" fontId="59" fillId="0" borderId="0" xfId="236" applyFont="1" applyAlignment="1" applyProtection="1">
      <alignment vertical="center" wrapText="1"/>
    </xf>
    <xf numFmtId="0" fontId="15" fillId="26" borderId="0" xfId="0" applyFont="1" applyFill="1" applyBorder="1" applyAlignment="1" applyProtection="1">
      <alignment vertical="center"/>
    </xf>
    <xf numFmtId="0" fontId="15" fillId="0" borderId="0" xfId="0" applyFont="1" applyAlignment="1" applyProtection="1">
      <alignment vertical="center"/>
    </xf>
    <xf numFmtId="0" fontId="15" fillId="0" borderId="0" xfId="240" applyFont="1" applyFill="1" applyBorder="1" applyAlignment="1" applyProtection="1">
      <alignment horizontal="left" vertical="center"/>
    </xf>
    <xf numFmtId="0" fontId="15" fillId="0" borderId="0" xfId="240" applyFont="1" applyFill="1" applyBorder="1" applyAlignment="1" applyProtection="1">
      <alignment vertical="center"/>
    </xf>
    <xf numFmtId="0" fontId="15" fillId="0" borderId="0" xfId="232" applyFont="1" applyBorder="1" applyAlignment="1" applyProtection="1">
      <alignment vertical="center"/>
    </xf>
    <xf numFmtId="0" fontId="15" fillId="0" borderId="0" xfId="0" applyFont="1" applyFill="1" applyBorder="1" applyAlignment="1" applyProtection="1">
      <alignment horizontal="left" vertical="center"/>
    </xf>
    <xf numFmtId="0" fontId="9" fillId="0" borderId="0" xfId="0" applyFont="1" applyAlignment="1" applyProtection="1">
      <alignment vertical="center"/>
    </xf>
    <xf numFmtId="0" fontId="9" fillId="26" borderId="21" xfId="0" applyFont="1" applyFill="1" applyBorder="1" applyAlignment="1" applyProtection="1">
      <alignment vertical="center"/>
    </xf>
    <xf numFmtId="3" fontId="9" fillId="27" borderId="22" xfId="0" applyNumberFormat="1" applyFont="1" applyFill="1" applyBorder="1" applyAlignment="1" applyProtection="1">
      <alignment horizontal="right" vertical="center"/>
      <protection locked="0"/>
    </xf>
    <xf numFmtId="0" fontId="9" fillId="0" borderId="21" xfId="0" applyFont="1" applyFill="1" applyBorder="1" applyAlignment="1" applyProtection="1">
      <alignment vertical="center"/>
    </xf>
    <xf numFmtId="10" fontId="9" fillId="0" borderId="0" xfId="201" applyNumberFormat="1" applyFont="1" applyAlignment="1" applyProtection="1">
      <alignment vertical="center"/>
    </xf>
    <xf numFmtId="0" fontId="9" fillId="33" borderId="21" xfId="0" applyFont="1" applyFill="1" applyBorder="1" applyAlignment="1" applyProtection="1">
      <alignment vertical="center"/>
    </xf>
    <xf numFmtId="0" fontId="9" fillId="26" borderId="23" xfId="0" applyFont="1" applyFill="1" applyBorder="1" applyAlignment="1" applyProtection="1">
      <alignment vertical="center"/>
    </xf>
    <xf numFmtId="3" fontId="9" fillId="27" borderId="24" xfId="0" applyNumberFormat="1" applyFont="1" applyFill="1" applyBorder="1" applyAlignment="1" applyProtection="1">
      <alignment horizontal="right" vertical="center"/>
      <protection locked="0"/>
    </xf>
    <xf numFmtId="0" fontId="9" fillId="0" borderId="0" xfId="0" applyFont="1" applyFill="1" applyBorder="1" applyAlignment="1" applyProtection="1">
      <alignment vertical="center"/>
    </xf>
    <xf numFmtId="0" fontId="9" fillId="0" borderId="25" xfId="0" applyFont="1" applyBorder="1" applyAlignment="1" applyProtection="1">
      <alignment vertical="center" wrapText="1"/>
    </xf>
    <xf numFmtId="0" fontId="9" fillId="0" borderId="25" xfId="0" applyFont="1" applyBorder="1" applyAlignment="1" applyProtection="1">
      <alignment horizontal="left" vertical="center" wrapText="1"/>
    </xf>
    <xf numFmtId="3" fontId="9" fillId="27" borderId="26" xfId="240" applyNumberFormat="1" applyFont="1" applyFill="1" applyBorder="1" applyAlignment="1" applyProtection="1">
      <alignment horizontal="right" vertical="center" wrapText="1"/>
      <protection locked="0"/>
    </xf>
    <xf numFmtId="3" fontId="9" fillId="27" borderId="22" xfId="240" applyNumberFormat="1" applyFont="1" applyFill="1" applyBorder="1" applyAlignment="1" applyProtection="1">
      <alignment horizontal="right" vertical="center" wrapText="1"/>
      <protection locked="0"/>
    </xf>
    <xf numFmtId="0" fontId="9" fillId="0" borderId="27" xfId="0" applyFont="1" applyBorder="1" applyAlignment="1" applyProtection="1">
      <alignment vertical="center" wrapText="1"/>
    </xf>
    <xf numFmtId="0" fontId="9" fillId="0" borderId="28" xfId="0" applyFont="1" applyBorder="1" applyAlignment="1" applyProtection="1">
      <alignment vertical="center" wrapText="1"/>
    </xf>
    <xf numFmtId="0" fontId="9" fillId="0" borderId="29" xfId="0" applyFont="1" applyBorder="1" applyAlignment="1" applyProtection="1">
      <alignment vertical="center" wrapText="1"/>
    </xf>
    <xf numFmtId="0" fontId="9" fillId="0" borderId="0" xfId="0" applyFont="1" applyBorder="1" applyAlignment="1" applyProtection="1">
      <alignment vertical="center"/>
    </xf>
    <xf numFmtId="0" fontId="9" fillId="0" borderId="25" xfId="0" applyFont="1" applyBorder="1" applyAlignment="1" applyProtection="1">
      <alignment vertical="center"/>
    </xf>
    <xf numFmtId="0" fontId="9" fillId="27" borderId="25" xfId="0" applyFont="1" applyFill="1" applyBorder="1" applyAlignment="1" applyProtection="1">
      <alignment vertical="center"/>
      <protection locked="0"/>
    </xf>
    <xf numFmtId="0" fontId="9" fillId="0" borderId="0" xfId="0" applyFont="1" applyBorder="1" applyAlignment="1" applyProtection="1">
      <alignment vertical="center" wrapText="1"/>
    </xf>
    <xf numFmtId="0" fontId="9" fillId="0" borderId="0" xfId="240" applyFont="1" applyFill="1" applyBorder="1" applyAlignment="1" applyProtection="1">
      <alignment vertical="center" wrapText="1"/>
    </xf>
    <xf numFmtId="0" fontId="9" fillId="0" borderId="25" xfId="0" applyFont="1" applyFill="1" applyBorder="1" applyAlignment="1" applyProtection="1">
      <alignment vertical="center" wrapText="1"/>
    </xf>
    <xf numFmtId="0" fontId="9" fillId="0" borderId="29" xfId="0" applyFont="1" applyFill="1" applyBorder="1" applyAlignment="1" applyProtection="1">
      <alignment vertical="center" wrapText="1"/>
    </xf>
    <xf numFmtId="0" fontId="19" fillId="0" borderId="0" xfId="235" applyFont="1" applyFill="1" applyBorder="1" applyAlignment="1" applyProtection="1">
      <alignment horizontal="center" vertical="center" wrapText="1"/>
    </xf>
    <xf numFmtId="0" fontId="9" fillId="26" borderId="26" xfId="0" applyFont="1" applyFill="1" applyBorder="1" applyAlignment="1" applyProtection="1">
      <alignment vertical="center" wrapText="1"/>
    </xf>
    <xf numFmtId="3" fontId="9" fillId="0" borderId="22" xfId="0" applyNumberFormat="1" applyFont="1" applyFill="1" applyBorder="1" applyAlignment="1" applyProtection="1">
      <alignment vertical="center"/>
    </xf>
    <xf numFmtId="3" fontId="9" fillId="27" borderId="22" xfId="0" applyNumberFormat="1" applyFont="1" applyFill="1" applyBorder="1" applyAlignment="1" applyProtection="1">
      <alignment vertical="center"/>
      <protection locked="0"/>
    </xf>
    <xf numFmtId="3" fontId="9" fillId="0" borderId="34" xfId="0" applyNumberFormat="1" applyFont="1" applyFill="1" applyBorder="1" applyAlignment="1" applyProtection="1">
      <alignment vertical="center"/>
    </xf>
    <xf numFmtId="3" fontId="9" fillId="0" borderId="0" xfId="0" applyNumberFormat="1" applyFont="1" applyFill="1" applyBorder="1" applyAlignment="1" applyProtection="1">
      <alignment vertical="center"/>
    </xf>
    <xf numFmtId="0" fontId="9" fillId="0" borderId="46" xfId="0" applyFont="1" applyBorder="1" applyAlignment="1" applyProtection="1">
      <alignment vertical="center"/>
    </xf>
    <xf numFmtId="0" fontId="9" fillId="0" borderId="25" xfId="0" applyFont="1" applyFill="1" applyBorder="1" applyAlignment="1" applyProtection="1">
      <alignment vertical="center"/>
    </xf>
    <xf numFmtId="170" fontId="9" fillId="0" borderId="0" xfId="233" applyNumberFormat="1" applyFont="1" applyAlignment="1" applyProtection="1">
      <alignment vertical="center"/>
    </xf>
    <xf numFmtId="0" fontId="9" fillId="0" borderId="0" xfId="226" applyFont="1" applyAlignment="1" applyProtection="1">
      <alignment vertical="center"/>
    </xf>
    <xf numFmtId="0" fontId="19" fillId="0" borderId="0" xfId="233" applyFont="1" applyBorder="1" applyAlignment="1" applyProtection="1">
      <alignment vertical="center"/>
    </xf>
    <xf numFmtId="164" fontId="9" fillId="0" borderId="0" xfId="233" applyNumberFormat="1" applyFont="1" applyAlignment="1" applyProtection="1">
      <alignment vertical="center"/>
    </xf>
    <xf numFmtId="168" fontId="9" fillId="0" borderId="0" xfId="233" applyNumberFormat="1" applyFont="1" applyAlignment="1" applyProtection="1">
      <alignment vertical="center"/>
    </xf>
    <xf numFmtId="0" fontId="51" fillId="0" borderId="0" xfId="232" applyFont="1" applyBorder="1" applyAlignment="1" applyProtection="1">
      <alignment vertical="center"/>
    </xf>
    <xf numFmtId="0" fontId="9" fillId="27" borderId="45" xfId="0" applyFont="1" applyFill="1" applyBorder="1" applyAlignment="1" applyProtection="1">
      <alignment vertical="center"/>
      <protection locked="0"/>
    </xf>
    <xf numFmtId="0" fontId="9" fillId="27" borderId="39" xfId="0" applyFont="1" applyFill="1" applyBorder="1" applyAlignment="1" applyProtection="1">
      <alignment vertical="center"/>
      <protection locked="0"/>
    </xf>
    <xf numFmtId="0" fontId="9" fillId="27" borderId="29" xfId="0" applyFont="1" applyFill="1" applyBorder="1" applyAlignment="1" applyProtection="1">
      <alignment vertical="center"/>
      <protection locked="0"/>
    </xf>
    <xf numFmtId="0" fontId="9" fillId="0" borderId="0" xfId="232" applyFont="1" applyFill="1" applyBorder="1" applyAlignment="1" applyProtection="1">
      <alignment vertical="center"/>
    </xf>
    <xf numFmtId="0" fontId="51" fillId="0" borderId="0" xfId="232" applyFont="1" applyFill="1" applyBorder="1" applyAlignment="1" applyProtection="1">
      <alignment vertical="center"/>
    </xf>
    <xf numFmtId="0" fontId="9" fillId="0" borderId="16" xfId="0" applyFont="1" applyBorder="1" applyAlignment="1" applyProtection="1">
      <alignment horizontal="center" vertical="center"/>
    </xf>
    <xf numFmtId="0" fontId="9" fillId="0" borderId="0" xfId="0" applyFont="1" applyFill="1" applyBorder="1" applyAlignment="1" applyProtection="1">
      <alignment horizontal="left" vertical="center"/>
    </xf>
    <xf numFmtId="166" fontId="9" fillId="0" borderId="0" xfId="0" applyNumberFormat="1" applyFont="1" applyFill="1" applyBorder="1" applyAlignment="1" applyProtection="1">
      <alignment horizontal="left" vertical="center"/>
    </xf>
    <xf numFmtId="3" fontId="9" fillId="26" borderId="19" xfId="180" applyNumberFormat="1" applyFont="1" applyFill="1" applyBorder="1" applyAlignment="1" applyProtection="1">
      <alignment horizontal="right" vertical="center"/>
    </xf>
    <xf numFmtId="3" fontId="9" fillId="0" borderId="19" xfId="0" applyNumberFormat="1" applyFont="1" applyBorder="1" applyAlignment="1" applyProtection="1">
      <alignment vertical="center"/>
    </xf>
    <xf numFmtId="0" fontId="9" fillId="0" borderId="53" xfId="0" applyFont="1" applyBorder="1" applyAlignment="1" applyProtection="1">
      <alignment vertical="center"/>
    </xf>
    <xf numFmtId="0" fontId="19" fillId="0" borderId="36" xfId="0" applyFont="1" applyFill="1" applyBorder="1" applyAlignment="1" applyProtection="1">
      <alignment vertical="center"/>
    </xf>
    <xf numFmtId="0" fontId="19" fillId="0" borderId="54" xfId="0" applyFont="1" applyFill="1" applyBorder="1" applyAlignment="1" applyProtection="1">
      <alignment vertical="center"/>
    </xf>
    <xf numFmtId="0" fontId="19" fillId="0" borderId="55" xfId="0" applyFont="1" applyFill="1" applyBorder="1" applyAlignment="1" applyProtection="1">
      <alignment vertical="center"/>
    </xf>
    <xf numFmtId="0" fontId="9" fillId="29" borderId="22" xfId="236" applyFont="1" applyFill="1" applyBorder="1" applyAlignment="1" applyProtection="1">
      <alignment vertical="center" wrapText="1"/>
      <protection locked="0"/>
    </xf>
    <xf numFmtId="0" fontId="9" fillId="29" borderId="34" xfId="236" applyFont="1" applyFill="1" applyBorder="1" applyAlignment="1" applyProtection="1">
      <alignment vertical="center" wrapText="1"/>
      <protection locked="0"/>
    </xf>
    <xf numFmtId="4" fontId="9" fillId="26" borderId="26" xfId="0" applyNumberFormat="1" applyFont="1" applyFill="1" applyBorder="1" applyAlignment="1" applyProtection="1">
      <alignment vertical="center"/>
    </xf>
    <xf numFmtId="4" fontId="9" fillId="27" borderId="26" xfId="0" applyNumberFormat="1" applyFont="1" applyFill="1" applyBorder="1" applyAlignment="1" applyProtection="1">
      <alignment vertical="center"/>
      <protection locked="0"/>
    </xf>
    <xf numFmtId="0" fontId="9" fillId="0" borderId="29" xfId="0" applyFont="1" applyBorder="1" applyAlignment="1" applyProtection="1">
      <alignment vertical="center"/>
    </xf>
    <xf numFmtId="3" fontId="9" fillId="27" borderId="26" xfId="0" applyNumberFormat="1" applyFont="1" applyFill="1" applyBorder="1" applyAlignment="1" applyProtection="1">
      <alignment vertical="center"/>
      <protection locked="0"/>
    </xf>
    <xf numFmtId="4" fontId="9" fillId="0" borderId="0" xfId="0" applyNumberFormat="1" applyFont="1" applyFill="1" applyBorder="1" applyAlignment="1" applyProtection="1">
      <alignment vertical="center"/>
    </xf>
    <xf numFmtId="4" fontId="11" fillId="0" borderId="0" xfId="0" applyNumberFormat="1" applyFont="1" applyFill="1" applyBorder="1" applyAlignment="1" applyProtection="1">
      <alignment vertical="center"/>
    </xf>
    <xf numFmtId="4" fontId="53" fillId="26" borderId="0" xfId="189" applyNumberFormat="1" applyFont="1" applyFill="1" applyBorder="1" applyAlignment="1" applyProtection="1">
      <alignment vertical="center"/>
    </xf>
    <xf numFmtId="4" fontId="9" fillId="26" borderId="18" xfId="0" applyNumberFormat="1" applyFont="1" applyFill="1" applyBorder="1" applyAlignment="1" applyProtection="1">
      <alignment vertical="center"/>
    </xf>
    <xf numFmtId="4" fontId="9" fillId="26" borderId="11" xfId="0" applyNumberFormat="1" applyFont="1" applyFill="1" applyBorder="1" applyAlignment="1" applyProtection="1">
      <alignment vertical="center"/>
    </xf>
    <xf numFmtId="167" fontId="11" fillId="37" borderId="28" xfId="262" applyFont="1" applyFill="1" applyBorder="1" applyAlignment="1" applyProtection="1">
      <alignment horizontal="center" vertical="center" wrapText="1"/>
    </xf>
    <xf numFmtId="167" fontId="11" fillId="37" borderId="58" xfId="262" applyFont="1" applyFill="1" applyBorder="1" applyAlignment="1" applyProtection="1">
      <alignment horizontal="center" vertical="center"/>
    </xf>
    <xf numFmtId="0" fontId="11" fillId="37" borderId="59" xfId="0" applyFont="1" applyFill="1" applyBorder="1" applyAlignment="1" applyProtection="1">
      <alignment horizontal="center" vertical="center" wrapText="1"/>
    </xf>
    <xf numFmtId="0" fontId="11" fillId="37" borderId="60" xfId="0" applyFont="1" applyFill="1" applyBorder="1" applyAlignment="1" applyProtection="1">
      <alignment horizontal="center" vertical="center"/>
    </xf>
    <xf numFmtId="0" fontId="11" fillId="37" borderId="59" xfId="236" applyFont="1" applyFill="1" applyBorder="1" applyAlignment="1" applyProtection="1">
      <alignment horizontal="center" vertical="center"/>
    </xf>
    <xf numFmtId="0" fontId="11" fillId="37" borderId="58" xfId="236" applyFont="1" applyFill="1" applyBorder="1" applyAlignment="1" applyProtection="1">
      <alignment horizontal="center" vertical="center"/>
    </xf>
    <xf numFmtId="0" fontId="11" fillId="37" borderId="28" xfId="236" applyFont="1" applyFill="1" applyBorder="1" applyAlignment="1" applyProtection="1">
      <alignment horizontal="center" vertical="center"/>
    </xf>
    <xf numFmtId="0" fontId="11" fillId="0" borderId="0" xfId="233" applyFont="1" applyAlignment="1" applyProtection="1">
      <alignment vertical="center"/>
    </xf>
    <xf numFmtId="0" fontId="11" fillId="0" borderId="0" xfId="0" applyFont="1" applyBorder="1" applyAlignment="1" applyProtection="1">
      <alignment vertical="center"/>
    </xf>
    <xf numFmtId="0" fontId="11" fillId="0" borderId="0" xfId="240" applyFont="1" applyFill="1" applyBorder="1" applyAlignment="1" applyProtection="1">
      <alignment vertical="center" wrapText="1"/>
    </xf>
    <xf numFmtId="0" fontId="11" fillId="37" borderId="26" xfId="240" applyFont="1" applyFill="1" applyBorder="1" applyAlignment="1" applyProtection="1">
      <alignment horizontal="center" vertical="center" wrapText="1"/>
    </xf>
    <xf numFmtId="0" fontId="11" fillId="37" borderId="41" xfId="240" applyFont="1" applyFill="1" applyBorder="1" applyAlignment="1" applyProtection="1">
      <alignment horizontal="center" vertical="center" wrapText="1"/>
    </xf>
    <xf numFmtId="0" fontId="11" fillId="0" borderId="0" xfId="240" applyFont="1" applyFill="1" applyBorder="1" applyAlignment="1" applyProtection="1">
      <alignment horizontal="centerContinuous" vertical="center" wrapText="1"/>
    </xf>
    <xf numFmtId="0" fontId="11" fillId="0" borderId="0" xfId="240" applyFont="1" applyFill="1" applyBorder="1" applyAlignment="1" applyProtection="1">
      <alignment horizontal="left" vertical="center" wrapText="1"/>
    </xf>
    <xf numFmtId="0" fontId="11" fillId="37" borderId="22" xfId="240" applyFont="1" applyFill="1" applyBorder="1" applyAlignment="1" applyProtection="1">
      <alignment horizontal="center" vertical="center" wrapText="1"/>
    </xf>
    <xf numFmtId="0" fontId="11" fillId="37" borderId="37" xfId="240" applyFont="1" applyFill="1" applyBorder="1" applyAlignment="1" applyProtection="1">
      <alignment horizontal="centerContinuous" vertical="center" wrapText="1"/>
    </xf>
    <xf numFmtId="0" fontId="11" fillId="37" borderId="63" xfId="240" applyFont="1" applyFill="1" applyBorder="1" applyAlignment="1" applyProtection="1">
      <alignment horizontal="centerContinuous" vertical="center" wrapText="1"/>
    </xf>
    <xf numFmtId="4" fontId="60" fillId="26" borderId="0" xfId="0" applyNumberFormat="1" applyFont="1" applyFill="1" applyBorder="1" applyAlignment="1" applyProtection="1">
      <alignment vertical="center"/>
    </xf>
    <xf numFmtId="4" fontId="14" fillId="38" borderId="44" xfId="0" applyNumberFormat="1" applyFont="1" applyFill="1" applyBorder="1" applyAlignment="1" applyProtection="1">
      <alignment vertical="center"/>
    </xf>
    <xf numFmtId="4" fontId="11" fillId="38" borderId="41" xfId="0" applyNumberFormat="1" applyFont="1" applyFill="1" applyBorder="1" applyAlignment="1" applyProtection="1">
      <alignment vertical="center"/>
    </xf>
    <xf numFmtId="4" fontId="9" fillId="26" borderId="0" xfId="0" applyNumberFormat="1" applyFont="1" applyFill="1" applyBorder="1" applyAlignment="1" applyProtection="1">
      <alignment vertical="center"/>
    </xf>
    <xf numFmtId="4" fontId="9" fillId="28" borderId="26" xfId="0" applyNumberFormat="1" applyFont="1" applyFill="1" applyBorder="1" applyAlignment="1" applyProtection="1">
      <alignment vertical="center" wrapText="1"/>
      <protection locked="0"/>
    </xf>
    <xf numFmtId="4" fontId="53" fillId="38" borderId="44" xfId="189" applyNumberFormat="1" applyFont="1" applyFill="1" applyBorder="1" applyAlignment="1" applyProtection="1">
      <alignment vertical="center"/>
    </xf>
    <xf numFmtId="4" fontId="9" fillId="0" borderId="11" xfId="0" applyNumberFormat="1" applyFont="1" applyFill="1" applyBorder="1" applyAlignment="1" applyProtection="1">
      <alignment vertical="center"/>
    </xf>
    <xf numFmtId="4" fontId="19" fillId="0" borderId="11" xfId="0" applyNumberFormat="1" applyFont="1" applyFill="1" applyBorder="1" applyAlignment="1" applyProtection="1">
      <alignment vertical="center"/>
    </xf>
    <xf numFmtId="4" fontId="53" fillId="0" borderId="11" xfId="189" applyNumberFormat="1" applyFont="1" applyFill="1" applyBorder="1" applyAlignment="1" applyProtection="1">
      <alignment vertical="center"/>
    </xf>
    <xf numFmtId="4" fontId="9" fillId="0" borderId="0" xfId="238" applyNumberFormat="1" applyFont="1" applyFill="1" applyBorder="1" applyAlignment="1" applyProtection="1">
      <alignment vertical="center"/>
    </xf>
    <xf numFmtId="4" fontId="9" fillId="0" borderId="26" xfId="238" applyNumberFormat="1" applyFont="1" applyFill="1" applyBorder="1" applyAlignment="1" applyProtection="1">
      <alignment vertical="center" wrapText="1"/>
    </xf>
    <xf numFmtId="4" fontId="9" fillId="38" borderId="41" xfId="0" applyNumberFormat="1" applyFont="1" applyFill="1" applyBorder="1" applyAlignment="1" applyProtection="1">
      <alignment vertical="center"/>
    </xf>
    <xf numFmtId="4" fontId="9" fillId="26" borderId="0" xfId="0" applyNumberFormat="1" applyFont="1" applyFill="1" applyAlignment="1" applyProtection="1">
      <alignment vertical="center"/>
    </xf>
    <xf numFmtId="4" fontId="9" fillId="0" borderId="26" xfId="238" applyNumberFormat="1" applyFont="1" applyFill="1" applyBorder="1" applyAlignment="1" applyProtection="1">
      <alignment vertical="center"/>
    </xf>
    <xf numFmtId="4" fontId="9" fillId="33" borderId="0" xfId="238" applyNumberFormat="1" applyFont="1" applyFill="1" applyBorder="1" applyAlignment="1" applyProtection="1">
      <alignment vertical="center" wrapText="1"/>
    </xf>
    <xf numFmtId="0" fontId="9" fillId="29" borderId="26" xfId="236" applyFont="1" applyFill="1" applyBorder="1" applyAlignment="1" applyProtection="1">
      <alignment vertical="center"/>
      <protection locked="0"/>
    </xf>
    <xf numFmtId="0" fontId="12" fillId="0" borderId="0" xfId="0" applyFont="1" applyAlignment="1" applyProtection="1">
      <alignment horizontal="center" vertical="center"/>
    </xf>
    <xf numFmtId="3" fontId="9" fillId="0" borderId="30" xfId="0" applyNumberFormat="1" applyFont="1" applyFill="1" applyBorder="1" applyAlignment="1" applyProtection="1">
      <alignment vertical="center"/>
    </xf>
    <xf numFmtId="0" fontId="9" fillId="0" borderId="0" xfId="0" applyFont="1" applyAlignment="1" applyProtection="1">
      <alignment horizontal="center" vertical="center"/>
    </xf>
    <xf numFmtId="3" fontId="9" fillId="0" borderId="46" xfId="0" applyNumberFormat="1" applyFont="1" applyFill="1" applyBorder="1" applyAlignment="1" applyProtection="1">
      <alignment vertical="center"/>
    </xf>
    <xf numFmtId="0" fontId="9" fillId="0" borderId="18" xfId="0" applyFont="1" applyFill="1" applyBorder="1" applyAlignment="1" applyProtection="1">
      <alignment vertical="center"/>
    </xf>
    <xf numFmtId="3" fontId="9" fillId="33" borderId="26" xfId="0" applyNumberFormat="1" applyFont="1" applyFill="1" applyBorder="1" applyAlignment="1" applyProtection="1">
      <alignment vertical="center"/>
    </xf>
    <xf numFmtId="4" fontId="9" fillId="33" borderId="0" xfId="0" applyNumberFormat="1" applyFont="1" applyFill="1" applyBorder="1" applyAlignment="1" applyProtection="1">
      <alignment vertical="center"/>
    </xf>
    <xf numFmtId="4" fontId="9" fillId="33" borderId="0" xfId="0" applyNumberFormat="1" applyFont="1" applyFill="1" applyAlignment="1" applyProtection="1">
      <alignment vertical="center"/>
    </xf>
    <xf numFmtId="0" fontId="15" fillId="0" borderId="0" xfId="0" applyFont="1" applyBorder="1" applyAlignment="1" applyProtection="1">
      <alignment vertical="center"/>
    </xf>
    <xf numFmtId="3" fontId="9" fillId="27" borderId="52" xfId="0" applyNumberFormat="1" applyFont="1" applyFill="1" applyBorder="1" applyAlignment="1" applyProtection="1">
      <alignment vertical="center"/>
      <protection locked="0"/>
    </xf>
    <xf numFmtId="0" fontId="9" fillId="0" borderId="32" xfId="0" applyFont="1" applyFill="1" applyBorder="1" applyAlignment="1" applyProtection="1">
      <alignment vertical="center"/>
    </xf>
    <xf numFmtId="0" fontId="9" fillId="0" borderId="50" xfId="0" applyFont="1" applyFill="1" applyBorder="1" applyAlignment="1" applyProtection="1">
      <alignment vertical="center"/>
    </xf>
    <xf numFmtId="0" fontId="0" fillId="33" borderId="0" xfId="0" applyFill="1" applyBorder="1" applyAlignment="1" applyProtection="1">
      <alignment vertical="center"/>
    </xf>
    <xf numFmtId="0" fontId="14" fillId="0" borderId="0" xfId="0" applyFont="1" applyBorder="1" applyAlignment="1" applyProtection="1">
      <alignment vertical="center"/>
    </xf>
    <xf numFmtId="0" fontId="14" fillId="0" borderId="0" xfId="0" applyFont="1" applyAlignment="1" applyProtection="1">
      <alignment vertical="center"/>
    </xf>
    <xf numFmtId="3" fontId="9" fillId="0" borderId="22" xfId="180" applyNumberFormat="1" applyFont="1" applyFill="1" applyBorder="1" applyAlignment="1" applyProtection="1">
      <alignment horizontal="right" vertical="center"/>
    </xf>
    <xf numFmtId="0" fontId="9" fillId="26" borderId="0" xfId="0" applyFont="1" applyFill="1" applyBorder="1" applyAlignment="1" applyProtection="1">
      <alignment horizontal="center" vertical="center"/>
    </xf>
    <xf numFmtId="0" fontId="14" fillId="26" borderId="0" xfId="0" applyFont="1" applyFill="1" applyBorder="1" applyAlignment="1" applyProtection="1">
      <alignment horizontal="left" vertical="center"/>
    </xf>
    <xf numFmtId="0" fontId="18" fillId="26" borderId="0" xfId="0" applyFont="1" applyFill="1" applyBorder="1" applyAlignment="1" applyProtection="1">
      <alignment horizontal="left" vertical="center"/>
    </xf>
    <xf numFmtId="0" fontId="9" fillId="26" borderId="26" xfId="0" applyFont="1" applyFill="1" applyBorder="1" applyAlignment="1" applyProtection="1">
      <alignment vertical="center"/>
    </xf>
    <xf numFmtId="0" fontId="11" fillId="33" borderId="0" xfId="0" applyFont="1" applyFill="1" applyAlignment="1" applyProtection="1">
      <alignment vertical="center"/>
    </xf>
    <xf numFmtId="0" fontId="9" fillId="0" borderId="25" xfId="0" applyFont="1" applyBorder="1" applyAlignment="1" applyProtection="1">
      <alignment horizontal="center" vertical="center"/>
    </xf>
    <xf numFmtId="0" fontId="9" fillId="0" borderId="29" xfId="0" applyFont="1" applyFill="1" applyBorder="1" applyAlignment="1" applyProtection="1">
      <alignment horizontal="center" vertical="center"/>
    </xf>
    <xf numFmtId="3" fontId="9" fillId="0" borderId="41" xfId="0" applyNumberFormat="1" applyFont="1" applyFill="1" applyBorder="1" applyAlignment="1" applyProtection="1">
      <alignment horizontal="right" vertical="center"/>
    </xf>
    <xf numFmtId="3" fontId="9" fillId="0" borderId="26" xfId="0" applyNumberFormat="1" applyFont="1" applyFill="1" applyBorder="1" applyAlignment="1" applyProtection="1">
      <alignment horizontal="right" vertical="center"/>
    </xf>
    <xf numFmtId="3" fontId="9" fillId="0" borderId="15" xfId="180" applyNumberFormat="1" applyFont="1" applyFill="1" applyBorder="1" applyAlignment="1" applyProtection="1">
      <alignment horizontal="right" vertical="center"/>
    </xf>
    <xf numFmtId="3" fontId="9" fillId="0" borderId="39" xfId="180" applyNumberFormat="1" applyFont="1" applyFill="1" applyBorder="1" applyAlignment="1" applyProtection="1">
      <alignment horizontal="right" vertical="center"/>
    </xf>
    <xf numFmtId="3" fontId="9" fillId="0" borderId="30" xfId="0" applyNumberFormat="1" applyFont="1" applyFill="1" applyBorder="1" applyAlignment="1" applyProtection="1">
      <alignment horizontal="right" vertical="center"/>
    </xf>
    <xf numFmtId="3" fontId="9" fillId="0" borderId="34" xfId="0" applyNumberFormat="1" applyFont="1" applyFill="1" applyBorder="1" applyAlignment="1" applyProtection="1">
      <alignment horizontal="right" vertical="center"/>
    </xf>
    <xf numFmtId="0" fontId="11" fillId="0" borderId="0" xfId="236" applyFont="1" applyAlignment="1" applyProtection="1">
      <alignment vertical="center"/>
    </xf>
    <xf numFmtId="0" fontId="9" fillId="29" borderId="45" xfId="236" applyFont="1" applyFill="1" applyBorder="1" applyAlignment="1" applyProtection="1">
      <alignment horizontal="center" vertical="center"/>
      <protection locked="0"/>
    </xf>
    <xf numFmtId="0" fontId="9" fillId="29" borderId="29" xfId="236" applyFont="1" applyFill="1" applyBorder="1" applyAlignment="1" applyProtection="1">
      <alignment horizontal="center" vertical="center"/>
      <protection locked="0"/>
    </xf>
    <xf numFmtId="0" fontId="9" fillId="29" borderId="26" xfId="236" applyFont="1" applyFill="1" applyBorder="1" applyAlignment="1" applyProtection="1">
      <alignment horizontal="center" vertical="center"/>
      <protection locked="0"/>
    </xf>
    <xf numFmtId="0" fontId="9" fillId="29" borderId="30" xfId="236" applyFont="1" applyFill="1" applyBorder="1" applyAlignment="1" applyProtection="1">
      <alignment horizontal="center" vertical="center"/>
      <protection locked="0"/>
    </xf>
    <xf numFmtId="0" fontId="40" fillId="0" borderId="0" xfId="0" applyFont="1" applyFill="1" applyBorder="1" applyAlignment="1" applyProtection="1">
      <alignment horizontal="left" vertical="center"/>
    </xf>
    <xf numFmtId="171" fontId="9" fillId="0" borderId="26" xfId="0" applyNumberFormat="1" applyFont="1" applyFill="1" applyBorder="1" applyAlignment="1" applyProtection="1">
      <alignment horizontal="left" vertical="center"/>
    </xf>
    <xf numFmtId="171" fontId="9" fillId="0" borderId="39" xfId="0" applyNumberFormat="1" applyFont="1" applyFill="1" applyBorder="1" applyAlignment="1" applyProtection="1">
      <alignment horizontal="left" vertical="center"/>
    </xf>
    <xf numFmtId="3" fontId="9" fillId="0" borderId="52" xfId="180" applyNumberFormat="1" applyFont="1" applyFill="1" applyBorder="1" applyAlignment="1" applyProtection="1">
      <alignment horizontal="right" vertical="center"/>
    </xf>
    <xf numFmtId="3" fontId="9" fillId="26" borderId="22" xfId="180" applyNumberFormat="1" applyFont="1" applyFill="1" applyBorder="1" applyAlignment="1" applyProtection="1">
      <alignment horizontal="right" vertical="center"/>
    </xf>
    <xf numFmtId="171" fontId="9" fillId="0" borderId="18" xfId="0" applyNumberFormat="1" applyFont="1" applyFill="1" applyBorder="1" applyAlignment="1" applyProtection="1">
      <alignment horizontal="left" vertical="center"/>
    </xf>
    <xf numFmtId="0" fontId="9" fillId="33" borderId="0" xfId="0" applyFont="1" applyFill="1" applyBorder="1" applyAlignment="1" applyProtection="1">
      <alignment horizontal="left" vertical="center"/>
    </xf>
    <xf numFmtId="171" fontId="9" fillId="26" borderId="0" xfId="0" applyNumberFormat="1" applyFont="1" applyFill="1" applyBorder="1" applyAlignment="1" applyProtection="1">
      <alignment horizontal="left" vertical="center"/>
    </xf>
    <xf numFmtId="3" fontId="9" fillId="0" borderId="47" xfId="180" applyNumberFormat="1" applyFont="1" applyFill="1" applyBorder="1" applyAlignment="1" applyProtection="1">
      <alignment horizontal="right" vertical="center"/>
    </xf>
    <xf numFmtId="3" fontId="19" fillId="0" borderId="34" xfId="180" applyNumberFormat="1" applyFont="1" applyFill="1" applyBorder="1" applyAlignment="1" applyProtection="1">
      <alignment horizontal="right" vertical="center"/>
    </xf>
    <xf numFmtId="0" fontId="9" fillId="33" borderId="44" xfId="232" applyFont="1" applyFill="1" applyBorder="1" applyAlignment="1" applyProtection="1">
      <alignment horizontal="left" vertical="center"/>
    </xf>
    <xf numFmtId="0" fontId="19" fillId="0" borderId="46" xfId="232" applyFont="1" applyBorder="1" applyAlignment="1" applyProtection="1">
      <alignment horizontal="centerContinuous" vertical="center"/>
    </xf>
    <xf numFmtId="0" fontId="9" fillId="0" borderId="46" xfId="232" applyFont="1" applyBorder="1" applyAlignment="1" applyProtection="1">
      <alignment horizontal="centerContinuous" vertical="center"/>
    </xf>
    <xf numFmtId="0" fontId="11" fillId="37" borderId="58" xfId="240" applyFont="1" applyFill="1" applyBorder="1" applyAlignment="1" applyProtection="1">
      <alignment horizontal="centerContinuous" vertical="center" wrapText="1"/>
    </xf>
    <xf numFmtId="3" fontId="9" fillId="27" borderId="46" xfId="240" applyNumberFormat="1" applyFont="1" applyFill="1" applyBorder="1" applyAlignment="1" applyProtection="1">
      <alignment horizontal="right" vertical="center"/>
      <protection locked="0"/>
    </xf>
    <xf numFmtId="3" fontId="9" fillId="27" borderId="26" xfId="240" applyNumberFormat="1" applyFont="1" applyFill="1" applyBorder="1" applyAlignment="1" applyProtection="1">
      <alignment horizontal="right" vertical="center"/>
      <protection locked="0"/>
    </xf>
    <xf numFmtId="3" fontId="9" fillId="27" borderId="22" xfId="240" applyNumberFormat="1" applyFont="1" applyFill="1" applyBorder="1" applyAlignment="1" applyProtection="1">
      <alignment horizontal="right" vertical="center"/>
      <protection locked="0"/>
    </xf>
    <xf numFmtId="3" fontId="9" fillId="27" borderId="11" xfId="240" applyNumberFormat="1" applyFont="1" applyFill="1" applyBorder="1" applyAlignment="1" applyProtection="1">
      <alignment horizontal="right" vertical="center"/>
      <protection locked="0"/>
    </xf>
    <xf numFmtId="3" fontId="9" fillId="27" borderId="40" xfId="240" applyNumberFormat="1" applyFont="1" applyFill="1" applyBorder="1" applyAlignment="1" applyProtection="1">
      <alignment horizontal="right" vertical="center"/>
      <protection locked="0"/>
    </xf>
    <xf numFmtId="3" fontId="9" fillId="27" borderId="66" xfId="240" applyNumberFormat="1" applyFont="1" applyFill="1" applyBorder="1" applyAlignment="1" applyProtection="1">
      <alignment horizontal="right" vertical="center"/>
      <protection locked="0"/>
    </xf>
    <xf numFmtId="3" fontId="9" fillId="27" borderId="51" xfId="240" applyNumberFormat="1" applyFont="1" applyFill="1" applyBorder="1" applyAlignment="1" applyProtection="1">
      <alignment horizontal="right" vertical="center"/>
      <protection locked="0"/>
    </xf>
    <xf numFmtId="3" fontId="9" fillId="27" borderId="30" xfId="240" applyNumberFormat="1" applyFont="1" applyFill="1" applyBorder="1" applyAlignment="1" applyProtection="1">
      <alignment horizontal="right" vertical="center"/>
      <protection locked="0"/>
    </xf>
    <xf numFmtId="3" fontId="9" fillId="27" borderId="34" xfId="240" applyNumberFormat="1" applyFont="1" applyFill="1" applyBorder="1" applyAlignment="1" applyProtection="1">
      <alignment horizontal="right" vertical="center"/>
      <protection locked="0"/>
    </xf>
    <xf numFmtId="0" fontId="9" fillId="34" borderId="26" xfId="232" applyFont="1" applyFill="1" applyBorder="1" applyAlignment="1" applyProtection="1">
      <alignment horizontal="center" vertical="center"/>
      <protection locked="0"/>
    </xf>
    <xf numFmtId="3" fontId="9" fillId="33" borderId="41" xfId="0" applyNumberFormat="1" applyFont="1" applyFill="1" applyBorder="1" applyAlignment="1" applyProtection="1">
      <alignment vertical="center"/>
    </xf>
    <xf numFmtId="0" fontId="56" fillId="0" borderId="0" xfId="0" applyFont="1" applyAlignment="1" applyProtection="1">
      <alignment vertical="center"/>
    </xf>
    <xf numFmtId="0" fontId="51" fillId="0" borderId="0" xfId="0" applyFont="1" applyAlignment="1" applyProtection="1">
      <alignment vertical="center"/>
    </xf>
    <xf numFmtId="0" fontId="11" fillId="37" borderId="28" xfId="0" applyFont="1" applyFill="1" applyBorder="1" applyAlignment="1" applyProtection="1">
      <alignment horizontal="centerContinuous" vertical="center" wrapText="1"/>
    </xf>
    <xf numFmtId="0" fontId="11" fillId="37" borderId="49" xfId="0" applyFont="1" applyFill="1" applyBorder="1" applyAlignment="1" applyProtection="1">
      <alignment horizontal="centerContinuous" vertical="center" wrapText="1"/>
    </xf>
    <xf numFmtId="164" fontId="9" fillId="0" borderId="0" xfId="0" applyNumberFormat="1" applyFont="1" applyFill="1" applyBorder="1" applyAlignment="1" applyProtection="1">
      <alignment horizontal="right" vertical="center"/>
    </xf>
    <xf numFmtId="3" fontId="9" fillId="27" borderId="22" xfId="216" applyNumberFormat="1" applyFont="1" applyFill="1" applyBorder="1" applyAlignment="1" applyProtection="1">
      <alignment horizontal="right" vertical="center"/>
      <protection locked="0"/>
    </xf>
    <xf numFmtId="0" fontId="12" fillId="0" borderId="0" xfId="0" applyFont="1" applyBorder="1" applyAlignment="1" applyProtection="1">
      <alignment horizontal="center" vertical="center"/>
    </xf>
    <xf numFmtId="4" fontId="9" fillId="0" borderId="0" xfId="238" applyNumberFormat="1" applyFont="1" applyFill="1" applyBorder="1" applyAlignment="1" applyProtection="1">
      <alignment vertical="center" wrapText="1"/>
    </xf>
    <xf numFmtId="0" fontId="9" fillId="0" borderId="29" xfId="0" applyFont="1" applyBorder="1" applyAlignment="1" applyProtection="1">
      <alignment horizontal="right" vertical="center"/>
    </xf>
    <xf numFmtId="3" fontId="9" fillId="0" borderId="30" xfId="232" applyNumberFormat="1" applyFont="1" applyBorder="1" applyAlignment="1" applyProtection="1">
      <alignment vertical="center"/>
    </xf>
    <xf numFmtId="3" fontId="9" fillId="0" borderId="34" xfId="232" applyNumberFormat="1" applyFont="1" applyBorder="1" applyAlignment="1" applyProtection="1">
      <alignment vertical="center"/>
    </xf>
    <xf numFmtId="0" fontId="11" fillId="37" borderId="60" xfId="0" applyFont="1" applyFill="1" applyBorder="1" applyAlignment="1" applyProtection="1">
      <alignment horizontal="center" vertical="center" wrapText="1"/>
    </xf>
    <xf numFmtId="10" fontId="9" fillId="28" borderId="26" xfId="0" applyNumberFormat="1" applyFont="1" applyFill="1" applyBorder="1" applyAlignment="1" applyProtection="1">
      <alignment vertical="center"/>
      <protection locked="0"/>
    </xf>
    <xf numFmtId="10" fontId="9" fillId="28" borderId="22" xfId="0" applyNumberFormat="1" applyFont="1" applyFill="1" applyBorder="1" applyAlignment="1" applyProtection="1">
      <alignment vertical="center"/>
      <protection locked="0"/>
    </xf>
    <xf numFmtId="3" fontId="9" fillId="27" borderId="26" xfId="216" applyNumberFormat="1" applyFont="1" applyFill="1" applyBorder="1" applyAlignment="1" applyProtection="1">
      <alignment horizontal="right" vertical="center"/>
      <protection locked="0"/>
    </xf>
    <xf numFmtId="3" fontId="9" fillId="27" borderId="30" xfId="216" applyNumberFormat="1" applyFont="1" applyFill="1" applyBorder="1" applyAlignment="1" applyProtection="1">
      <alignment horizontal="right" vertical="center"/>
      <protection locked="0"/>
    </xf>
    <xf numFmtId="3" fontId="9" fillId="27" borderId="34" xfId="216" applyNumberFormat="1" applyFont="1" applyFill="1" applyBorder="1" applyAlignment="1" applyProtection="1">
      <alignment horizontal="right" vertical="center"/>
      <protection locked="0"/>
    </xf>
    <xf numFmtId="3" fontId="9" fillId="35" borderId="48" xfId="0" applyNumberFormat="1" applyFont="1" applyFill="1" applyBorder="1" applyAlignment="1" applyProtection="1">
      <alignment horizontal="right" vertical="center"/>
    </xf>
    <xf numFmtId="3" fontId="9" fillId="35" borderId="0" xfId="0" applyNumberFormat="1" applyFont="1" applyFill="1" applyBorder="1" applyAlignment="1" applyProtection="1">
      <alignment horizontal="right" vertical="center"/>
    </xf>
    <xf numFmtId="3" fontId="9" fillId="35" borderId="19" xfId="0" applyNumberFormat="1" applyFont="1" applyFill="1" applyBorder="1" applyAlignment="1" applyProtection="1">
      <alignment horizontal="right" vertical="center"/>
    </xf>
    <xf numFmtId="3" fontId="9" fillId="36" borderId="47" xfId="0" applyNumberFormat="1" applyFont="1" applyFill="1" applyBorder="1" applyAlignment="1" applyProtection="1">
      <alignment horizontal="right" vertical="center"/>
    </xf>
    <xf numFmtId="4" fontId="59" fillId="0" borderId="0" xfId="236" applyNumberFormat="1" applyFont="1" applyAlignment="1" applyProtection="1">
      <alignment vertical="center" wrapText="1"/>
    </xf>
    <xf numFmtId="0" fontId="11" fillId="37" borderId="37" xfId="0" applyFont="1" applyFill="1" applyBorder="1" applyAlignment="1" applyProtection="1">
      <alignment horizontal="centerContinuous" vertical="center" wrapText="1"/>
    </xf>
    <xf numFmtId="0" fontId="9" fillId="27" borderId="30" xfId="0" applyFont="1" applyFill="1" applyBorder="1" applyAlignment="1" applyProtection="1">
      <alignment vertical="center"/>
      <protection locked="0"/>
    </xf>
    <xf numFmtId="0" fontId="11" fillId="33" borderId="0" xfId="0" applyFont="1" applyFill="1" applyBorder="1" applyAlignment="1" applyProtection="1">
      <alignment horizontal="centerContinuous" vertical="center" wrapText="1"/>
    </xf>
    <xf numFmtId="0" fontId="11" fillId="37" borderId="69" xfId="0" applyFont="1" applyFill="1" applyBorder="1" applyAlignment="1" applyProtection="1">
      <alignment horizontal="center" vertical="center" wrapText="1"/>
    </xf>
    <xf numFmtId="0" fontId="11" fillId="0" borderId="0" xfId="234" applyFont="1" applyAlignment="1" applyProtection="1">
      <alignment vertical="center"/>
    </xf>
    <xf numFmtId="0" fontId="15" fillId="0" borderId="0" xfId="234" applyFont="1" applyBorder="1" applyAlignment="1" applyProtection="1">
      <alignment vertical="center"/>
    </xf>
    <xf numFmtId="0" fontId="14" fillId="0" borderId="0" xfId="234" applyFont="1" applyAlignment="1" applyProtection="1">
      <alignment horizontal="center" vertical="center"/>
    </xf>
    <xf numFmtId="0" fontId="17" fillId="0" borderId="0" xfId="234" applyFont="1" applyBorder="1" applyAlignment="1" applyProtection="1">
      <alignment vertical="center"/>
    </xf>
    <xf numFmtId="0" fontId="14" fillId="0" borderId="0" xfId="234" applyFont="1" applyAlignment="1" applyProtection="1">
      <alignment horizontal="centerContinuous" vertical="center"/>
    </xf>
    <xf numFmtId="0" fontId="19" fillId="0" borderId="0" xfId="234" applyFont="1" applyBorder="1" applyAlignment="1" applyProtection="1">
      <alignment vertical="center"/>
    </xf>
    <xf numFmtId="0" fontId="11" fillId="0" borderId="0" xfId="234" applyFont="1" applyBorder="1" applyAlignment="1" applyProtection="1">
      <alignment vertical="center"/>
    </xf>
    <xf numFmtId="3" fontId="9" fillId="27" borderId="44" xfId="0" applyNumberFormat="1" applyFont="1" applyFill="1" applyBorder="1" applyAlignment="1" applyProtection="1">
      <alignment vertical="center"/>
      <protection locked="0"/>
    </xf>
    <xf numFmtId="3" fontId="9" fillId="27" borderId="30" xfId="0" applyNumberFormat="1" applyFont="1" applyFill="1" applyBorder="1" applyAlignment="1" applyProtection="1">
      <alignment vertical="center"/>
      <protection locked="0"/>
    </xf>
    <xf numFmtId="0" fontId="0" fillId="26" borderId="26" xfId="0" applyFill="1" applyBorder="1" applyAlignment="1" applyProtection="1">
      <alignment vertical="center"/>
    </xf>
    <xf numFmtId="0" fontId="11" fillId="37" borderId="21" xfId="0" applyFont="1" applyFill="1" applyBorder="1" applyAlignment="1" applyProtection="1">
      <alignment horizontal="centerContinuous" vertical="center"/>
    </xf>
    <xf numFmtId="0" fontId="11" fillId="37" borderId="41" xfId="0" applyFont="1" applyFill="1" applyBorder="1" applyAlignment="1" applyProtection="1">
      <alignment horizontal="centerContinuous" vertical="center"/>
    </xf>
    <xf numFmtId="0" fontId="11" fillId="37" borderId="25" xfId="0" applyFont="1" applyFill="1" applyBorder="1" applyAlignment="1" applyProtection="1">
      <alignment horizontal="center" vertical="center" wrapText="1"/>
    </xf>
    <xf numFmtId="0" fontId="11" fillId="37" borderId="26" xfId="0" applyFont="1" applyFill="1" applyBorder="1" applyAlignment="1" applyProtection="1">
      <alignment horizontal="center" vertical="center" wrapText="1"/>
    </xf>
    <xf numFmtId="0" fontId="11" fillId="37" borderId="41" xfId="0" applyFont="1" applyFill="1" applyBorder="1" applyAlignment="1" applyProtection="1">
      <alignment horizontal="centerContinuous" vertical="center" wrapText="1"/>
    </xf>
    <xf numFmtId="0" fontId="0" fillId="26" borderId="40" xfId="0" applyFill="1" applyBorder="1" applyAlignment="1" applyProtection="1">
      <alignment vertical="center"/>
    </xf>
    <xf numFmtId="0" fontId="0" fillId="0" borderId="26" xfId="0" applyFill="1" applyBorder="1" applyProtection="1"/>
    <xf numFmtId="0" fontId="0" fillId="0" borderId="26" xfId="0" applyFill="1" applyBorder="1" applyAlignment="1" applyProtection="1">
      <alignment horizontal="center"/>
    </xf>
    <xf numFmtId="0" fontId="0" fillId="37" borderId="26" xfId="0" applyFill="1" applyBorder="1" applyAlignment="1" applyProtection="1">
      <alignment horizontal="center" vertical="center"/>
    </xf>
    <xf numFmtId="0" fontId="9" fillId="33" borderId="0" xfId="0" applyFont="1" applyFill="1" applyBorder="1" applyAlignment="1" applyProtection="1">
      <alignment horizontal="left" vertical="center" wrapText="1"/>
    </xf>
    <xf numFmtId="0" fontId="0" fillId="0" borderId="26" xfId="0" applyBorder="1" applyProtection="1"/>
    <xf numFmtId="0" fontId="61" fillId="37" borderId="26" xfId="0" applyFont="1" applyFill="1" applyBorder="1" applyAlignment="1" applyProtection="1">
      <alignment horizontal="center"/>
    </xf>
    <xf numFmtId="0" fontId="9" fillId="0" borderId="0" xfId="0" applyFont="1" applyBorder="1" applyAlignment="1" applyProtection="1">
      <alignment horizontal="left" vertical="center" wrapText="1"/>
    </xf>
    <xf numFmtId="171" fontId="9" fillId="0" borderId="0" xfId="0" applyNumberFormat="1" applyFont="1" applyFill="1" applyBorder="1" applyAlignment="1" applyProtection="1">
      <alignment horizontal="left" vertical="center"/>
    </xf>
    <xf numFmtId="0" fontId="9" fillId="33" borderId="50" xfId="0" applyFont="1" applyFill="1" applyBorder="1" applyAlignment="1" applyProtection="1">
      <alignment horizontal="center" vertical="center"/>
    </xf>
    <xf numFmtId="0" fontId="9" fillId="33" borderId="11" xfId="0" applyFont="1" applyFill="1" applyBorder="1" applyAlignment="1" applyProtection="1">
      <alignment horizontal="left" vertical="center" wrapText="1"/>
    </xf>
    <xf numFmtId="0" fontId="9" fillId="33" borderId="11" xfId="0" applyFont="1" applyFill="1" applyBorder="1" applyAlignment="1" applyProtection="1">
      <alignment vertical="center"/>
    </xf>
    <xf numFmtId="171" fontId="9" fillId="33" borderId="11" xfId="0" applyNumberFormat="1" applyFont="1" applyFill="1" applyBorder="1" applyAlignment="1" applyProtection="1">
      <alignment horizontal="left" vertical="center"/>
    </xf>
    <xf numFmtId="3" fontId="9" fillId="33" borderId="48" xfId="180" applyNumberFormat="1" applyFont="1" applyFill="1" applyBorder="1" applyAlignment="1" applyProtection="1">
      <alignment horizontal="right" vertical="center"/>
    </xf>
    <xf numFmtId="14" fontId="19" fillId="26" borderId="0" xfId="0" applyNumberFormat="1" applyFont="1" applyFill="1" applyBorder="1" applyAlignment="1" applyProtection="1">
      <alignment horizontal="right" vertical="center"/>
    </xf>
    <xf numFmtId="0" fontId="9" fillId="0" borderId="0" xfId="0" applyNumberFormat="1" applyFont="1" applyFill="1" applyBorder="1" applyAlignment="1" applyProtection="1">
      <alignment horizontal="center" vertical="center"/>
    </xf>
    <xf numFmtId="0" fontId="18" fillId="26" borderId="18" xfId="0" applyFont="1" applyFill="1" applyBorder="1" applyAlignment="1" applyProtection="1">
      <alignment horizontal="left" vertical="center"/>
    </xf>
    <xf numFmtId="14" fontId="19" fillId="33" borderId="0" xfId="0" applyNumberFormat="1" applyFont="1" applyFill="1" applyBorder="1" applyAlignment="1" applyProtection="1">
      <alignment horizontal="right" vertical="center"/>
    </xf>
    <xf numFmtId="0" fontId="14" fillId="33" borderId="0" xfId="0" applyFont="1" applyFill="1" applyBorder="1" applyAlignment="1" applyProtection="1">
      <alignment horizontal="left" vertical="center"/>
    </xf>
    <xf numFmtId="0" fontId="0" fillId="0" borderId="26" xfId="0" applyBorder="1" applyAlignment="1" applyProtection="1">
      <alignment horizontal="left"/>
    </xf>
    <xf numFmtId="0" fontId="11" fillId="37" borderId="14" xfId="234" applyFont="1" applyFill="1" applyBorder="1" applyAlignment="1" applyProtection="1">
      <alignment horizontal="center" vertical="center"/>
    </xf>
    <xf numFmtId="0" fontId="11" fillId="37" borderId="14" xfId="234" applyFont="1" applyFill="1" applyBorder="1" applyAlignment="1" applyProtection="1">
      <alignment horizontal="center" vertical="center" wrapText="1"/>
    </xf>
    <xf numFmtId="0" fontId="9" fillId="0" borderId="0" xfId="0" applyFont="1" applyAlignment="1">
      <alignment vertical="center"/>
    </xf>
    <xf numFmtId="0" fontId="9" fillId="0" borderId="46" xfId="0" applyFont="1" applyFill="1" applyBorder="1" applyAlignment="1" applyProtection="1">
      <alignment vertical="center"/>
    </xf>
    <xf numFmtId="3" fontId="9" fillId="27" borderId="41" xfId="0" applyNumberFormat="1" applyFont="1" applyFill="1" applyBorder="1" applyAlignment="1" applyProtection="1">
      <alignment vertical="center"/>
      <protection locked="0"/>
    </xf>
    <xf numFmtId="3" fontId="9" fillId="27" borderId="51" xfId="0" applyNumberFormat="1" applyFont="1" applyFill="1" applyBorder="1" applyAlignment="1" applyProtection="1">
      <alignment vertical="center"/>
      <protection locked="0"/>
    </xf>
    <xf numFmtId="3" fontId="9" fillId="27" borderId="34" xfId="0" applyNumberFormat="1" applyFont="1" applyFill="1" applyBorder="1" applyAlignment="1" applyProtection="1">
      <alignment vertical="center"/>
      <protection locked="0"/>
    </xf>
    <xf numFmtId="0" fontId="9" fillId="0" borderId="67" xfId="0" applyFont="1" applyFill="1" applyBorder="1" applyAlignment="1" applyProtection="1">
      <alignment vertical="center"/>
    </xf>
    <xf numFmtId="0" fontId="12" fillId="33" borderId="0" xfId="0" applyFont="1" applyFill="1" applyAlignment="1" applyProtection="1">
      <alignment vertical="center"/>
    </xf>
    <xf numFmtId="4" fontId="10" fillId="38" borderId="44" xfId="189" applyNumberFormat="1" applyFill="1" applyBorder="1" applyAlignment="1" applyProtection="1">
      <alignment vertical="center"/>
    </xf>
    <xf numFmtId="3" fontId="9" fillId="0" borderId="33" xfId="242" applyNumberFormat="1" applyFont="1" applyBorder="1" applyAlignment="1" applyProtection="1">
      <alignment vertical="center"/>
    </xf>
    <xf numFmtId="0" fontId="11" fillId="37" borderId="16" xfId="234" applyFont="1" applyFill="1" applyBorder="1" applyAlignment="1" applyProtection="1">
      <alignment horizontal="center" vertical="center"/>
    </xf>
    <xf numFmtId="0" fontId="9" fillId="0" borderId="41" xfId="0" applyFont="1" applyBorder="1" applyAlignment="1" applyProtection="1">
      <alignment vertical="center"/>
    </xf>
    <xf numFmtId="0" fontId="9" fillId="0" borderId="0" xfId="234" applyFont="1" applyBorder="1" applyAlignment="1" applyProtection="1">
      <alignment vertical="center"/>
    </xf>
    <xf numFmtId="0" fontId="11" fillId="33" borderId="0" xfId="233" applyFont="1" applyFill="1" applyBorder="1" applyAlignment="1" applyProtection="1">
      <alignment vertical="center"/>
    </xf>
    <xf numFmtId="0" fontId="11" fillId="0" borderId="0" xfId="226" applyFont="1" applyAlignment="1" applyProtection="1">
      <alignment vertical="center"/>
    </xf>
    <xf numFmtId="164" fontId="11" fillId="0" borderId="0" xfId="233" applyNumberFormat="1" applyFont="1" applyAlignment="1" applyProtection="1">
      <alignment vertical="center"/>
    </xf>
    <xf numFmtId="168" fontId="11" fillId="0" borderId="0" xfId="233" applyNumberFormat="1" applyFont="1" applyAlignment="1" applyProtection="1">
      <alignment vertical="center"/>
    </xf>
    <xf numFmtId="170" fontId="11" fillId="0" borderId="0" xfId="233" applyNumberFormat="1" applyFont="1" applyAlignment="1" applyProtection="1">
      <alignment vertical="center"/>
    </xf>
    <xf numFmtId="0" fontId="9" fillId="0" borderId="0" xfId="240" applyFont="1" applyFill="1" applyAlignment="1" applyProtection="1">
      <alignment vertical="center" wrapText="1"/>
    </xf>
    <xf numFmtId="0" fontId="9" fillId="26" borderId="0" xfId="0" applyFont="1" applyFill="1" applyAlignment="1" applyProtection="1">
      <alignment vertical="center"/>
    </xf>
    <xf numFmtId="0" fontId="9" fillId="0" borderId="21" xfId="0" applyFont="1" applyFill="1" applyBorder="1" applyAlignment="1" applyProtection="1">
      <alignment horizontal="left" vertical="center"/>
    </xf>
    <xf numFmtId="0" fontId="11" fillId="37" borderId="37" xfId="240" applyFont="1" applyFill="1" applyBorder="1" applyAlignment="1" applyProtection="1">
      <alignment horizontal="centerContinuous" vertical="center"/>
    </xf>
    <xf numFmtId="0" fontId="11" fillId="37" borderId="37" xfId="239" applyFont="1" applyFill="1" applyBorder="1" applyAlignment="1" applyProtection="1">
      <alignment horizontal="centerContinuous" vertical="center"/>
    </xf>
    <xf numFmtId="0" fontId="11" fillId="2" borderId="37" xfId="239" applyFont="1" applyFill="1" applyBorder="1" applyAlignment="1" applyProtection="1">
      <alignment horizontal="centerContinuous" vertical="center"/>
    </xf>
    <xf numFmtId="0" fontId="11" fillId="2" borderId="38" xfId="239" applyFont="1" applyFill="1" applyBorder="1" applyAlignment="1" applyProtection="1">
      <alignment horizontal="centerContinuous" vertical="center"/>
    </xf>
    <xf numFmtId="0" fontId="11" fillId="2" borderId="45" xfId="235" applyFont="1" applyFill="1" applyBorder="1" applyAlignment="1" applyProtection="1">
      <alignment horizontal="center" vertical="center"/>
    </xf>
    <xf numFmtId="3" fontId="9" fillId="0" borderId="29" xfId="235" applyNumberFormat="1" applyFont="1" applyFill="1" applyBorder="1" applyAlignment="1" applyProtection="1">
      <alignment vertical="center" wrapText="1"/>
    </xf>
    <xf numFmtId="3" fontId="9" fillId="27" borderId="30" xfId="242" applyNumberFormat="1" applyFont="1" applyFill="1" applyBorder="1" applyAlignment="1" applyProtection="1">
      <alignment vertical="center"/>
      <protection locked="0"/>
    </xf>
    <xf numFmtId="0" fontId="9" fillId="0" borderId="0" xfId="234" applyFont="1" applyAlignment="1" applyProtection="1">
      <alignment vertical="center"/>
    </xf>
    <xf numFmtId="3" fontId="9" fillId="0" borderId="26" xfId="0" applyNumberFormat="1" applyFont="1" applyBorder="1" applyAlignment="1" applyProtection="1">
      <alignment vertical="center"/>
    </xf>
    <xf numFmtId="0" fontId="11" fillId="37" borderId="22" xfId="0" applyFont="1" applyFill="1" applyBorder="1" applyAlignment="1" applyProtection="1">
      <alignment horizontal="center" vertical="center" wrapText="1"/>
    </xf>
    <xf numFmtId="4" fontId="9" fillId="33" borderId="26" xfId="238" applyNumberFormat="1" applyFont="1" applyFill="1" applyBorder="1" applyAlignment="1" applyProtection="1">
      <alignment vertical="center" wrapText="1"/>
    </xf>
    <xf numFmtId="4" fontId="0" fillId="33" borderId="46" xfId="238" applyNumberFormat="1" applyFont="1" applyFill="1" applyBorder="1" applyAlignment="1" applyProtection="1">
      <alignment vertical="center" wrapText="1"/>
    </xf>
    <xf numFmtId="0" fontId="0" fillId="26" borderId="71" xfId="0" applyFill="1" applyBorder="1" applyAlignment="1" applyProtection="1">
      <alignment vertical="center"/>
    </xf>
    <xf numFmtId="0" fontId="0" fillId="26" borderId="39" xfId="0" applyFill="1" applyBorder="1" applyAlignment="1" applyProtection="1">
      <alignment vertical="center"/>
    </xf>
    <xf numFmtId="0" fontId="61" fillId="37" borderId="40" xfId="0" applyFont="1" applyFill="1" applyBorder="1" applyAlignment="1" applyProtection="1">
      <alignment horizontal="center"/>
    </xf>
    <xf numFmtId="0" fontId="9" fillId="26" borderId="71" xfId="0" applyFont="1" applyFill="1" applyBorder="1" applyAlignment="1" applyProtection="1">
      <alignment vertical="center"/>
    </xf>
    <xf numFmtId="3" fontId="9" fillId="0" borderId="78" xfId="232" applyNumberFormat="1" applyFont="1" applyBorder="1" applyAlignment="1" applyProtection="1">
      <alignment vertical="center"/>
    </xf>
    <xf numFmtId="3" fontId="9" fillId="0" borderId="56" xfId="232" applyNumberFormat="1" applyFont="1" applyBorder="1" applyAlignment="1" applyProtection="1">
      <alignment vertical="center"/>
    </xf>
    <xf numFmtId="0" fontId="9" fillId="26" borderId="53" xfId="0" quotePrefix="1" applyFont="1" applyFill="1" applyBorder="1" applyAlignment="1" applyProtection="1">
      <alignment vertical="center"/>
    </xf>
    <xf numFmtId="0" fontId="9" fillId="0" borderId="25" xfId="0" applyFont="1" applyFill="1" applyBorder="1" applyAlignment="1" applyProtection="1">
      <alignment horizontal="left" vertical="center"/>
    </xf>
    <xf numFmtId="0" fontId="11" fillId="37" borderId="28" xfId="0" applyFont="1" applyFill="1" applyBorder="1" applyAlignment="1" applyProtection="1">
      <alignment horizontal="center" vertical="center" wrapText="1"/>
    </xf>
    <xf numFmtId="0" fontId="62" fillId="0" borderId="0" xfId="0" applyFont="1" applyAlignment="1" applyProtection="1">
      <alignment vertical="center"/>
    </xf>
    <xf numFmtId="0" fontId="14" fillId="0" borderId="0" xfId="234" applyFont="1" applyBorder="1" applyAlignment="1" applyProtection="1">
      <alignment vertical="center"/>
    </xf>
    <xf numFmtId="0" fontId="19" fillId="0" borderId="0" xfId="234" applyFont="1" applyAlignment="1" applyProtection="1">
      <alignment horizontal="centerContinuous" vertical="center"/>
    </xf>
    <xf numFmtId="0" fontId="9" fillId="0" borderId="0" xfId="234" applyFont="1" applyAlignment="1" applyProtection="1">
      <alignment horizontal="centerContinuous" vertical="center"/>
    </xf>
    <xf numFmtId="0" fontId="9" fillId="0" borderId="25" xfId="234" applyFont="1" applyBorder="1" applyAlignment="1" applyProtection="1">
      <alignment horizontal="center" vertical="center"/>
    </xf>
    <xf numFmtId="0" fontId="9" fillId="0" borderId="27" xfId="234" applyFont="1" applyBorder="1" applyAlignment="1" applyProtection="1">
      <alignment horizontal="center" vertical="center"/>
    </xf>
    <xf numFmtId="0" fontId="9" fillId="33" borderId="25" xfId="234" applyFont="1" applyFill="1" applyBorder="1" applyAlignment="1" applyProtection="1">
      <alignment horizontal="center" vertical="center"/>
    </xf>
    <xf numFmtId="0" fontId="9" fillId="33" borderId="76" xfId="234" applyFont="1" applyFill="1" applyBorder="1" applyAlignment="1" applyProtection="1">
      <alignment horizontal="center" vertical="center"/>
    </xf>
    <xf numFmtId="0" fontId="9" fillId="33" borderId="32" xfId="234" applyFont="1" applyFill="1" applyBorder="1" applyAlignment="1" applyProtection="1">
      <alignment horizontal="center" vertical="center"/>
    </xf>
    <xf numFmtId="0" fontId="17" fillId="0" borderId="0" xfId="0" applyFont="1" applyAlignment="1" applyProtection="1">
      <alignment vertical="center"/>
    </xf>
    <xf numFmtId="0" fontId="12" fillId="0" borderId="0" xfId="0" applyFont="1" applyFill="1" applyAlignment="1" applyProtection="1">
      <alignment vertical="center"/>
    </xf>
    <xf numFmtId="0" fontId="12" fillId="0" borderId="0" xfId="0" applyFont="1" applyFill="1" applyAlignment="1" applyProtection="1">
      <alignment horizontal="center" vertical="center"/>
    </xf>
    <xf numFmtId="0" fontId="14" fillId="26" borderId="80" xfId="0" applyFont="1" applyFill="1" applyBorder="1" applyAlignment="1" applyProtection="1">
      <alignment horizontal="left" vertical="center"/>
    </xf>
    <xf numFmtId="0" fontId="9" fillId="26" borderId="82" xfId="0" applyFont="1" applyFill="1" applyBorder="1" applyAlignment="1" applyProtection="1">
      <alignment vertical="center"/>
    </xf>
    <xf numFmtId="0" fontId="9" fillId="26" borderId="13" xfId="0" applyFont="1" applyFill="1" applyBorder="1" applyAlignment="1" applyProtection="1">
      <alignment vertical="center"/>
    </xf>
    <xf numFmtId="0" fontId="9" fillId="26" borderId="77" xfId="0" applyFont="1" applyFill="1" applyBorder="1" applyAlignment="1" applyProtection="1">
      <alignment vertical="center"/>
    </xf>
    <xf numFmtId="14" fontId="9" fillId="27" borderId="77" xfId="0" applyNumberFormat="1" applyFont="1" applyFill="1" applyBorder="1" applyAlignment="1" applyProtection="1">
      <alignment horizontal="left" vertical="center"/>
      <protection locked="0"/>
    </xf>
    <xf numFmtId="14" fontId="19" fillId="26" borderId="81" xfId="0" applyNumberFormat="1" applyFont="1" applyFill="1" applyBorder="1" applyAlignment="1" applyProtection="1">
      <alignment horizontal="right" vertical="center"/>
    </xf>
    <xf numFmtId="0" fontId="9" fillId="26" borderId="86" xfId="241" applyFont="1" applyFill="1" applyBorder="1" applyAlignment="1" applyProtection="1">
      <alignment vertical="center"/>
    </xf>
    <xf numFmtId="14" fontId="9" fillId="27" borderId="77" xfId="241" applyNumberFormat="1" applyFont="1" applyFill="1" applyBorder="1" applyAlignment="1" applyProtection="1">
      <alignment horizontal="left" vertical="center"/>
      <protection locked="0"/>
    </xf>
    <xf numFmtId="0" fontId="14" fillId="26" borderId="81" xfId="0" applyFont="1" applyFill="1" applyBorder="1" applyAlignment="1" applyProtection="1">
      <alignment horizontal="left" vertical="center"/>
    </xf>
    <xf numFmtId="0" fontId="9" fillId="33" borderId="86" xfId="241" applyFont="1" applyFill="1" applyBorder="1" applyAlignment="1" applyProtection="1">
      <alignment vertical="center"/>
    </xf>
    <xf numFmtId="0" fontId="9" fillId="0" borderId="86" xfId="241" applyFont="1" applyFill="1" applyBorder="1" applyAlignment="1" applyProtection="1">
      <alignment vertical="center"/>
    </xf>
    <xf numFmtId="0" fontId="9" fillId="0" borderId="77" xfId="0" applyNumberFormat="1" applyFont="1" applyFill="1" applyBorder="1" applyAlignment="1" applyProtection="1">
      <alignment horizontal="center" vertical="center"/>
    </xf>
    <xf numFmtId="0" fontId="9" fillId="26" borderId="17" xfId="0" applyFont="1" applyFill="1" applyBorder="1" applyAlignment="1" applyProtection="1">
      <alignment vertical="center"/>
    </xf>
    <xf numFmtId="0" fontId="11" fillId="0" borderId="18" xfId="0" applyFont="1" applyFill="1" applyBorder="1" applyAlignment="1" applyProtection="1">
      <alignment vertical="center"/>
    </xf>
    <xf numFmtId="0" fontId="19" fillId="26" borderId="18" xfId="0" applyFont="1" applyFill="1" applyBorder="1" applyAlignment="1" applyProtection="1">
      <alignment horizontal="right" vertical="center"/>
    </xf>
    <xf numFmtId="0" fontId="9" fillId="26" borderId="15" xfId="0" applyFont="1" applyFill="1" applyBorder="1" applyAlignment="1" applyProtection="1">
      <alignment vertical="center"/>
    </xf>
    <xf numFmtId="0" fontId="11" fillId="37" borderId="21" xfId="234" applyFont="1" applyFill="1" applyBorder="1" applyAlignment="1" applyProtection="1">
      <alignment horizontal="center" vertical="center"/>
    </xf>
    <xf numFmtId="0" fontId="9" fillId="0" borderId="29" xfId="0" applyFont="1" applyFill="1" applyBorder="1" applyAlignment="1" applyProtection="1">
      <alignment vertical="center"/>
    </xf>
    <xf numFmtId="4" fontId="9" fillId="33" borderId="46" xfId="238" applyNumberFormat="1" applyFont="1" applyFill="1" applyBorder="1" applyAlignment="1" applyProtection="1">
      <alignment vertical="center" wrapText="1"/>
    </xf>
    <xf numFmtId="4" fontId="9" fillId="33" borderId="26" xfId="238" applyNumberFormat="1" applyFont="1" applyFill="1" applyBorder="1" applyAlignment="1" applyProtection="1">
      <alignment vertical="center"/>
    </xf>
    <xf numFmtId="4" fontId="9" fillId="26" borderId="77" xfId="0" applyNumberFormat="1" applyFont="1" applyFill="1" applyBorder="1" applyAlignment="1" applyProtection="1">
      <alignment vertical="center" wrapText="1"/>
    </xf>
    <xf numFmtId="4" fontId="9" fillId="26" borderId="87" xfId="0" applyNumberFormat="1" applyFont="1" applyFill="1" applyBorder="1" applyAlignment="1" applyProtection="1">
      <alignment vertical="center" wrapText="1"/>
    </xf>
    <xf numFmtId="4" fontId="19" fillId="26" borderId="0" xfId="0" applyNumberFormat="1" applyFont="1" applyFill="1" applyBorder="1" applyAlignment="1" applyProtection="1">
      <alignment horizontal="left" vertical="center" wrapText="1"/>
    </xf>
    <xf numFmtId="3" fontId="9" fillId="34" borderId="22" xfId="0" applyNumberFormat="1" applyFont="1" applyFill="1" applyBorder="1" applyAlignment="1" applyProtection="1">
      <alignment vertical="center"/>
      <protection locked="0"/>
    </xf>
    <xf numFmtId="3" fontId="9" fillId="27" borderId="77" xfId="0" applyNumberFormat="1" applyFont="1" applyFill="1" applyBorder="1" applyAlignment="1" applyProtection="1">
      <alignment vertical="center"/>
      <protection locked="0"/>
    </xf>
    <xf numFmtId="3" fontId="9" fillId="34" borderId="77" xfId="0" applyNumberFormat="1" applyFont="1" applyFill="1" applyBorder="1" applyAlignment="1" applyProtection="1">
      <alignment vertical="center"/>
      <protection locked="0"/>
    </xf>
    <xf numFmtId="0" fontId="11" fillId="37" borderId="49" xfId="0" applyFont="1" applyFill="1" applyBorder="1" applyAlignment="1" applyProtection="1">
      <alignment horizontal="centerContinuous" vertical="center"/>
    </xf>
    <xf numFmtId="3" fontId="9" fillId="33" borderId="22" xfId="0" applyNumberFormat="1" applyFont="1" applyFill="1" applyBorder="1" applyAlignment="1" applyProtection="1">
      <alignment vertical="center"/>
    </xf>
    <xf numFmtId="3" fontId="9" fillId="33" borderId="34" xfId="0" applyNumberFormat="1" applyFont="1" applyFill="1" applyBorder="1" applyAlignment="1" applyProtection="1">
      <alignment vertical="center"/>
    </xf>
    <xf numFmtId="3" fontId="9" fillId="33" borderId="41" xfId="180" applyNumberFormat="1" applyFont="1" applyFill="1" applyBorder="1" applyAlignment="1" applyProtection="1">
      <alignment horizontal="right" vertical="center"/>
    </xf>
    <xf numFmtId="3" fontId="9" fillId="33" borderId="26" xfId="180" applyNumberFormat="1" applyFont="1" applyFill="1" applyBorder="1" applyAlignment="1" applyProtection="1">
      <alignment horizontal="right" vertical="center"/>
    </xf>
    <xf numFmtId="171" fontId="9" fillId="33" borderId="26" xfId="0" applyNumberFormat="1" applyFont="1" applyFill="1" applyBorder="1" applyAlignment="1" applyProtection="1">
      <alignment horizontal="left" vertical="center"/>
    </xf>
    <xf numFmtId="3" fontId="9" fillId="33" borderId="22" xfId="180" applyNumberFormat="1" applyFont="1" applyFill="1" applyBorder="1" applyAlignment="1" applyProtection="1">
      <alignment horizontal="right" vertical="center"/>
    </xf>
    <xf numFmtId="171" fontId="9" fillId="33" borderId="39" xfId="0" applyNumberFormat="1" applyFont="1" applyFill="1" applyBorder="1" applyAlignment="1" applyProtection="1">
      <alignment horizontal="left" vertical="center"/>
    </xf>
    <xf numFmtId="3" fontId="9" fillId="0" borderId="0" xfId="0" applyNumberFormat="1" applyFont="1" applyAlignment="1" applyProtection="1">
      <alignment vertical="center"/>
    </xf>
    <xf numFmtId="4" fontId="9" fillId="0" borderId="0" xfId="0" applyNumberFormat="1" applyFont="1" applyAlignment="1" applyProtection="1">
      <alignment vertical="center"/>
    </xf>
    <xf numFmtId="3" fontId="9" fillId="0" borderId="34" xfId="0" applyNumberFormat="1" applyFont="1" applyBorder="1" applyAlignment="1" applyProtection="1">
      <alignment vertical="center"/>
    </xf>
    <xf numFmtId="3" fontId="9" fillId="28" borderId="26" xfId="232" applyNumberFormat="1" applyFont="1" applyFill="1" applyBorder="1" applyAlignment="1" applyProtection="1">
      <alignment vertical="center"/>
      <protection locked="0"/>
    </xf>
    <xf numFmtId="3" fontId="9" fillId="0" borderId="26" xfId="192" applyNumberFormat="1" applyFont="1" applyFill="1" applyBorder="1" applyAlignment="1" applyProtection="1">
      <alignment vertical="center"/>
    </xf>
    <xf numFmtId="3" fontId="9" fillId="27" borderId="26" xfId="192" applyNumberFormat="1" applyFont="1" applyFill="1" applyBorder="1" applyAlignment="1" applyProtection="1">
      <alignment vertical="center"/>
      <protection locked="0"/>
    </xf>
    <xf numFmtId="3" fontId="9" fillId="33" borderId="22" xfId="234" applyNumberFormat="1" applyFont="1" applyFill="1" applyBorder="1" applyAlignment="1" applyProtection="1">
      <alignment vertical="center"/>
    </xf>
    <xf numFmtId="3" fontId="19" fillId="35" borderId="20" xfId="234" applyNumberFormat="1" applyFont="1" applyFill="1" applyBorder="1" applyAlignment="1" applyProtection="1">
      <alignment horizontal="centerContinuous" vertical="center"/>
    </xf>
    <xf numFmtId="3" fontId="9" fillId="35" borderId="12" xfId="234" applyNumberFormat="1" applyFont="1" applyFill="1" applyBorder="1" applyAlignment="1" applyProtection="1">
      <alignment horizontal="centerContinuous" vertical="center"/>
    </xf>
    <xf numFmtId="3" fontId="9" fillId="0" borderId="22" xfId="234" applyNumberFormat="1" applyFont="1" applyBorder="1" applyAlignment="1" applyProtection="1">
      <alignment vertical="center"/>
    </xf>
    <xf numFmtId="3" fontId="9" fillId="0" borderId="34" xfId="234" applyNumberFormat="1" applyFont="1" applyBorder="1" applyAlignment="1" applyProtection="1">
      <alignment vertical="center"/>
    </xf>
    <xf numFmtId="3" fontId="9" fillId="27" borderId="40" xfId="192" applyNumberFormat="1" applyFont="1" applyFill="1" applyBorder="1" applyAlignment="1" applyProtection="1">
      <alignment vertical="center"/>
      <protection locked="0"/>
    </xf>
    <xf numFmtId="3" fontId="9" fillId="27" borderId="44" xfId="192" applyNumberFormat="1" applyFont="1" applyFill="1" applyBorder="1" applyAlignment="1" applyProtection="1">
      <alignment vertical="center"/>
      <protection locked="0"/>
    </xf>
    <xf numFmtId="3" fontId="9" fillId="27" borderId="39" xfId="192" applyNumberFormat="1" applyFont="1" applyFill="1" applyBorder="1" applyAlignment="1" applyProtection="1">
      <alignment vertical="center"/>
      <protection locked="0"/>
    </xf>
    <xf numFmtId="3" fontId="9" fillId="27" borderId="30" xfId="192" applyNumberFormat="1" applyFont="1" applyFill="1" applyBorder="1" applyAlignment="1" applyProtection="1">
      <alignment vertical="center"/>
      <protection locked="0"/>
    </xf>
    <xf numFmtId="14" fontId="9" fillId="33" borderId="14" xfId="0" applyNumberFormat="1" applyFont="1" applyFill="1" applyBorder="1" applyAlignment="1" applyProtection="1">
      <alignment horizontal="left" vertical="center"/>
    </xf>
    <xf numFmtId="14" fontId="9" fillId="33" borderId="14" xfId="241" applyNumberFormat="1" applyFont="1" applyFill="1" applyBorder="1" applyAlignment="1" applyProtection="1">
      <alignment horizontal="left" vertical="center"/>
    </xf>
    <xf numFmtId="0" fontId="9" fillId="33" borderId="14" xfId="0" applyNumberFormat="1" applyFont="1" applyFill="1" applyBorder="1" applyAlignment="1" applyProtection="1">
      <alignment horizontal="left" vertical="center"/>
    </xf>
    <xf numFmtId="0" fontId="9" fillId="33" borderId="14" xfId="241" applyFont="1" applyFill="1" applyBorder="1" applyAlignment="1" applyProtection="1">
      <alignment horizontal="left" vertical="center"/>
    </xf>
    <xf numFmtId="3" fontId="9" fillId="40" borderId="79" xfId="240" applyNumberFormat="1" applyFont="1" applyFill="1" applyBorder="1" applyAlignment="1" applyProtection="1">
      <alignment horizontal="right" vertical="center"/>
      <protection locked="0"/>
    </xf>
    <xf numFmtId="3" fontId="9" fillId="40" borderId="46" xfId="240" applyNumberFormat="1" applyFont="1" applyFill="1" applyBorder="1" applyAlignment="1" applyProtection="1">
      <alignment horizontal="right" vertical="center"/>
      <protection locked="0"/>
    </xf>
    <xf numFmtId="3" fontId="9" fillId="40" borderId="26" xfId="240" applyNumberFormat="1" applyFont="1" applyFill="1" applyBorder="1" applyAlignment="1" applyProtection="1">
      <alignment horizontal="right" vertical="center"/>
      <protection locked="0"/>
    </xf>
    <xf numFmtId="3" fontId="9" fillId="40" borderId="22" xfId="240" applyNumberFormat="1" applyFont="1" applyFill="1" applyBorder="1" applyAlignment="1" applyProtection="1">
      <alignment horizontal="right" vertical="center"/>
      <protection locked="0"/>
    </xf>
    <xf numFmtId="3" fontId="9" fillId="40" borderId="40" xfId="240" applyNumberFormat="1" applyFont="1" applyFill="1" applyBorder="1" applyAlignment="1" applyProtection="1">
      <alignment horizontal="right" vertical="center"/>
      <protection locked="0"/>
    </xf>
    <xf numFmtId="3" fontId="9" fillId="40" borderId="64" xfId="240" applyNumberFormat="1" applyFont="1" applyFill="1" applyBorder="1" applyAlignment="1" applyProtection="1">
      <alignment horizontal="right" vertical="center"/>
      <protection locked="0"/>
    </xf>
    <xf numFmtId="3" fontId="9" fillId="40" borderId="58" xfId="240" applyNumberFormat="1" applyFont="1" applyFill="1" applyBorder="1" applyAlignment="1" applyProtection="1">
      <alignment horizontal="right" vertical="center"/>
      <protection locked="0"/>
    </xf>
    <xf numFmtId="3" fontId="9" fillId="40" borderId="59" xfId="240" applyNumberFormat="1" applyFont="1" applyFill="1" applyBorder="1" applyAlignment="1" applyProtection="1">
      <alignment horizontal="right" vertical="center"/>
      <protection locked="0"/>
    </xf>
    <xf numFmtId="3" fontId="9" fillId="40" borderId="30" xfId="240" applyNumberFormat="1" applyFont="1" applyFill="1" applyBorder="1" applyAlignment="1" applyProtection="1">
      <alignment horizontal="right" vertical="center"/>
      <protection locked="0"/>
    </xf>
    <xf numFmtId="3" fontId="9" fillId="40" borderId="26" xfId="240" applyNumberFormat="1" applyFont="1" applyFill="1" applyBorder="1" applyAlignment="1" applyProtection="1">
      <alignment horizontal="right" vertical="center" wrapText="1"/>
      <protection locked="0"/>
    </xf>
    <xf numFmtId="3" fontId="9" fillId="40" borderId="22" xfId="240" applyNumberFormat="1" applyFont="1" applyFill="1" applyBorder="1" applyAlignment="1" applyProtection="1">
      <alignment horizontal="right" vertical="center" wrapText="1"/>
      <protection locked="0"/>
    </xf>
    <xf numFmtId="3" fontId="9" fillId="40" borderId="30" xfId="240" applyNumberFormat="1" applyFont="1" applyFill="1" applyBorder="1" applyAlignment="1" applyProtection="1">
      <alignment horizontal="right" vertical="center" wrapText="1"/>
      <protection locked="0"/>
    </xf>
    <xf numFmtId="3" fontId="9" fillId="40" borderId="34" xfId="240" applyNumberFormat="1" applyFont="1" applyFill="1" applyBorder="1" applyAlignment="1" applyProtection="1">
      <alignment horizontal="right" vertical="center" wrapText="1"/>
      <protection locked="0"/>
    </xf>
    <xf numFmtId="0" fontId="9" fillId="34" borderId="62" xfId="235" applyFont="1" applyFill="1" applyBorder="1" applyAlignment="1" applyProtection="1">
      <alignment horizontal="centerContinuous" vertical="center" wrapText="1"/>
      <protection locked="0"/>
    </xf>
    <xf numFmtId="0" fontId="9" fillId="33" borderId="25" xfId="0" applyFont="1" applyFill="1" applyBorder="1" applyAlignment="1" applyProtection="1">
      <alignment vertical="center"/>
    </xf>
    <xf numFmtId="3" fontId="9" fillId="33" borderId="39" xfId="0" applyNumberFormat="1" applyFont="1" applyFill="1" applyBorder="1" applyAlignment="1" applyProtection="1">
      <alignment horizontal="right" vertical="center" wrapText="1"/>
    </xf>
    <xf numFmtId="3" fontId="9" fillId="36" borderId="14" xfId="0" applyNumberFormat="1" applyFont="1" applyFill="1" applyBorder="1" applyAlignment="1" applyProtection="1">
      <alignment horizontal="center" vertical="center" wrapText="1"/>
    </xf>
    <xf numFmtId="3" fontId="9" fillId="33" borderId="52" xfId="0" applyNumberFormat="1" applyFont="1" applyFill="1" applyBorder="1" applyAlignment="1" applyProtection="1">
      <alignment horizontal="right" vertical="center" wrapText="1"/>
    </xf>
    <xf numFmtId="3" fontId="9" fillId="36" borderId="71" xfId="0" applyNumberFormat="1" applyFont="1" applyFill="1" applyBorder="1" applyAlignment="1" applyProtection="1">
      <alignment vertical="center"/>
    </xf>
    <xf numFmtId="3" fontId="9" fillId="35" borderId="55" xfId="192" applyNumberFormat="1" applyFont="1" applyFill="1" applyBorder="1" applyAlignment="1" applyProtection="1">
      <alignment vertical="center"/>
    </xf>
    <xf numFmtId="3" fontId="9" fillId="35" borderId="36" xfId="192" applyNumberFormat="1" applyFont="1" applyFill="1" applyBorder="1" applyAlignment="1" applyProtection="1">
      <alignment vertical="center"/>
    </xf>
    <xf numFmtId="3" fontId="9" fillId="35" borderId="54" xfId="192" applyNumberFormat="1" applyFont="1" applyFill="1" applyBorder="1" applyAlignment="1" applyProtection="1">
      <alignment vertical="center"/>
    </xf>
    <xf numFmtId="0" fontId="9" fillId="0" borderId="0" xfId="0" quotePrefix="1" applyFont="1" applyAlignment="1" applyProtection="1">
      <alignment vertical="center"/>
    </xf>
    <xf numFmtId="0" fontId="63" fillId="37" borderId="73" xfId="0" applyFont="1" applyFill="1" applyBorder="1" applyAlignment="1" applyProtection="1">
      <alignment horizontal="centerContinuous" vertical="center"/>
    </xf>
    <xf numFmtId="0" fontId="11" fillId="37" borderId="72" xfId="0" applyFont="1" applyFill="1" applyBorder="1" applyAlignment="1" applyProtection="1">
      <alignment horizontal="centerContinuous" vertical="center"/>
    </xf>
    <xf numFmtId="0" fontId="11" fillId="37" borderId="65" xfId="0" applyFont="1" applyFill="1" applyBorder="1" applyAlignment="1" applyProtection="1">
      <alignment horizontal="centerContinuous" vertical="center"/>
    </xf>
    <xf numFmtId="0" fontId="63" fillId="37" borderId="26" xfId="0" applyFont="1" applyFill="1" applyBorder="1" applyAlignment="1" applyProtection="1">
      <alignment horizontal="center" vertical="center" wrapText="1"/>
    </xf>
    <xf numFmtId="0" fontId="64" fillId="0" borderId="21" xfId="0" applyFont="1" applyBorder="1" applyAlignment="1" applyProtection="1">
      <alignment vertical="center"/>
    </xf>
    <xf numFmtId="0" fontId="64" fillId="0" borderId="41" xfId="0" applyFont="1" applyBorder="1" applyAlignment="1" applyProtection="1">
      <alignment vertical="center"/>
    </xf>
    <xf numFmtId="3" fontId="9" fillId="33" borderId="26" xfId="192" applyNumberFormat="1" applyFont="1" applyFill="1" applyBorder="1" applyAlignment="1" applyProtection="1">
      <alignment vertical="center"/>
    </xf>
    <xf numFmtId="3" fontId="9" fillId="0" borderId="26" xfId="192" applyNumberFormat="1" applyFont="1" applyBorder="1" applyAlignment="1" applyProtection="1">
      <alignment vertical="center"/>
    </xf>
    <xf numFmtId="4" fontId="9" fillId="0" borderId="26" xfId="192" applyNumberFormat="1" applyFont="1" applyBorder="1" applyAlignment="1" applyProtection="1">
      <alignment vertical="center"/>
    </xf>
    <xf numFmtId="3" fontId="9" fillId="33" borderId="22" xfId="192" applyNumberFormat="1" applyFont="1" applyFill="1" applyBorder="1" applyAlignment="1" applyProtection="1">
      <alignment vertical="center"/>
    </xf>
    <xf numFmtId="0" fontId="65" fillId="0" borderId="41" xfId="0" applyFont="1" applyBorder="1" applyAlignment="1" applyProtection="1">
      <alignment vertical="center"/>
    </xf>
    <xf numFmtId="3" fontId="9" fillId="0" borderId="22" xfId="192" applyNumberFormat="1" applyFont="1" applyBorder="1" applyAlignment="1" applyProtection="1">
      <alignment vertical="center"/>
    </xf>
    <xf numFmtId="0" fontId="9" fillId="33" borderId="29" xfId="0" applyFont="1" applyFill="1" applyBorder="1" applyAlignment="1" applyProtection="1">
      <alignment vertical="center"/>
    </xf>
    <xf numFmtId="3" fontId="9" fillId="33" borderId="30" xfId="0" applyNumberFormat="1" applyFont="1" applyFill="1" applyBorder="1" applyAlignment="1" applyProtection="1">
      <alignment horizontal="center" vertical="center"/>
    </xf>
    <xf numFmtId="0" fontId="9" fillId="35" borderId="55" xfId="0" applyFont="1" applyFill="1" applyBorder="1" applyAlignment="1" applyProtection="1">
      <alignment vertical="center"/>
    </xf>
    <xf numFmtId="0" fontId="9" fillId="35" borderId="33" xfId="0" applyFont="1" applyFill="1" applyBorder="1" applyAlignment="1" applyProtection="1">
      <alignment vertical="center"/>
    </xf>
    <xf numFmtId="0" fontId="9" fillId="35" borderId="43" xfId="0" applyFont="1" applyFill="1" applyBorder="1" applyAlignment="1" applyProtection="1">
      <alignment vertical="center"/>
    </xf>
    <xf numFmtId="0" fontId="14" fillId="33" borderId="16" xfId="0" applyFont="1" applyFill="1" applyBorder="1" applyAlignment="1" applyProtection="1">
      <alignment horizontal="center" vertical="center"/>
    </xf>
    <xf numFmtId="0" fontId="11" fillId="33" borderId="16" xfId="0" applyFont="1" applyFill="1" applyBorder="1" applyAlignment="1" applyProtection="1">
      <alignment vertical="center"/>
    </xf>
    <xf numFmtId="173" fontId="64" fillId="0" borderId="26" xfId="0" applyNumberFormat="1" applyFont="1" applyBorder="1" applyAlignment="1" applyProtection="1">
      <alignment vertical="center"/>
    </xf>
    <xf numFmtId="3" fontId="9" fillId="0" borderId="44" xfId="192" applyNumberFormat="1" applyFont="1" applyBorder="1" applyAlignment="1" applyProtection="1">
      <alignment vertical="center"/>
    </xf>
    <xf numFmtId="0" fontId="9" fillId="33" borderId="16" xfId="0" applyFont="1" applyFill="1" applyBorder="1" applyAlignment="1" applyProtection="1">
      <alignment vertical="center"/>
    </xf>
    <xf numFmtId="173" fontId="64" fillId="0" borderId="30" xfId="0" applyNumberFormat="1" applyFont="1" applyBorder="1" applyAlignment="1" applyProtection="1">
      <alignment vertical="center"/>
    </xf>
    <xf numFmtId="3" fontId="9" fillId="0" borderId="30" xfId="192" applyNumberFormat="1" applyFont="1" applyBorder="1" applyAlignment="1" applyProtection="1">
      <alignment vertical="center"/>
    </xf>
    <xf numFmtId="3" fontId="9" fillId="0" borderId="55" xfId="192" applyNumberFormat="1" applyFont="1" applyBorder="1" applyAlignment="1" applyProtection="1">
      <alignment vertical="center"/>
    </xf>
    <xf numFmtId="173" fontId="62" fillId="0" borderId="0" xfId="0" applyNumberFormat="1" applyFont="1" applyBorder="1" applyAlignment="1" applyProtection="1">
      <alignment vertical="center"/>
    </xf>
    <xf numFmtId="176" fontId="9" fillId="0" borderId="0" xfId="192" applyNumberFormat="1" applyFont="1" applyBorder="1" applyAlignment="1" applyProtection="1">
      <alignment vertical="center"/>
    </xf>
    <xf numFmtId="176" fontId="11" fillId="37" borderId="58" xfId="192" applyNumberFormat="1" applyFont="1" applyFill="1" applyBorder="1" applyAlignment="1" applyProtection="1">
      <alignment horizontal="center" vertical="center" wrapText="1"/>
    </xf>
    <xf numFmtId="176" fontId="11" fillId="37" borderId="59" xfId="192" applyNumberFormat="1" applyFont="1" applyFill="1" applyBorder="1" applyAlignment="1" applyProtection="1">
      <alignment horizontal="center" vertical="center" wrapText="1"/>
    </xf>
    <xf numFmtId="0" fontId="9" fillId="33" borderId="29" xfId="0" applyFont="1" applyFill="1" applyBorder="1" applyAlignment="1" applyProtection="1">
      <alignment horizontal="left" vertical="center"/>
    </xf>
    <xf numFmtId="10" fontId="9" fillId="33" borderId="30" xfId="201" applyNumberFormat="1" applyFont="1" applyFill="1" applyBorder="1" applyAlignment="1" applyProtection="1">
      <alignment vertical="center"/>
    </xf>
    <xf numFmtId="3" fontId="9" fillId="33" borderId="30" xfId="192" applyNumberFormat="1" applyFont="1" applyFill="1" applyBorder="1" applyAlignment="1" applyProtection="1">
      <alignment vertical="center"/>
    </xf>
    <xf numFmtId="3" fontId="9" fillId="33" borderId="34" xfId="192" applyNumberFormat="1" applyFont="1" applyFill="1" applyBorder="1" applyAlignment="1" applyProtection="1">
      <alignment vertical="center"/>
    </xf>
    <xf numFmtId="0" fontId="9" fillId="0" borderId="0" xfId="0" applyFont="1" applyBorder="1" applyAlignment="1" applyProtection="1">
      <alignment horizontal="left" vertical="center"/>
    </xf>
    <xf numFmtId="3" fontId="9" fillId="0" borderId="40" xfId="192" applyNumberFormat="1" applyFont="1" applyBorder="1" applyAlignment="1" applyProtection="1">
      <alignment vertical="center"/>
    </xf>
    <xf numFmtId="3" fontId="9" fillId="0" borderId="66" xfId="192" applyNumberFormat="1" applyFont="1" applyBorder="1" applyAlignment="1" applyProtection="1">
      <alignment vertical="center"/>
    </xf>
    <xf numFmtId="0" fontId="63" fillId="37" borderId="22" xfId="0" applyFont="1" applyFill="1" applyBorder="1" applyAlignment="1" applyProtection="1">
      <alignment horizontal="center" vertical="center" wrapText="1"/>
    </xf>
    <xf numFmtId="0" fontId="64" fillId="0" borderId="26" xfId="0" applyFont="1" applyBorder="1" applyAlignment="1" applyProtection="1">
      <alignment horizontal="center" vertical="center"/>
    </xf>
    <xf numFmtId="10" fontId="9" fillId="0" borderId="22" xfId="0" applyNumberFormat="1" applyFont="1" applyBorder="1" applyAlignment="1" applyProtection="1">
      <alignment vertical="center"/>
    </xf>
    <xf numFmtId="0" fontId="64" fillId="0" borderId="25" xfId="0" applyFont="1" applyBorder="1" applyAlignment="1" applyProtection="1">
      <alignment vertical="center"/>
    </xf>
    <xf numFmtId="0" fontId="64" fillId="0" borderId="32" xfId="0" applyFont="1" applyBorder="1" applyAlignment="1" applyProtection="1">
      <alignment vertical="center"/>
    </xf>
    <xf numFmtId="0" fontId="64" fillId="0" borderId="51" xfId="0" applyFont="1" applyBorder="1" applyAlignment="1" applyProtection="1">
      <alignment vertical="center"/>
    </xf>
    <xf numFmtId="0" fontId="64" fillId="36" borderId="30" xfId="0" applyFont="1" applyFill="1" applyBorder="1" applyAlignment="1" applyProtection="1">
      <alignment vertical="center"/>
    </xf>
    <xf numFmtId="3" fontId="9" fillId="0" borderId="30" xfId="0" applyNumberFormat="1" applyFont="1" applyBorder="1" applyAlignment="1" applyProtection="1">
      <alignment vertical="center"/>
    </xf>
    <xf numFmtId="10" fontId="9" fillId="0" borderId="34" xfId="0" applyNumberFormat="1" applyFont="1" applyBorder="1" applyAlignment="1" applyProtection="1">
      <alignment vertical="center"/>
    </xf>
    <xf numFmtId="0" fontId="63" fillId="37" borderId="26" xfId="0" applyFont="1" applyFill="1" applyBorder="1" applyAlignment="1" applyProtection="1">
      <alignment horizontal="center" vertical="center"/>
    </xf>
    <xf numFmtId="0" fontId="63" fillId="37" borderId="77" xfId="0" applyFont="1" applyFill="1" applyBorder="1" applyAlignment="1" applyProtection="1">
      <alignment horizontal="center" vertical="center" wrapText="1"/>
    </xf>
    <xf numFmtId="0" fontId="63" fillId="38" borderId="22" xfId="0" applyFont="1" applyFill="1" applyBorder="1" applyAlignment="1" applyProtection="1">
      <alignment horizontal="center" vertical="center" wrapText="1"/>
    </xf>
    <xf numFmtId="177" fontId="9" fillId="0" borderId="21" xfId="0" applyNumberFormat="1" applyFont="1" applyBorder="1" applyAlignment="1" applyProtection="1">
      <alignment horizontal="left" vertical="center"/>
    </xf>
    <xf numFmtId="3" fontId="9" fillId="0" borderId="26" xfId="0" applyNumberFormat="1" applyFont="1" applyFill="1" applyBorder="1" applyAlignment="1" applyProtection="1">
      <alignment horizontal="center" vertical="center"/>
    </xf>
    <xf numFmtId="177" fontId="9" fillId="0" borderId="29" xfId="0" applyNumberFormat="1" applyFont="1" applyBorder="1" applyAlignment="1" applyProtection="1">
      <alignment horizontal="left" vertical="center"/>
    </xf>
    <xf numFmtId="3" fontId="9" fillId="0" borderId="30" xfId="0" applyNumberFormat="1" applyFont="1" applyFill="1" applyBorder="1" applyAlignment="1" applyProtection="1">
      <alignment horizontal="center" vertical="center"/>
    </xf>
    <xf numFmtId="3" fontId="9" fillId="40" borderId="26" xfId="0" applyNumberFormat="1" applyFont="1" applyFill="1" applyBorder="1" applyAlignment="1" applyProtection="1">
      <alignment vertical="center"/>
      <protection locked="0"/>
    </xf>
    <xf numFmtId="179" fontId="11" fillId="0" borderId="0" xfId="0" applyNumberFormat="1" applyFont="1" applyAlignment="1" applyProtection="1">
      <alignment horizontal="right" vertical="center"/>
    </xf>
    <xf numFmtId="3" fontId="9" fillId="0" borderId="41" xfId="0" applyNumberFormat="1" applyFont="1" applyBorder="1" applyAlignment="1" applyProtection="1">
      <alignment vertical="center"/>
    </xf>
    <xf numFmtId="4" fontId="9" fillId="0" borderId="22" xfId="0" applyNumberFormat="1" applyFont="1" applyBorder="1" applyAlignment="1" applyProtection="1">
      <alignment vertical="center"/>
    </xf>
    <xf numFmtId="0" fontId="9" fillId="0" borderId="26" xfId="0" applyFont="1" applyBorder="1" applyAlignment="1" applyProtection="1">
      <alignment vertical="center"/>
    </xf>
    <xf numFmtId="3" fontId="9" fillId="35" borderId="44" xfId="0" applyNumberFormat="1" applyFont="1" applyFill="1" applyBorder="1" applyAlignment="1" applyProtection="1">
      <alignment vertical="center"/>
    </xf>
    <xf numFmtId="3" fontId="9" fillId="35" borderId="46" xfId="0" applyNumberFormat="1" applyFont="1" applyFill="1" applyBorder="1" applyAlignment="1" applyProtection="1">
      <alignment vertical="center"/>
    </xf>
    <xf numFmtId="4" fontId="9" fillId="35" borderId="42" xfId="0" applyNumberFormat="1" applyFont="1" applyFill="1" applyBorder="1" applyAlignment="1" applyProtection="1">
      <alignment vertical="center"/>
    </xf>
    <xf numFmtId="0" fontId="9" fillId="0" borderId="21" xfId="0" applyFont="1" applyBorder="1" applyAlignment="1" applyProtection="1">
      <alignment vertical="center"/>
    </xf>
    <xf numFmtId="4" fontId="9" fillId="0" borderId="42" xfId="0" applyNumberFormat="1" applyFont="1" applyBorder="1" applyAlignment="1" applyProtection="1">
      <alignment vertical="center"/>
    </xf>
    <xf numFmtId="178" fontId="9" fillId="0" borderId="0" xfId="0" applyNumberFormat="1" applyFont="1" applyAlignment="1" applyProtection="1">
      <alignment vertical="center"/>
    </xf>
    <xf numFmtId="3" fontId="9" fillId="36" borderId="44" xfId="0" applyNumberFormat="1" applyFont="1" applyFill="1" applyBorder="1" applyAlignment="1" applyProtection="1">
      <alignment vertical="center"/>
    </xf>
    <xf numFmtId="3" fontId="9" fillId="36" borderId="46" xfId="0" applyNumberFormat="1" applyFont="1" applyFill="1" applyBorder="1" applyAlignment="1" applyProtection="1">
      <alignment vertical="center"/>
    </xf>
    <xf numFmtId="4" fontId="9" fillId="36" borderId="42" xfId="0" applyNumberFormat="1" applyFont="1" applyFill="1" applyBorder="1" applyAlignment="1" applyProtection="1">
      <alignment vertical="center"/>
    </xf>
    <xf numFmtId="4" fontId="9" fillId="0" borderId="34" xfId="0" applyNumberFormat="1" applyFont="1" applyBorder="1" applyAlignment="1" applyProtection="1">
      <alignment vertical="center"/>
    </xf>
    <xf numFmtId="178" fontId="11" fillId="0" borderId="0" xfId="0" applyNumberFormat="1" applyFont="1" applyAlignment="1" applyProtection="1">
      <alignment vertical="center"/>
    </xf>
    <xf numFmtId="4" fontId="9" fillId="0" borderId="26" xfId="0" applyNumberFormat="1" applyFont="1" applyBorder="1" applyAlignment="1" applyProtection="1">
      <alignment vertical="center"/>
    </xf>
    <xf numFmtId="4" fontId="9" fillId="0" borderId="30" xfId="0" applyNumberFormat="1" applyFont="1" applyBorder="1" applyAlignment="1" applyProtection="1">
      <alignment vertical="center"/>
    </xf>
    <xf numFmtId="0" fontId="11" fillId="37" borderId="37" xfId="0" applyFont="1" applyFill="1" applyBorder="1" applyAlignment="1" applyProtection="1">
      <alignment horizontal="centerContinuous" vertical="center"/>
    </xf>
    <xf numFmtId="0" fontId="11" fillId="37" borderId="38" xfId="0" applyFont="1" applyFill="1" applyBorder="1" applyAlignment="1" applyProtection="1">
      <alignment horizontal="centerContinuous" vertical="center"/>
    </xf>
    <xf numFmtId="0" fontId="14" fillId="33" borderId="16" xfId="0" applyFont="1" applyFill="1" applyBorder="1" applyAlignment="1" applyProtection="1">
      <alignment vertical="center"/>
    </xf>
    <xf numFmtId="3" fontId="9" fillId="0" borderId="22" xfId="0" applyNumberFormat="1" applyFont="1" applyBorder="1" applyAlignment="1" applyProtection="1">
      <alignment vertical="center"/>
    </xf>
    <xf numFmtId="0" fontId="11" fillId="37" borderId="64" xfId="0" applyFont="1" applyFill="1" applyBorder="1" applyAlignment="1" applyProtection="1">
      <alignment horizontal="centerContinuous" vertical="center"/>
    </xf>
    <xf numFmtId="0" fontId="9" fillId="33" borderId="94" xfId="0" applyFont="1" applyFill="1" applyBorder="1" applyAlignment="1" applyProtection="1">
      <alignment vertical="center"/>
    </xf>
    <xf numFmtId="3" fontId="9" fillId="34" borderId="93" xfId="0" applyNumberFormat="1" applyFont="1" applyFill="1" applyBorder="1" applyAlignment="1" applyProtection="1">
      <alignment vertical="center"/>
      <protection locked="0"/>
    </xf>
    <xf numFmtId="0" fontId="11" fillId="37" borderId="71" xfId="0" applyFont="1" applyFill="1" applyBorder="1" applyAlignment="1" applyProtection="1">
      <alignment horizontal="center" vertical="center" wrapText="1"/>
    </xf>
    <xf numFmtId="3" fontId="9" fillId="0" borderId="57" xfId="0" applyNumberFormat="1" applyFont="1" applyFill="1" applyBorder="1" applyAlignment="1" applyProtection="1">
      <alignment vertical="center"/>
    </xf>
    <xf numFmtId="3" fontId="9" fillId="0" borderId="72" xfId="0" applyNumberFormat="1" applyFont="1" applyFill="1" applyBorder="1" applyAlignment="1" applyProtection="1">
      <alignment vertical="center"/>
    </xf>
    <xf numFmtId="3" fontId="9" fillId="0" borderId="65" xfId="0" applyNumberFormat="1" applyFont="1" applyFill="1" applyBorder="1" applyAlignment="1" applyProtection="1">
      <alignment vertical="center"/>
    </xf>
    <xf numFmtId="3" fontId="9" fillId="0" borderId="51" xfId="0" applyNumberFormat="1" applyFont="1" applyFill="1" applyBorder="1" applyAlignment="1" applyProtection="1">
      <alignment vertical="center"/>
    </xf>
    <xf numFmtId="0" fontId="11" fillId="38" borderId="26" xfId="0" applyFont="1" applyFill="1" applyBorder="1" applyAlignment="1" applyProtection="1">
      <alignment horizontal="center" vertical="center" wrapText="1"/>
    </xf>
    <xf numFmtId="0" fontId="11" fillId="38" borderId="44" xfId="0" applyFont="1" applyFill="1" applyBorder="1" applyAlignment="1" applyProtection="1">
      <alignment horizontal="center" vertical="center" wrapText="1"/>
    </xf>
    <xf numFmtId="0" fontId="11" fillId="38" borderId="22" xfId="0" applyFont="1" applyFill="1" applyBorder="1" applyAlignment="1" applyProtection="1">
      <alignment horizontal="center" vertical="center" wrapText="1"/>
    </xf>
    <xf numFmtId="3" fontId="9" fillId="36" borderId="20" xfId="0" applyNumberFormat="1" applyFont="1" applyFill="1" applyBorder="1" applyAlignment="1" applyProtection="1">
      <alignment vertical="center"/>
    </xf>
    <xf numFmtId="3" fontId="9" fillId="36" borderId="11" xfId="0" applyNumberFormat="1" applyFont="1" applyFill="1" applyBorder="1" applyAlignment="1" applyProtection="1">
      <alignment vertical="center"/>
    </xf>
    <xf numFmtId="3" fontId="9" fillId="36" borderId="48" xfId="0" applyNumberFormat="1" applyFont="1" applyFill="1" applyBorder="1" applyAlignment="1" applyProtection="1">
      <alignment vertical="center"/>
    </xf>
    <xf numFmtId="3" fontId="9" fillId="36" borderId="14" xfId="0" applyNumberFormat="1" applyFont="1" applyFill="1" applyBorder="1" applyAlignment="1" applyProtection="1">
      <alignment vertical="center"/>
    </xf>
    <xf numFmtId="3" fontId="9" fillId="36" borderId="0" xfId="0" applyNumberFormat="1" applyFont="1" applyFill="1" applyBorder="1" applyAlignment="1" applyProtection="1">
      <alignment vertical="center"/>
    </xf>
    <xf numFmtId="3" fontId="9" fillId="36" borderId="19" xfId="0" applyNumberFormat="1" applyFont="1" applyFill="1" applyBorder="1" applyAlignment="1" applyProtection="1">
      <alignment vertical="center"/>
    </xf>
    <xf numFmtId="0" fontId="9" fillId="36" borderId="14" xfId="0" applyFont="1" applyFill="1" applyBorder="1" applyAlignment="1" applyProtection="1">
      <alignment vertical="center"/>
    </xf>
    <xf numFmtId="0" fontId="9" fillId="36" borderId="0" xfId="0" applyFont="1" applyFill="1" applyBorder="1" applyAlignment="1" applyProtection="1">
      <alignment vertical="center"/>
    </xf>
    <xf numFmtId="0" fontId="9" fillId="36" borderId="19" xfId="0" applyFont="1" applyFill="1" applyBorder="1" applyAlignment="1" applyProtection="1">
      <alignment vertical="center"/>
    </xf>
    <xf numFmtId="0" fontId="11" fillId="2" borderId="87" xfId="239" applyFont="1" applyFill="1" applyBorder="1" applyAlignment="1" applyProtection="1">
      <alignment horizontal="center" vertical="center" wrapText="1"/>
    </xf>
    <xf numFmtId="0" fontId="11" fillId="2" borderId="77" xfId="239" applyFont="1" applyFill="1" applyBorder="1" applyAlignment="1" applyProtection="1">
      <alignment horizontal="center" vertical="center" wrapText="1"/>
    </xf>
    <xf numFmtId="0" fontId="11" fillId="2" borderId="93" xfId="239" applyFont="1" applyFill="1" applyBorder="1" applyAlignment="1" applyProtection="1">
      <alignment horizontal="center" vertical="center" wrapText="1"/>
    </xf>
    <xf numFmtId="0" fontId="11" fillId="0" borderId="86" xfId="239" applyFont="1" applyFill="1" applyBorder="1" applyAlignment="1" applyProtection="1">
      <alignment horizontal="center" vertical="center" wrapText="1"/>
    </xf>
    <xf numFmtId="0" fontId="11" fillId="0" borderId="81" xfId="239" applyFont="1" applyFill="1" applyBorder="1" applyAlignment="1" applyProtection="1">
      <alignment horizontal="center" vertical="center" wrapText="1"/>
    </xf>
    <xf numFmtId="0" fontId="11" fillId="0" borderId="88" xfId="239" applyFont="1" applyFill="1" applyBorder="1" applyAlignment="1" applyProtection="1">
      <alignment horizontal="center" vertical="center" wrapText="1"/>
    </xf>
    <xf numFmtId="3" fontId="9" fillId="0" borderId="91" xfId="242" applyNumberFormat="1" applyFont="1" applyBorder="1" applyAlignment="1" applyProtection="1">
      <alignment vertical="center"/>
    </xf>
    <xf numFmtId="3" fontId="9" fillId="0" borderId="94" xfId="235" applyNumberFormat="1" applyFont="1" applyFill="1" applyBorder="1" applyAlignment="1" applyProtection="1">
      <alignment vertical="center" wrapText="1"/>
    </xf>
    <xf numFmtId="3" fontId="9" fillId="0" borderId="86" xfId="242" applyNumberFormat="1" applyFont="1" applyBorder="1" applyAlignment="1" applyProtection="1">
      <alignment vertical="center"/>
    </xf>
    <xf numFmtId="3" fontId="9" fillId="0" borderId="81" xfId="242" applyNumberFormat="1" applyFont="1" applyBorder="1" applyAlignment="1" applyProtection="1">
      <alignment vertical="center"/>
    </xf>
    <xf numFmtId="3" fontId="9" fillId="27" borderId="77" xfId="242" applyNumberFormat="1" applyFont="1" applyFill="1" applyBorder="1" applyAlignment="1" applyProtection="1">
      <alignment vertical="center"/>
      <protection locked="0"/>
    </xf>
    <xf numFmtId="3" fontId="9" fillId="27" borderId="93" xfId="242" applyNumberFormat="1" applyFont="1" applyFill="1" applyBorder="1" applyAlignment="1" applyProtection="1">
      <alignment vertical="center"/>
      <protection locked="0"/>
    </xf>
    <xf numFmtId="3" fontId="9" fillId="27" borderId="86" xfId="242" applyNumberFormat="1" applyFont="1" applyFill="1" applyBorder="1" applyAlignment="1" applyProtection="1">
      <alignment vertical="center"/>
      <protection locked="0"/>
    </xf>
    <xf numFmtId="3" fontId="9" fillId="40" borderId="77" xfId="242" applyNumberFormat="1" applyFont="1" applyFill="1" applyBorder="1" applyAlignment="1" applyProtection="1">
      <alignment vertical="center"/>
      <protection locked="0"/>
    </xf>
    <xf numFmtId="3" fontId="9" fillId="40" borderId="93" xfId="242" applyNumberFormat="1" applyFont="1" applyFill="1" applyBorder="1" applyAlignment="1" applyProtection="1">
      <alignment vertical="center"/>
      <protection locked="0"/>
    </xf>
    <xf numFmtId="3" fontId="9" fillId="0" borderId="94" xfId="235" applyNumberFormat="1" applyFont="1" applyFill="1" applyBorder="1" applyAlignment="1" applyProtection="1">
      <alignment horizontal="left" vertical="center" wrapText="1"/>
    </xf>
    <xf numFmtId="0" fontId="11" fillId="37" borderId="49" xfId="240" applyFont="1" applyFill="1" applyBorder="1" applyAlignment="1" applyProtection="1">
      <alignment horizontal="centerContinuous" vertical="center"/>
    </xf>
    <xf numFmtId="0" fontId="11" fillId="2" borderId="94" xfId="239" applyFont="1" applyFill="1" applyBorder="1" applyAlignment="1" applyProtection="1">
      <alignment horizontal="center" vertical="center" wrapText="1"/>
    </xf>
    <xf numFmtId="0" fontId="11" fillId="0" borderId="21" xfId="239" applyFont="1" applyFill="1" applyBorder="1" applyAlignment="1" applyProtection="1">
      <alignment horizontal="center" vertical="center" wrapText="1"/>
    </xf>
    <xf numFmtId="3" fontId="9" fillId="40" borderId="94" xfId="242" applyNumberFormat="1" applyFont="1" applyFill="1" applyBorder="1" applyAlignment="1" applyProtection="1">
      <alignment vertical="center"/>
      <protection locked="0"/>
    </xf>
    <xf numFmtId="3" fontId="9" fillId="27" borderId="94" xfId="242" applyNumberFormat="1" applyFont="1" applyFill="1" applyBorder="1" applyAlignment="1" applyProtection="1">
      <alignment vertical="center"/>
      <protection locked="0"/>
    </xf>
    <xf numFmtId="3" fontId="9" fillId="0" borderId="21" xfId="242" applyNumberFormat="1" applyFont="1" applyBorder="1" applyAlignment="1" applyProtection="1">
      <alignment vertical="center"/>
    </xf>
    <xf numFmtId="3" fontId="9" fillId="0" borderId="32" xfId="242" applyNumberFormat="1" applyFont="1" applyBorder="1" applyAlignment="1" applyProtection="1">
      <alignment vertical="center"/>
    </xf>
    <xf numFmtId="0" fontId="11" fillId="2" borderId="86" xfId="239" applyFont="1" applyFill="1" applyBorder="1" applyAlignment="1" applyProtection="1">
      <alignment horizontal="center" vertical="center" wrapText="1"/>
    </xf>
    <xf numFmtId="3" fontId="9" fillId="40" borderId="87" xfId="242" applyNumberFormat="1" applyFont="1" applyFill="1" applyBorder="1" applyAlignment="1" applyProtection="1">
      <alignment vertical="center"/>
      <protection locked="0"/>
    </xf>
    <xf numFmtId="3" fontId="9" fillId="27" borderId="81" xfId="242" applyNumberFormat="1" applyFont="1" applyFill="1" applyBorder="1" applyAlignment="1" applyProtection="1">
      <alignment vertical="center"/>
      <protection locked="0"/>
    </xf>
    <xf numFmtId="3" fontId="9" fillId="33" borderId="81" xfId="242" applyNumberFormat="1" applyFont="1" applyFill="1" applyBorder="1" applyAlignment="1" applyProtection="1">
      <alignment vertical="center"/>
    </xf>
    <xf numFmtId="3" fontId="9" fillId="33" borderId="33" xfId="242" applyNumberFormat="1" applyFont="1" applyFill="1" applyBorder="1" applyAlignment="1" applyProtection="1">
      <alignment vertical="center"/>
    </xf>
    <xf numFmtId="0" fontId="11" fillId="2" borderId="18" xfId="239" applyFont="1" applyFill="1" applyBorder="1" applyAlignment="1" applyProtection="1">
      <alignment horizontal="centerContinuous" vertical="center"/>
    </xf>
    <xf numFmtId="0" fontId="11" fillId="2" borderId="47" xfId="239" applyFont="1" applyFill="1" applyBorder="1" applyAlignment="1" applyProtection="1">
      <alignment horizontal="centerContinuous" vertical="center"/>
    </xf>
    <xf numFmtId="0" fontId="11" fillId="37" borderId="86" xfId="240" applyFont="1" applyFill="1" applyBorder="1" applyAlignment="1" applyProtection="1">
      <alignment horizontal="centerContinuous" vertical="center"/>
    </xf>
    <xf numFmtId="0" fontId="11" fillId="37" borderId="81" xfId="239" applyFont="1" applyFill="1" applyBorder="1" applyAlignment="1" applyProtection="1">
      <alignment horizontal="centerContinuous" vertical="center"/>
    </xf>
    <xf numFmtId="0" fontId="11" fillId="2" borderId="81" xfId="239" applyFont="1" applyFill="1" applyBorder="1" applyAlignment="1" applyProtection="1">
      <alignment horizontal="centerContinuous" vertical="center"/>
    </xf>
    <xf numFmtId="0" fontId="11" fillId="2" borderId="87" xfId="239" applyFont="1" applyFill="1" applyBorder="1" applyAlignment="1" applyProtection="1">
      <alignment horizontal="centerContinuous" vertical="center"/>
    </xf>
    <xf numFmtId="0" fontId="11" fillId="2" borderId="86" xfId="239" applyFont="1" applyFill="1" applyBorder="1" applyAlignment="1" applyProtection="1">
      <alignment horizontal="centerContinuous" vertical="center" wrapText="1"/>
    </xf>
    <xf numFmtId="0" fontId="11" fillId="37" borderId="21" xfId="240" applyFont="1" applyFill="1" applyBorder="1" applyAlignment="1" applyProtection="1">
      <alignment horizontal="centerContinuous" vertical="center"/>
    </xf>
    <xf numFmtId="3" fontId="9" fillId="33" borderId="86" xfId="242" applyNumberFormat="1" applyFont="1" applyFill="1" applyBorder="1" applyAlignment="1" applyProtection="1">
      <alignment vertical="center"/>
    </xf>
    <xf numFmtId="3" fontId="9" fillId="33" borderId="88" xfId="242" applyNumberFormat="1" applyFont="1" applyFill="1" applyBorder="1" applyAlignment="1" applyProtection="1">
      <alignment vertical="center"/>
    </xf>
    <xf numFmtId="3" fontId="9" fillId="33" borderId="91" xfId="242" applyNumberFormat="1" applyFont="1" applyFill="1" applyBorder="1" applyAlignment="1" applyProtection="1">
      <alignment vertical="center"/>
    </xf>
    <xf numFmtId="3" fontId="9" fillId="33" borderId="43" xfId="242" applyNumberFormat="1" applyFont="1" applyFill="1" applyBorder="1" applyAlignment="1" applyProtection="1">
      <alignment vertical="center"/>
    </xf>
    <xf numFmtId="0" fontId="9" fillId="0" borderId="94" xfId="232" applyFont="1" applyFill="1" applyBorder="1" applyAlignment="1" applyProtection="1">
      <alignment vertical="center"/>
    </xf>
    <xf numFmtId="14" fontId="19" fillId="0" borderId="29" xfId="0" applyNumberFormat="1" applyFont="1" applyFill="1" applyBorder="1" applyAlignment="1" applyProtection="1">
      <alignment horizontal="left" vertical="center" wrapText="1"/>
    </xf>
    <xf numFmtId="0" fontId="14" fillId="37" borderId="77" xfId="0" applyFont="1" applyFill="1" applyBorder="1" applyAlignment="1" applyProtection="1">
      <alignment horizontal="centerContinuous" vertical="center"/>
    </xf>
    <xf numFmtId="0" fontId="11" fillId="37" borderId="77" xfId="232" applyFont="1" applyFill="1" applyBorder="1" applyAlignment="1" applyProtection="1">
      <alignment horizontal="center" vertical="center" wrapText="1"/>
    </xf>
    <xf numFmtId="0" fontId="11" fillId="37" borderId="87" xfId="0" applyFont="1" applyFill="1" applyBorder="1" applyAlignment="1" applyProtection="1">
      <alignment horizontal="centerContinuous" vertical="center"/>
    </xf>
    <xf numFmtId="0" fontId="14" fillId="37" borderId="93" xfId="0" applyFont="1" applyFill="1" applyBorder="1" applyAlignment="1" applyProtection="1">
      <alignment horizontal="centerContinuous" vertical="center"/>
    </xf>
    <xf numFmtId="0" fontId="11" fillId="37" borderId="93" xfId="232" applyFont="1" applyFill="1" applyBorder="1" applyAlignment="1" applyProtection="1">
      <alignment horizontal="center" vertical="center" wrapText="1"/>
    </xf>
    <xf numFmtId="0" fontId="9" fillId="26" borderId="26" xfId="0" applyFont="1" applyFill="1" applyBorder="1" applyAlignment="1" applyProtection="1">
      <alignment horizontal="left" vertical="center"/>
    </xf>
    <xf numFmtId="3" fontId="9" fillId="27" borderId="93" xfId="240" applyNumberFormat="1" applyFont="1" applyFill="1" applyBorder="1" applyAlignment="1" applyProtection="1">
      <alignment horizontal="right" vertical="center"/>
      <protection locked="0"/>
    </xf>
    <xf numFmtId="3" fontId="19" fillId="0" borderId="30" xfId="0" applyNumberFormat="1" applyFont="1" applyFill="1" applyBorder="1" applyAlignment="1" applyProtection="1">
      <alignment horizontal="right" vertical="center" wrapText="1"/>
    </xf>
    <xf numFmtId="3" fontId="19" fillId="0" borderId="34" xfId="0" applyNumberFormat="1" applyFont="1" applyFill="1" applyBorder="1" applyAlignment="1" applyProtection="1">
      <alignment horizontal="right" vertical="center" wrapText="1"/>
    </xf>
    <xf numFmtId="3" fontId="19" fillId="0" borderId="92" xfId="0" applyNumberFormat="1" applyFont="1" applyFill="1" applyBorder="1" applyAlignment="1" applyProtection="1">
      <alignment horizontal="right" vertical="center" wrapText="1"/>
    </xf>
    <xf numFmtId="3" fontId="19" fillId="0" borderId="33" xfId="0" applyNumberFormat="1" applyFont="1" applyFill="1" applyBorder="1" applyAlignment="1" applyProtection="1">
      <alignment horizontal="right" vertical="center" wrapText="1"/>
    </xf>
    <xf numFmtId="4" fontId="0" fillId="26" borderId="71" xfId="0" applyNumberFormat="1" applyFill="1" applyBorder="1" applyAlignment="1" applyProtection="1">
      <alignment vertical="center"/>
    </xf>
    <xf numFmtId="4" fontId="10" fillId="38" borderId="86" xfId="189" applyNumberFormat="1" applyFill="1" applyBorder="1" applyAlignment="1" applyProtection="1">
      <alignment vertical="center"/>
    </xf>
    <xf numFmtId="4" fontId="9" fillId="38" borderId="87" xfId="0" applyNumberFormat="1" applyFont="1" applyFill="1" applyBorder="1" applyAlignment="1" applyProtection="1">
      <alignment vertical="center"/>
    </xf>
    <xf numFmtId="3" fontId="9" fillId="40" borderId="77" xfId="214" applyNumberFormat="1" applyFont="1" applyFill="1" applyBorder="1" applyAlignment="1" applyProtection="1">
      <alignment vertical="center"/>
      <protection locked="0"/>
    </xf>
    <xf numFmtId="4" fontId="9" fillId="0" borderId="77" xfId="238" applyNumberFormat="1" applyFont="1" applyFill="1" applyBorder="1" applyAlignment="1" applyProtection="1">
      <alignment vertical="center" wrapText="1"/>
    </xf>
    <xf numFmtId="0" fontId="12" fillId="0" borderId="0" xfId="0" applyFont="1" applyBorder="1" applyAlignment="1" applyProtection="1">
      <alignment horizontal="left" vertical="center"/>
    </xf>
    <xf numFmtId="4" fontId="9" fillId="33" borderId="26" xfId="238" applyNumberFormat="1" applyFont="1" applyFill="1" applyBorder="1" applyAlignment="1" applyProtection="1">
      <alignment horizontal="left" vertical="center" wrapText="1"/>
    </xf>
    <xf numFmtId="4" fontId="9" fillId="33" borderId="77" xfId="238" applyNumberFormat="1" applyFont="1" applyFill="1" applyBorder="1" applyAlignment="1" applyProtection="1">
      <alignment horizontal="left" vertical="center" wrapText="1"/>
    </xf>
    <xf numFmtId="3" fontId="9" fillId="27" borderId="77" xfId="192" applyNumberFormat="1" applyFont="1" applyFill="1" applyBorder="1" applyAlignment="1" applyProtection="1">
      <alignment vertical="center"/>
      <protection locked="0"/>
    </xf>
    <xf numFmtId="3" fontId="9" fillId="27" borderId="87" xfId="0" applyNumberFormat="1" applyFont="1" applyFill="1" applyBorder="1" applyAlignment="1" applyProtection="1">
      <alignment vertical="center"/>
      <protection locked="0"/>
    </xf>
    <xf numFmtId="3" fontId="9" fillId="27" borderId="93" xfId="0" applyNumberFormat="1" applyFont="1" applyFill="1" applyBorder="1" applyAlignment="1" applyProtection="1">
      <alignment vertical="center"/>
      <protection locked="0"/>
    </xf>
    <xf numFmtId="0" fontId="0" fillId="0" borderId="0" xfId="0" applyFill="1" applyBorder="1" applyProtection="1"/>
    <xf numFmtId="0" fontId="9" fillId="26" borderId="77" xfId="0" applyFont="1" applyFill="1" applyBorder="1" applyAlignment="1" applyProtection="1">
      <alignment horizontal="left" vertical="center"/>
    </xf>
    <xf numFmtId="0" fontId="11" fillId="38" borderId="77" xfId="0" applyFont="1" applyFill="1" applyBorder="1" applyAlignment="1" applyProtection="1">
      <alignment horizontal="center" vertical="center" wrapText="1"/>
    </xf>
    <xf numFmtId="0" fontId="9" fillId="35" borderId="92" xfId="0" applyFont="1" applyFill="1" applyBorder="1" applyAlignment="1" applyProtection="1">
      <alignment vertical="center"/>
    </xf>
    <xf numFmtId="0" fontId="9" fillId="35" borderId="91" xfId="0" applyFont="1" applyFill="1" applyBorder="1" applyAlignment="1" applyProtection="1">
      <alignment vertical="center"/>
    </xf>
    <xf numFmtId="14" fontId="9" fillId="27" borderId="86" xfId="0" applyNumberFormat="1" applyFont="1" applyFill="1" applyBorder="1" applyAlignment="1" applyProtection="1">
      <alignment vertical="center"/>
      <protection locked="0"/>
    </xf>
    <xf numFmtId="14" fontId="9" fillId="27" borderId="87" xfId="0" applyNumberFormat="1" applyFont="1" applyFill="1" applyBorder="1" applyAlignment="1" applyProtection="1">
      <alignment vertical="center"/>
      <protection locked="0"/>
    </xf>
    <xf numFmtId="0" fontId="9" fillId="27" borderId="77" xfId="0" applyNumberFormat="1" applyFont="1" applyFill="1" applyBorder="1" applyAlignment="1" applyProtection="1">
      <alignment horizontal="left" vertical="center"/>
      <protection locked="0"/>
    </xf>
    <xf numFmtId="0" fontId="9" fillId="27" borderId="77" xfId="241" applyFont="1" applyFill="1" applyBorder="1" applyAlignment="1" applyProtection="1">
      <alignment horizontal="left" vertical="center"/>
      <protection locked="0"/>
    </xf>
    <xf numFmtId="3" fontId="9" fillId="33" borderId="77" xfId="232" applyNumberFormat="1" applyFont="1" applyFill="1" applyBorder="1" applyAlignment="1" applyProtection="1">
      <alignment vertical="center"/>
    </xf>
    <xf numFmtId="3" fontId="9" fillId="0" borderId="93" xfId="214" applyNumberFormat="1" applyFont="1" applyFill="1" applyBorder="1" applyAlignment="1" applyProtection="1">
      <alignment vertical="center"/>
    </xf>
    <xf numFmtId="3" fontId="9" fillId="35" borderId="89" xfId="214" applyNumberFormat="1" applyFont="1" applyFill="1" applyBorder="1" applyAlignment="1" applyProtection="1">
      <alignment horizontal="right" vertical="center" wrapText="1"/>
    </xf>
    <xf numFmtId="10" fontId="9" fillId="35" borderId="90" xfId="214" applyNumberFormat="1" applyFont="1" applyFill="1" applyBorder="1" applyAlignment="1" applyProtection="1">
      <alignment horizontal="center" vertical="center" wrapText="1"/>
    </xf>
    <xf numFmtId="3" fontId="9" fillId="35" borderId="16" xfId="214" applyNumberFormat="1" applyFont="1" applyFill="1" applyBorder="1" applyAlignment="1" applyProtection="1">
      <alignment horizontal="right" vertical="center" wrapText="1"/>
    </xf>
    <xf numFmtId="10" fontId="9" fillId="35" borderId="19" xfId="214" applyNumberFormat="1" applyFont="1" applyFill="1" applyBorder="1" applyAlignment="1" applyProtection="1">
      <alignment horizontal="center" vertical="center" wrapText="1"/>
    </xf>
    <xf numFmtId="10" fontId="19" fillId="33" borderId="34" xfId="214" applyNumberFormat="1" applyFont="1" applyFill="1" applyBorder="1" applyAlignment="1" applyProtection="1">
      <alignment horizontal="center" vertical="center" wrapText="1"/>
    </xf>
    <xf numFmtId="3" fontId="9" fillId="27" borderId="86" xfId="0" applyNumberFormat="1" applyFont="1" applyFill="1" applyBorder="1" applyAlignment="1" applyProtection="1">
      <alignment horizontal="left" vertical="center"/>
      <protection locked="0"/>
    </xf>
    <xf numFmtId="3" fontId="9" fillId="27" borderId="87" xfId="0" applyNumberFormat="1" applyFont="1" applyFill="1" applyBorder="1" applyAlignment="1" applyProtection="1">
      <alignment horizontal="left" vertical="center"/>
      <protection locked="0"/>
    </xf>
    <xf numFmtId="3" fontId="9" fillId="27" borderId="44" xfId="0" applyNumberFormat="1" applyFont="1" applyFill="1" applyBorder="1" applyAlignment="1" applyProtection="1">
      <alignment horizontal="left" vertical="center"/>
      <protection locked="0"/>
    </xf>
    <xf numFmtId="3" fontId="9" fillId="27" borderId="41" xfId="0" applyNumberFormat="1" applyFont="1" applyFill="1" applyBorder="1" applyAlignment="1" applyProtection="1">
      <alignment horizontal="left" vertical="center"/>
      <protection locked="0"/>
    </xf>
    <xf numFmtId="3" fontId="9" fillId="27" borderId="55" xfId="0" applyNumberFormat="1" applyFont="1" applyFill="1" applyBorder="1" applyAlignment="1" applyProtection="1">
      <alignment horizontal="left" vertical="center"/>
      <protection locked="0"/>
    </xf>
    <xf numFmtId="3" fontId="9" fillId="27" borderId="51" xfId="0" applyNumberFormat="1" applyFont="1" applyFill="1" applyBorder="1" applyAlignment="1" applyProtection="1">
      <alignment horizontal="left" vertical="center"/>
      <protection locked="0"/>
    </xf>
    <xf numFmtId="3" fontId="9" fillId="27" borderId="86" xfId="0" applyNumberFormat="1" applyFont="1" applyFill="1" applyBorder="1" applyAlignment="1" applyProtection="1">
      <alignment vertical="center"/>
      <protection locked="0"/>
    </xf>
    <xf numFmtId="3" fontId="9" fillId="27" borderId="20" xfId="0" applyNumberFormat="1" applyFont="1" applyFill="1" applyBorder="1" applyAlignment="1" applyProtection="1">
      <alignment vertical="center"/>
      <protection locked="0"/>
    </xf>
    <xf numFmtId="3" fontId="9" fillId="27" borderId="12" xfId="0" applyNumberFormat="1" applyFont="1" applyFill="1" applyBorder="1" applyAlignment="1" applyProtection="1">
      <alignment vertical="center"/>
      <protection locked="0"/>
    </xf>
    <xf numFmtId="3" fontId="9" fillId="27" borderId="82" xfId="0" applyNumberFormat="1" applyFont="1" applyFill="1" applyBorder="1" applyAlignment="1" applyProtection="1">
      <alignment vertical="center"/>
      <protection locked="0"/>
    </xf>
    <xf numFmtId="3" fontId="9" fillId="27" borderId="88" xfId="0" applyNumberFormat="1" applyFont="1" applyFill="1" applyBorder="1" applyAlignment="1" applyProtection="1">
      <alignment horizontal="center" vertical="center"/>
      <protection locked="0"/>
    </xf>
    <xf numFmtId="3" fontId="9" fillId="27" borderId="43" xfId="0" applyNumberFormat="1" applyFont="1" applyFill="1" applyBorder="1" applyAlignment="1" applyProtection="1">
      <alignment horizontal="center" vertical="center"/>
      <protection locked="0"/>
    </xf>
    <xf numFmtId="0" fontId="11" fillId="37" borderId="44" xfId="0" applyFont="1" applyFill="1" applyBorder="1" applyAlignment="1" applyProtection="1">
      <alignment horizontal="center" vertical="center" wrapText="1"/>
    </xf>
    <xf numFmtId="0" fontId="9" fillId="29" borderId="52" xfId="236" applyFont="1" applyFill="1" applyBorder="1" applyAlignment="1" applyProtection="1">
      <alignment vertical="center" wrapText="1"/>
      <protection locked="0"/>
    </xf>
    <xf numFmtId="0" fontId="11" fillId="37" borderId="64" xfId="0" applyFont="1" applyFill="1" applyBorder="1" applyAlignment="1" applyProtection="1">
      <alignment horizontal="centerContinuous" vertical="center" wrapText="1"/>
    </xf>
    <xf numFmtId="0" fontId="9" fillId="0" borderId="32" xfId="0" applyFont="1" applyBorder="1" applyAlignment="1" applyProtection="1">
      <alignment vertical="center"/>
    </xf>
    <xf numFmtId="0" fontId="11" fillId="37" borderId="59" xfId="0" applyFont="1" applyFill="1" applyBorder="1" applyAlignment="1" applyProtection="1">
      <alignment horizontal="center" vertical="center"/>
    </xf>
    <xf numFmtId="0" fontId="9" fillId="37" borderId="87" xfId="214" applyFont="1" applyFill="1" applyBorder="1" applyAlignment="1" applyProtection="1">
      <alignment horizontal="center" vertical="center" wrapText="1"/>
    </xf>
    <xf numFmtId="0" fontId="9" fillId="37" borderId="93" xfId="214" applyFont="1" applyFill="1" applyBorder="1" applyAlignment="1" applyProtection="1">
      <alignment horizontal="center" vertical="center" wrapText="1"/>
    </xf>
    <xf numFmtId="0" fontId="11" fillId="37" borderId="49" xfId="0" applyFont="1" applyFill="1" applyBorder="1" applyAlignment="1" applyProtection="1">
      <alignment horizontal="left" vertical="center"/>
    </xf>
    <xf numFmtId="0" fontId="9" fillId="0" borderId="50" xfId="0" applyFont="1" applyFill="1" applyBorder="1" applyAlignment="1" applyProtection="1">
      <alignment horizontal="left" vertical="center"/>
    </xf>
    <xf numFmtId="0" fontId="9" fillId="0" borderId="32" xfId="0" applyFont="1" applyFill="1" applyBorder="1" applyAlignment="1" applyProtection="1">
      <alignment horizontal="left" vertical="center"/>
    </xf>
    <xf numFmtId="0" fontId="11" fillId="37" borderId="26" xfId="0" applyFont="1" applyFill="1" applyBorder="1" applyAlignment="1" applyProtection="1">
      <alignment horizontal="center" vertical="center"/>
    </xf>
    <xf numFmtId="0" fontId="11" fillId="37" borderId="25" xfId="0" applyFont="1" applyFill="1" applyBorder="1" applyAlignment="1" applyProtection="1">
      <alignment horizontal="center" vertical="center"/>
    </xf>
    <xf numFmtId="0" fontId="11" fillId="37" borderId="41" xfId="0" applyFont="1" applyFill="1" applyBorder="1" applyAlignment="1" applyProtection="1">
      <alignment horizontal="center" vertical="center" wrapText="1"/>
    </xf>
    <xf numFmtId="0" fontId="11" fillId="37" borderId="63" xfId="0" applyFont="1" applyFill="1" applyBorder="1" applyAlignment="1" applyProtection="1">
      <alignment horizontal="center" vertical="center" wrapText="1"/>
    </xf>
    <xf numFmtId="0" fontId="9" fillId="0" borderId="86" xfId="241" applyFont="1" applyFill="1" applyBorder="1" applyAlignment="1" applyProtection="1">
      <alignment horizontal="left" vertical="center" wrapText="1"/>
    </xf>
    <xf numFmtId="0" fontId="50" fillId="26" borderId="0" xfId="0" applyFont="1" applyFill="1" applyBorder="1" applyAlignment="1" applyProtection="1">
      <alignment horizontal="centerContinuous" vertical="center" wrapText="1"/>
    </xf>
    <xf numFmtId="0" fontId="9" fillId="0" borderId="12" xfId="0" applyFont="1" applyBorder="1" applyAlignment="1" applyProtection="1">
      <alignment vertical="center"/>
    </xf>
    <xf numFmtId="0" fontId="9" fillId="0" borderId="51" xfId="0" applyFont="1" applyBorder="1" applyAlignment="1" applyProtection="1">
      <alignment vertical="center"/>
    </xf>
    <xf numFmtId="0" fontId="9" fillId="33" borderId="21" xfId="0" applyFont="1" applyFill="1" applyBorder="1" applyAlignment="1" applyProtection="1">
      <alignment horizontal="left" vertical="center" wrapText="1"/>
    </xf>
    <xf numFmtId="0" fontId="9" fillId="26" borderId="29" xfId="0" applyFont="1" applyFill="1" applyBorder="1" applyAlignment="1" applyProtection="1">
      <alignment horizontal="left" vertical="center" wrapText="1"/>
    </xf>
    <xf numFmtId="0" fontId="11" fillId="37" borderId="64" xfId="0" applyFont="1" applyFill="1" applyBorder="1" applyAlignment="1" applyProtection="1">
      <alignment vertical="center"/>
    </xf>
    <xf numFmtId="0" fontId="17" fillId="0" borderId="0" xfId="232" applyFont="1" applyFill="1" applyBorder="1" applyAlignment="1" applyProtection="1">
      <alignment vertical="center" wrapText="1"/>
    </xf>
    <xf numFmtId="0" fontId="16" fillId="0" borderId="0" xfId="0" applyFont="1" applyAlignment="1" applyProtection="1">
      <alignment vertical="center" wrapText="1"/>
    </xf>
    <xf numFmtId="0" fontId="9" fillId="0" borderId="33" xfId="0" applyFont="1" applyBorder="1" applyAlignment="1" applyProtection="1">
      <alignment vertical="center"/>
    </xf>
    <xf numFmtId="0" fontId="11" fillId="37" borderId="58" xfId="0" applyFont="1" applyFill="1" applyBorder="1" applyAlignment="1" applyProtection="1">
      <alignment horizontal="centerContinuous" vertical="center" wrapText="1"/>
    </xf>
    <xf numFmtId="0" fontId="11" fillId="37" borderId="58" xfId="240" applyFont="1" applyFill="1" applyBorder="1" applyAlignment="1" applyProtection="1">
      <alignment horizontal="centerContinuous" vertical="top" wrapText="1"/>
    </xf>
    <xf numFmtId="0" fontId="9" fillId="37" borderId="58" xfId="0" applyFont="1" applyFill="1" applyBorder="1" applyAlignment="1" applyProtection="1">
      <alignment horizontal="centerContinuous" vertical="top" wrapText="1"/>
    </xf>
    <xf numFmtId="0" fontId="9" fillId="37" borderId="59" xfId="0" applyFont="1" applyFill="1" applyBorder="1" applyAlignment="1" applyProtection="1">
      <alignment horizontal="centerContinuous" vertical="top" wrapText="1"/>
    </xf>
    <xf numFmtId="0" fontId="11" fillId="37" borderId="28" xfId="0" applyFont="1" applyFill="1" applyBorder="1" applyAlignment="1" applyProtection="1">
      <alignment horizontal="centerContinuous" vertical="center"/>
    </xf>
    <xf numFmtId="0" fontId="11" fillId="37" borderId="58" xfId="0" applyFont="1" applyFill="1" applyBorder="1" applyAlignment="1" applyProtection="1">
      <alignment horizontal="centerContinuous" vertical="center"/>
    </xf>
    <xf numFmtId="0" fontId="11" fillId="37" borderId="59" xfId="0" applyFont="1" applyFill="1" applyBorder="1" applyAlignment="1" applyProtection="1">
      <alignment horizontal="centerContinuous" vertical="center"/>
    </xf>
    <xf numFmtId="0" fontId="9" fillId="37" borderId="87" xfId="214" applyFont="1" applyFill="1" applyBorder="1" applyAlignment="1" applyProtection="1">
      <alignment horizontal="centerContinuous" vertical="center" wrapText="1"/>
    </xf>
    <xf numFmtId="0" fontId="9" fillId="37" borderId="93" xfId="214" applyFont="1" applyFill="1" applyBorder="1" applyAlignment="1" applyProtection="1">
      <alignment horizontal="centerContinuous" vertical="center" wrapText="1"/>
    </xf>
    <xf numFmtId="0" fontId="9" fillId="33" borderId="50" xfId="0" applyFont="1" applyFill="1" applyBorder="1" applyAlignment="1" applyProtection="1">
      <alignment vertical="center" wrapText="1"/>
    </xf>
    <xf numFmtId="0" fontId="9" fillId="26" borderId="21" xfId="0" applyFont="1" applyFill="1" applyBorder="1" applyAlignment="1" applyProtection="1">
      <alignment vertical="center" wrapText="1"/>
    </xf>
    <xf numFmtId="0" fontId="64" fillId="0" borderId="70" xfId="235" applyFont="1" applyFill="1" applyBorder="1" applyAlignment="1" applyProtection="1">
      <alignment vertical="center"/>
    </xf>
    <xf numFmtId="0" fontId="64" fillId="0" borderId="35" xfId="235" applyFont="1" applyFill="1" applyBorder="1" applyAlignment="1" applyProtection="1">
      <alignment vertical="center"/>
    </xf>
    <xf numFmtId="0" fontId="64" fillId="0" borderId="74" xfId="235" applyFont="1" applyFill="1" applyBorder="1" applyAlignment="1" applyProtection="1">
      <alignment vertical="center"/>
    </xf>
    <xf numFmtId="0" fontId="11" fillId="37" borderId="49" xfId="0" applyFont="1" applyFill="1" applyBorder="1" applyAlignment="1" applyProtection="1">
      <alignment vertical="center"/>
    </xf>
    <xf numFmtId="0" fontId="11" fillId="38" borderId="63" xfId="240" applyFont="1" applyFill="1" applyBorder="1" applyAlignment="1" applyProtection="1">
      <alignment horizontal="centerContinuous" vertical="center"/>
    </xf>
    <xf numFmtId="0" fontId="9" fillId="38" borderId="37" xfId="0" applyFont="1" applyFill="1" applyBorder="1" applyAlignment="1" applyProtection="1">
      <alignment horizontal="centerContinuous" vertical="center"/>
    </xf>
    <xf numFmtId="0" fontId="9" fillId="38" borderId="38" xfId="0" applyFont="1" applyFill="1" applyBorder="1" applyAlignment="1" applyProtection="1">
      <alignment horizontal="centerContinuous" vertical="center"/>
    </xf>
    <xf numFmtId="0" fontId="64" fillId="26" borderId="21" xfId="0" applyFont="1" applyFill="1" applyBorder="1" applyAlignment="1" applyProtection="1">
      <alignment horizontal="left" vertical="center" wrapText="1"/>
    </xf>
    <xf numFmtId="0" fontId="11" fillId="37" borderId="63" xfId="0" applyFont="1" applyFill="1" applyBorder="1" applyAlignment="1" applyProtection="1">
      <alignment horizontal="centerContinuous" vertical="center"/>
    </xf>
    <xf numFmtId="0" fontId="11" fillId="37" borderId="26" xfId="0" applyFont="1" applyFill="1" applyBorder="1" applyAlignment="1" applyProtection="1">
      <alignment horizontal="centerContinuous" vertical="center"/>
    </xf>
    <xf numFmtId="0" fontId="9" fillId="0" borderId="25" xfId="0" applyFont="1" applyBorder="1" applyAlignment="1" applyProtection="1">
      <alignment horizontal="centerContinuous" vertical="center"/>
    </xf>
    <xf numFmtId="0" fontId="9" fillId="0" borderId="26" xfId="0" applyFont="1" applyBorder="1" applyAlignment="1" applyProtection="1">
      <alignment horizontal="centerContinuous" vertical="center"/>
    </xf>
    <xf numFmtId="0" fontId="9" fillId="0" borderId="50" xfId="0" applyFont="1" applyBorder="1" applyAlignment="1" applyProtection="1">
      <alignment vertical="center"/>
    </xf>
    <xf numFmtId="0" fontId="63" fillId="38" borderId="57" xfId="0" applyFont="1" applyFill="1" applyBorder="1" applyAlignment="1" applyProtection="1">
      <alignment horizontal="centerContinuous" vertical="center"/>
    </xf>
    <xf numFmtId="0" fontId="9" fillId="0" borderId="92" xfId="0" applyFont="1" applyFill="1" applyBorder="1" applyAlignment="1" applyProtection="1">
      <alignment vertical="center"/>
    </xf>
    <xf numFmtId="0" fontId="11" fillId="37" borderId="57" xfId="0" applyFont="1" applyFill="1" applyBorder="1" applyAlignment="1" applyProtection="1">
      <alignment horizontal="centerContinuous" vertical="center"/>
    </xf>
    <xf numFmtId="0" fontId="11" fillId="37" borderId="21" xfId="0" applyFont="1" applyFill="1" applyBorder="1" applyAlignment="1" applyProtection="1">
      <alignment horizontal="centerContinuous" vertical="center" wrapText="1"/>
    </xf>
    <xf numFmtId="0" fontId="9" fillId="0" borderId="98" xfId="0" applyFont="1" applyBorder="1" applyAlignment="1" applyProtection="1">
      <alignment horizontal="right" vertical="center"/>
    </xf>
    <xf numFmtId="0" fontId="11" fillId="37" borderId="86" xfId="0" applyFont="1" applyFill="1" applyBorder="1" applyAlignment="1" applyProtection="1">
      <alignment horizontal="centerContinuous" vertical="center"/>
    </xf>
    <xf numFmtId="0" fontId="11" fillId="37" borderId="17" xfId="0" applyFont="1" applyFill="1" applyBorder="1" applyAlignment="1" applyProtection="1">
      <alignment horizontal="centerContinuous" vertical="center"/>
    </xf>
    <xf numFmtId="0" fontId="11" fillId="37" borderId="15" xfId="0" applyFont="1" applyFill="1" applyBorder="1" applyAlignment="1" applyProtection="1">
      <alignment horizontal="centerContinuous" vertical="center"/>
    </xf>
    <xf numFmtId="0" fontId="11" fillId="38" borderId="49" xfId="0" applyFont="1" applyFill="1" applyBorder="1" applyAlignment="1" applyProtection="1">
      <alignment horizontal="centerContinuous" vertical="center"/>
    </xf>
    <xf numFmtId="0" fontId="11" fillId="38" borderId="37" xfId="0" applyFont="1" applyFill="1" applyBorder="1" applyAlignment="1" applyProtection="1">
      <alignment horizontal="centerContinuous" vertical="center"/>
    </xf>
    <xf numFmtId="0" fontId="11" fillId="38" borderId="38" xfId="0" applyFont="1" applyFill="1" applyBorder="1" applyAlignment="1" applyProtection="1">
      <alignment horizontal="centerContinuous" vertical="center"/>
    </xf>
    <xf numFmtId="0" fontId="11" fillId="37" borderId="86" xfId="234" applyFont="1" applyFill="1" applyBorder="1" applyAlignment="1" applyProtection="1">
      <alignment horizontal="centerContinuous" vertical="center" wrapText="1"/>
    </xf>
    <xf numFmtId="0" fontId="11" fillId="37" borderId="88" xfId="234" applyFont="1" applyFill="1" applyBorder="1" applyAlignment="1" applyProtection="1">
      <alignment horizontal="centerContinuous" vertical="center" wrapText="1"/>
    </xf>
    <xf numFmtId="2" fontId="11" fillId="37" borderId="63" xfId="0" applyNumberFormat="1" applyFont="1" applyFill="1" applyBorder="1" applyAlignment="1" applyProtection="1">
      <alignment horizontal="centerContinuous" vertical="center"/>
    </xf>
    <xf numFmtId="2" fontId="11" fillId="37" borderId="37" xfId="0" applyNumberFormat="1" applyFont="1" applyFill="1" applyBorder="1" applyAlignment="1" applyProtection="1">
      <alignment horizontal="centerContinuous" vertical="center"/>
    </xf>
    <xf numFmtId="2" fontId="11" fillId="37" borderId="38" xfId="0" applyNumberFormat="1" applyFont="1" applyFill="1" applyBorder="1" applyAlignment="1" applyProtection="1">
      <alignment horizontal="centerContinuous" vertical="center"/>
    </xf>
    <xf numFmtId="0" fontId="9" fillId="0" borderId="14" xfId="232" applyFont="1" applyBorder="1" applyAlignment="1" applyProtection="1">
      <alignment vertical="center"/>
    </xf>
    <xf numFmtId="4" fontId="10" fillId="33" borderId="0" xfId="189" applyNumberFormat="1" applyFill="1" applyBorder="1" applyAlignment="1" applyProtection="1">
      <alignment vertical="center"/>
    </xf>
    <xf numFmtId="0" fontId="11" fillId="37" borderId="28" xfId="0" applyFont="1" applyFill="1" applyBorder="1" applyAlignment="1" applyProtection="1">
      <alignment horizontal="center" vertical="center"/>
    </xf>
    <xf numFmtId="0" fontId="11" fillId="37" borderId="58" xfId="0" applyFont="1" applyFill="1" applyBorder="1" applyAlignment="1" applyProtection="1">
      <alignment horizontal="center" vertical="center"/>
    </xf>
    <xf numFmtId="0" fontId="11" fillId="37" borderId="58" xfId="0" applyFont="1" applyFill="1" applyBorder="1" applyAlignment="1" applyProtection="1">
      <alignment horizontal="center" vertical="center" wrapText="1"/>
    </xf>
    <xf numFmtId="0" fontId="9" fillId="26" borderId="0" xfId="0" applyFont="1" applyFill="1" applyAlignment="1" applyProtection="1">
      <alignment horizontal="center" vertical="center"/>
    </xf>
    <xf numFmtId="3" fontId="9" fillId="27" borderId="95" xfId="0" applyNumberFormat="1" applyFont="1" applyFill="1" applyBorder="1" applyAlignment="1" applyProtection="1">
      <alignment vertical="center"/>
      <protection locked="0"/>
    </xf>
    <xf numFmtId="3" fontId="9" fillId="34" borderId="95" xfId="0" applyNumberFormat="1" applyFont="1" applyFill="1" applyBorder="1" applyAlignment="1" applyProtection="1">
      <alignment vertical="center"/>
      <protection locked="0"/>
    </xf>
    <xf numFmtId="0" fontId="9" fillId="27" borderId="94" xfId="0" applyFont="1" applyFill="1" applyBorder="1" applyAlignment="1" applyProtection="1">
      <alignment vertical="center"/>
      <protection locked="0"/>
    </xf>
    <xf numFmtId="0" fontId="11" fillId="0" borderId="0" xfId="234" applyFont="1" applyAlignment="1" applyProtection="1">
      <alignment horizontal="center" vertical="center" wrapText="1"/>
    </xf>
    <xf numFmtId="0" fontId="11" fillId="37" borderId="95" xfId="234" applyFont="1" applyFill="1" applyBorder="1" applyAlignment="1" applyProtection="1">
      <alignment horizontal="center" vertical="center" wrapText="1"/>
    </xf>
    <xf numFmtId="3" fontId="9" fillId="27" borderId="96" xfId="0" applyNumberFormat="1" applyFont="1" applyFill="1" applyBorder="1" applyAlignment="1" applyProtection="1">
      <alignment horizontal="left" vertical="center"/>
      <protection locked="0"/>
    </xf>
    <xf numFmtId="3" fontId="9" fillId="27" borderId="98" xfId="0" applyNumberFormat="1" applyFont="1" applyFill="1" applyBorder="1" applyAlignment="1" applyProtection="1">
      <alignment horizontal="left" vertical="center"/>
      <protection locked="0"/>
    </xf>
    <xf numFmtId="0" fontId="9" fillId="0" borderId="94" xfId="234" applyFont="1" applyBorder="1" applyAlignment="1" applyProtection="1">
      <alignment horizontal="center" vertical="center"/>
    </xf>
    <xf numFmtId="3" fontId="9" fillId="27" borderId="96" xfId="0" applyNumberFormat="1" applyFont="1" applyFill="1" applyBorder="1" applyAlignment="1" applyProtection="1">
      <alignment vertical="center"/>
      <protection locked="0"/>
    </xf>
    <xf numFmtId="3" fontId="9" fillId="27" borderId="98" xfId="0" applyNumberFormat="1" applyFont="1" applyFill="1" applyBorder="1" applyAlignment="1" applyProtection="1">
      <alignment vertical="center"/>
      <protection locked="0"/>
    </xf>
    <xf numFmtId="180" fontId="9" fillId="27" borderId="95" xfId="0" applyNumberFormat="1" applyFont="1" applyFill="1" applyBorder="1" applyAlignment="1" applyProtection="1">
      <alignment horizontal="right" vertical="center"/>
      <protection locked="0"/>
    </xf>
    <xf numFmtId="180" fontId="9" fillId="27" borderId="100" xfId="0" applyNumberFormat="1" applyFont="1" applyFill="1" applyBorder="1" applyAlignment="1" applyProtection="1">
      <alignment horizontal="right" vertical="center"/>
      <protection locked="0"/>
    </xf>
    <xf numFmtId="180" fontId="9" fillId="0" borderId="76" xfId="0" applyNumberFormat="1" applyFont="1" applyFill="1" applyBorder="1" applyAlignment="1" applyProtection="1">
      <alignment vertical="center"/>
    </xf>
    <xf numFmtId="3" fontId="9" fillId="34" borderId="95" xfId="213" applyNumberFormat="1" applyFill="1" applyBorder="1" applyAlignment="1" applyProtection="1">
      <alignment horizontal="right" vertical="center"/>
      <protection locked="0"/>
    </xf>
    <xf numFmtId="3" fontId="9" fillId="35" borderId="39" xfId="0" applyNumberFormat="1" applyFont="1" applyFill="1" applyBorder="1" applyAlignment="1" applyProtection="1">
      <alignment vertical="center"/>
      <protection locked="0"/>
    </xf>
    <xf numFmtId="0" fontId="0" fillId="26" borderId="95" xfId="0" applyFill="1" applyBorder="1" applyAlignment="1" applyProtection="1">
      <alignment vertical="center"/>
    </xf>
    <xf numFmtId="0" fontId="9" fillId="0" borderId="0" xfId="213"/>
    <xf numFmtId="0" fontId="65" fillId="37" borderId="95" xfId="213" applyFont="1" applyFill="1" applyBorder="1" applyAlignment="1">
      <alignment horizontal="center" vertical="center"/>
    </xf>
    <xf numFmtId="0" fontId="64" fillId="0" borderId="95" xfId="213" applyFont="1" applyBorder="1" applyAlignment="1">
      <alignment vertical="center"/>
    </xf>
    <xf numFmtId="181" fontId="9" fillId="34" borderId="95" xfId="276" applyNumberFormat="1" applyFill="1" applyBorder="1" applyAlignment="1" applyProtection="1">
      <alignment vertical="center"/>
      <protection locked="0"/>
    </xf>
    <xf numFmtId="10" fontId="9" fillId="0" borderId="95" xfId="205" applyNumberFormat="1" applyFont="1" applyFill="1" applyBorder="1" applyAlignment="1">
      <alignment vertical="center"/>
    </xf>
    <xf numFmtId="0" fontId="65" fillId="0" borderId="95" xfId="213" applyFont="1" applyBorder="1" applyAlignment="1">
      <alignment vertical="center"/>
    </xf>
    <xf numFmtId="0" fontId="19" fillId="37" borderId="95" xfId="219" applyFont="1" applyFill="1" applyBorder="1" applyAlignment="1">
      <alignment horizontal="justify" vertical="center" wrapText="1"/>
    </xf>
    <xf numFmtId="0" fontId="19" fillId="37" borderId="95" xfId="219" applyFont="1" applyFill="1" applyBorder="1" applyAlignment="1">
      <alignment horizontal="center" vertical="center" wrapText="1"/>
    </xf>
    <xf numFmtId="10" fontId="19" fillId="37" borderId="95" xfId="219" applyNumberFormat="1" applyFont="1" applyFill="1" applyBorder="1" applyAlignment="1">
      <alignment horizontal="center" vertical="center" wrapText="1"/>
    </xf>
    <xf numFmtId="0" fontId="9" fillId="0" borderId="95" xfId="219" applyFont="1" applyBorder="1" applyAlignment="1">
      <alignment vertical="center"/>
    </xf>
    <xf numFmtId="10" fontId="9" fillId="0" borderId="95" xfId="219" applyNumberFormat="1" applyFont="1" applyBorder="1" applyAlignment="1">
      <alignment horizontal="center" vertical="center" wrapText="1"/>
    </xf>
    <xf numFmtId="0" fontId="60" fillId="0" borderId="0" xfId="213" applyFont="1" applyAlignment="1">
      <alignment horizontal="center"/>
    </xf>
    <xf numFmtId="0" fontId="9" fillId="0" borderId="94" xfId="0" applyFont="1" applyBorder="1" applyAlignment="1">
      <alignment vertical="center"/>
    </xf>
    <xf numFmtId="0" fontId="9" fillId="33" borderId="0" xfId="234" applyFont="1" applyFill="1" applyBorder="1" applyAlignment="1" applyProtection="1">
      <alignment vertical="center"/>
    </xf>
    <xf numFmtId="182" fontId="64" fillId="0" borderId="95" xfId="0" applyNumberFormat="1" applyFont="1" applyBorder="1" applyAlignment="1">
      <alignment vertical="center"/>
    </xf>
    <xf numFmtId="3" fontId="9" fillId="0" borderId="92" xfId="0" applyNumberFormat="1" applyFont="1" applyBorder="1" applyAlignment="1" applyProtection="1">
      <alignment vertical="center"/>
    </xf>
    <xf numFmtId="0" fontId="64" fillId="33" borderId="95" xfId="213" applyFont="1" applyFill="1" applyBorder="1" applyAlignment="1">
      <alignment vertical="center"/>
    </xf>
    <xf numFmtId="182" fontId="19" fillId="0" borderId="95" xfId="276" applyNumberFormat="1" applyFont="1" applyFill="1" applyBorder="1" applyAlignment="1">
      <alignment vertical="center"/>
    </xf>
    <xf numFmtId="3" fontId="9" fillId="0" borderId="34" xfId="0" applyNumberFormat="1" applyFont="1" applyBorder="1" applyAlignment="1">
      <alignment vertical="center"/>
    </xf>
    <xf numFmtId="0" fontId="64" fillId="34" borderId="95" xfId="213" applyFont="1" applyFill="1" applyBorder="1" applyAlignment="1" applyProtection="1">
      <alignment horizontal="center" vertical="center"/>
      <protection locked="0"/>
    </xf>
    <xf numFmtId="0" fontId="9" fillId="0" borderId="0" xfId="232" applyFont="1" applyBorder="1" applyAlignment="1" applyProtection="1">
      <alignment vertical="center"/>
    </xf>
    <xf numFmtId="3" fontId="9" fillId="0" borderId="91" xfId="0" applyNumberFormat="1" applyFont="1" applyFill="1" applyBorder="1" applyAlignment="1" applyProtection="1">
      <alignment vertical="center"/>
    </xf>
    <xf numFmtId="0" fontId="11" fillId="37" borderId="28" xfId="0" applyFont="1" applyFill="1" applyBorder="1" applyAlignment="1" applyProtection="1">
      <alignment vertical="center" wrapText="1"/>
    </xf>
    <xf numFmtId="3" fontId="9" fillId="27" borderId="44" xfId="0" applyNumberFormat="1" applyFont="1" applyFill="1" applyBorder="1" applyAlignment="1" applyProtection="1">
      <alignment horizontal="right" vertical="center"/>
      <protection locked="0"/>
    </xf>
    <xf numFmtId="3" fontId="9" fillId="27" borderId="20" xfId="0" applyNumberFormat="1" applyFont="1" applyFill="1" applyBorder="1" applyAlignment="1" applyProtection="1">
      <alignment horizontal="right" vertical="center"/>
      <protection locked="0"/>
    </xf>
    <xf numFmtId="0" fontId="9" fillId="0" borderId="41" xfId="0" applyFont="1" applyBorder="1" applyAlignment="1" applyProtection="1">
      <alignment horizontal="right" vertical="center"/>
    </xf>
    <xf numFmtId="0" fontId="9" fillId="0" borderId="92" xfId="0" applyFont="1" applyBorder="1" applyAlignment="1" applyProtection="1">
      <alignment horizontal="right" vertical="center"/>
    </xf>
    <xf numFmtId="0" fontId="11" fillId="37" borderId="58" xfId="0" applyFont="1" applyFill="1" applyBorder="1" applyAlignment="1" applyProtection="1">
      <alignment horizontal="center" vertical="center" wrapText="1"/>
    </xf>
    <xf numFmtId="0" fontId="9" fillId="33" borderId="0" xfId="241" applyFont="1" applyFill="1" applyBorder="1" applyAlignment="1" applyProtection="1">
      <alignment horizontal="left" vertical="center"/>
    </xf>
    <xf numFmtId="1" fontId="9" fillId="27" borderId="95" xfId="217" applyNumberFormat="1" applyFont="1" applyFill="1" applyBorder="1" applyAlignment="1" applyProtection="1">
      <alignment horizontal="left" vertical="center"/>
      <protection locked="0"/>
    </xf>
    <xf numFmtId="4" fontId="9" fillId="26" borderId="95" xfId="0" applyNumberFormat="1" applyFont="1" applyFill="1" applyBorder="1" applyAlignment="1" applyProtection="1">
      <alignment vertical="center"/>
    </xf>
    <xf numFmtId="4" fontId="9" fillId="26" borderId="95" xfId="0" applyNumberFormat="1" applyFont="1" applyFill="1" applyBorder="1" applyAlignment="1" applyProtection="1">
      <alignment horizontal="left" vertical="center" wrapText="1"/>
    </xf>
    <xf numFmtId="3" fontId="9" fillId="35" borderId="101" xfId="0" applyNumberFormat="1" applyFont="1" applyFill="1" applyBorder="1" applyAlignment="1" applyProtection="1">
      <alignment horizontal="right" vertical="center"/>
    </xf>
    <xf numFmtId="3" fontId="9" fillId="35" borderId="80" xfId="0" applyNumberFormat="1" applyFont="1" applyFill="1" applyBorder="1" applyAlignment="1" applyProtection="1">
      <alignment horizontal="right" vertical="center"/>
    </xf>
    <xf numFmtId="3" fontId="9" fillId="35" borderId="14" xfId="0" applyNumberFormat="1" applyFont="1" applyFill="1" applyBorder="1" applyAlignment="1" applyProtection="1">
      <alignment horizontal="right" vertical="center"/>
    </xf>
    <xf numFmtId="3" fontId="9" fillId="35" borderId="17" xfId="0" applyNumberFormat="1" applyFont="1" applyFill="1" applyBorder="1" applyAlignment="1" applyProtection="1">
      <alignment horizontal="right" vertical="center"/>
    </xf>
    <xf numFmtId="3" fontId="9" fillId="36" borderId="18" xfId="0" applyNumberFormat="1" applyFont="1" applyFill="1" applyBorder="1" applyAlignment="1" applyProtection="1">
      <alignment horizontal="right" vertical="center"/>
    </xf>
    <xf numFmtId="0" fontId="15" fillId="33" borderId="0" xfId="234" applyFont="1" applyFill="1" applyAlignment="1">
      <alignment vertical="center"/>
    </xf>
    <xf numFmtId="0" fontId="11" fillId="33" borderId="0" xfId="279" applyFont="1" applyFill="1" applyAlignment="1">
      <alignment vertical="center"/>
    </xf>
    <xf numFmtId="0" fontId="11" fillId="37" borderId="49" xfId="279" applyFont="1" applyFill="1" applyBorder="1" applyAlignment="1">
      <alignment horizontal="left" vertical="center" wrapText="1"/>
    </xf>
    <xf numFmtId="0" fontId="11" fillId="37" borderId="60" xfId="279" applyFont="1" applyFill="1" applyBorder="1" applyAlignment="1">
      <alignment horizontal="center" vertical="center"/>
    </xf>
    <xf numFmtId="0" fontId="9" fillId="0" borderId="89" xfId="279" applyFont="1" applyBorder="1" applyAlignment="1">
      <alignment horizontal="left" vertical="center"/>
    </xf>
    <xf numFmtId="3" fontId="9" fillId="0" borderId="93" xfId="279" applyNumberFormat="1" applyFont="1" applyBorder="1" applyAlignment="1">
      <alignment vertical="center"/>
    </xf>
    <xf numFmtId="3" fontId="9" fillId="27" borderId="93" xfId="279" applyNumberFormat="1" applyFont="1" applyFill="1" applyBorder="1" applyAlignment="1" applyProtection="1">
      <alignment vertical="center"/>
      <protection locked="0"/>
    </xf>
    <xf numFmtId="0" fontId="9" fillId="0" borderId="32" xfId="279" applyFont="1" applyBorder="1" applyAlignment="1">
      <alignment horizontal="left" vertical="center"/>
    </xf>
    <xf numFmtId="3" fontId="9" fillId="0" borderId="34" xfId="279" applyNumberFormat="1" applyFont="1" applyBorder="1" applyAlignment="1">
      <alignment vertical="center"/>
    </xf>
    <xf numFmtId="0" fontId="11" fillId="37" borderId="94" xfId="279" applyFont="1" applyFill="1" applyBorder="1" applyAlignment="1">
      <alignment vertical="center"/>
    </xf>
    <xf numFmtId="0" fontId="11" fillId="37" borderId="95" xfId="279" applyFont="1" applyFill="1" applyBorder="1" applyAlignment="1">
      <alignment horizontal="center" vertical="center" wrapText="1"/>
    </xf>
    <xf numFmtId="0" fontId="11" fillId="37" borderId="93" xfId="279" applyFont="1" applyFill="1" applyBorder="1" applyAlignment="1">
      <alignment horizontal="center" vertical="center" wrapText="1"/>
    </xf>
    <xf numFmtId="0" fontId="9" fillId="33" borderId="94" xfId="279" applyFont="1" applyFill="1" applyBorder="1" applyAlignment="1">
      <alignment vertical="center"/>
    </xf>
    <xf numFmtId="3" fontId="9" fillId="33" borderId="95" xfId="279" applyNumberFormat="1" applyFont="1" applyFill="1" applyBorder="1" applyAlignment="1">
      <alignment vertical="center"/>
    </xf>
    <xf numFmtId="3" fontId="9" fillId="33" borderId="93" xfId="279" applyNumberFormat="1" applyFont="1" applyFill="1" applyBorder="1" applyAlignment="1">
      <alignment vertical="center"/>
    </xf>
    <xf numFmtId="0" fontId="19" fillId="2" borderId="98" xfId="219" applyFont="1" applyFill="1" applyBorder="1" applyAlignment="1">
      <alignment horizontal="center" vertical="center"/>
    </xf>
    <xf numFmtId="0" fontId="19" fillId="2" borderId="95" xfId="219" applyFont="1" applyFill="1" applyBorder="1" applyAlignment="1">
      <alignment horizontal="center" vertical="center"/>
    </xf>
    <xf numFmtId="0" fontId="19" fillId="2" borderId="95" xfId="219" quotePrefix="1" applyFont="1" applyFill="1" applyBorder="1" applyAlignment="1">
      <alignment horizontal="center" vertical="center"/>
    </xf>
    <xf numFmtId="3" fontId="9" fillId="27" borderId="30" xfId="279" applyNumberFormat="1" applyFont="1" applyFill="1" applyBorder="1" applyAlignment="1" applyProtection="1">
      <alignment vertical="center"/>
      <protection locked="0"/>
    </xf>
    <xf numFmtId="2" fontId="9" fillId="33" borderId="95" xfId="279" applyNumberFormat="1" applyFont="1" applyFill="1" applyBorder="1" applyAlignment="1">
      <alignment horizontal="center" vertical="center"/>
    </xf>
    <xf numFmtId="0" fontId="9" fillId="33" borderId="76" xfId="279" applyFont="1" applyFill="1" applyBorder="1" applyAlignment="1">
      <alignment vertical="center"/>
    </xf>
    <xf numFmtId="3" fontId="9" fillId="33" borderId="0" xfId="279" applyNumberFormat="1" applyFont="1" applyFill="1" applyAlignment="1">
      <alignment vertical="center"/>
    </xf>
    <xf numFmtId="3" fontId="9" fillId="33" borderId="76" xfId="279" applyNumberFormat="1" applyFont="1" applyFill="1" applyBorder="1" applyAlignment="1">
      <alignment vertical="center"/>
    </xf>
    <xf numFmtId="0" fontId="63" fillId="37" borderId="94" xfId="279" applyFont="1" applyFill="1" applyBorder="1" applyAlignment="1">
      <alignment vertical="center" wrapText="1"/>
    </xf>
    <xf numFmtId="3" fontId="19" fillId="33" borderId="94" xfId="279" applyNumberFormat="1" applyFont="1" applyFill="1" applyBorder="1" applyAlignment="1" applyProtection="1">
      <alignment vertical="center"/>
      <protection locked="0"/>
    </xf>
    <xf numFmtId="3" fontId="9" fillId="27" borderId="95" xfId="279" applyNumberFormat="1" applyFont="1" applyFill="1" applyBorder="1" applyAlignment="1" applyProtection="1">
      <alignment vertical="center"/>
      <protection locked="0"/>
    </xf>
    <xf numFmtId="3" fontId="9" fillId="27" borderId="96" xfId="279" applyNumberFormat="1" applyFont="1" applyFill="1" applyBorder="1" applyAlignment="1" applyProtection="1">
      <alignment vertical="center"/>
      <protection locked="0"/>
    </xf>
    <xf numFmtId="3" fontId="9" fillId="33" borderId="94" xfId="279" applyNumberFormat="1" applyFont="1" applyFill="1" applyBorder="1" applyAlignment="1" applyProtection="1">
      <alignment vertical="center"/>
      <protection locked="0"/>
    </xf>
    <xf numFmtId="3" fontId="9" fillId="33" borderId="29" xfId="279" applyNumberFormat="1" applyFont="1" applyFill="1" applyBorder="1" applyAlignment="1" applyProtection="1">
      <alignment vertical="center"/>
      <protection locked="0"/>
    </xf>
    <xf numFmtId="3" fontId="9" fillId="27" borderId="91" xfId="279" applyNumberFormat="1" applyFont="1" applyFill="1" applyBorder="1" applyAlignment="1" applyProtection="1">
      <alignment vertical="center"/>
      <protection locked="0"/>
    </xf>
    <xf numFmtId="3" fontId="9" fillId="33" borderId="34" xfId="279" applyNumberFormat="1" applyFont="1" applyFill="1" applyBorder="1" applyAlignment="1">
      <alignment vertical="center"/>
    </xf>
    <xf numFmtId="3" fontId="19" fillId="33" borderId="45" xfId="279" applyNumberFormat="1" applyFont="1" applyFill="1" applyBorder="1" applyAlignment="1" applyProtection="1">
      <alignment vertical="center"/>
      <protection locked="0"/>
    </xf>
    <xf numFmtId="3" fontId="9" fillId="27" borderId="39" xfId="279" applyNumberFormat="1" applyFont="1" applyFill="1" applyBorder="1" applyAlignment="1" applyProtection="1">
      <alignment vertical="center"/>
      <protection locked="0"/>
    </xf>
    <xf numFmtId="3" fontId="9" fillId="27" borderId="17" xfId="279" applyNumberFormat="1" applyFont="1" applyFill="1" applyBorder="1" applyAlignment="1" applyProtection="1">
      <alignment vertical="center"/>
      <protection locked="0"/>
    </xf>
    <xf numFmtId="3" fontId="9" fillId="33" borderId="52" xfId="279" applyNumberFormat="1" applyFont="1" applyFill="1" applyBorder="1" applyAlignment="1">
      <alignment vertical="center"/>
    </xf>
    <xf numFmtId="4" fontId="9" fillId="27" borderId="97" xfId="279" applyNumberFormat="1" applyFont="1" applyFill="1" applyBorder="1" applyAlignment="1" applyProtection="1">
      <alignment horizontal="center" vertical="center"/>
      <protection locked="0"/>
    </xf>
    <xf numFmtId="3" fontId="9" fillId="27" borderId="102" xfId="0" applyNumberFormat="1" applyFont="1" applyFill="1" applyBorder="1" applyAlignment="1" applyProtection="1">
      <alignment vertical="center"/>
      <protection locked="0"/>
    </xf>
    <xf numFmtId="3" fontId="9" fillId="33" borderId="47" xfId="0" applyNumberFormat="1" applyFont="1" applyFill="1" applyBorder="1" applyAlignment="1" applyProtection="1">
      <alignment horizontal="right" vertical="center" wrapText="1"/>
    </xf>
    <xf numFmtId="0" fontId="11" fillId="37" borderId="64" xfId="0" applyFont="1" applyFill="1" applyBorder="1" applyAlignment="1" applyProtection="1">
      <alignment horizontal="center" vertical="center" wrapText="1"/>
    </xf>
    <xf numFmtId="0" fontId="9" fillId="27" borderId="98" xfId="0" applyFont="1" applyFill="1" applyBorder="1" applyAlignment="1" applyProtection="1">
      <alignment vertical="center"/>
      <protection locked="0"/>
    </xf>
    <xf numFmtId="0" fontId="9" fillId="0" borderId="54" xfId="0" applyFont="1" applyBorder="1" applyAlignment="1" applyProtection="1">
      <alignment horizontal="right" vertical="center"/>
    </xf>
    <xf numFmtId="0" fontId="11" fillId="0" borderId="0" xfId="0" applyFont="1" applyBorder="1" applyAlignment="1" applyProtection="1">
      <alignment horizontal="center" vertical="center"/>
    </xf>
    <xf numFmtId="4" fontId="9" fillId="38" borderId="98" xfId="0" applyNumberFormat="1" applyFont="1" applyFill="1" applyBorder="1" applyAlignment="1" applyProtection="1">
      <alignment vertical="center"/>
    </xf>
    <xf numFmtId="0" fontId="11" fillId="37" borderId="94" xfId="232" applyFont="1" applyFill="1" applyBorder="1" applyAlignment="1" applyProtection="1">
      <alignment horizontal="center" vertical="center" wrapText="1"/>
    </xf>
    <xf numFmtId="0" fontId="11" fillId="37" borderId="94" xfId="0" applyFont="1" applyFill="1" applyBorder="1" applyAlignment="1" applyProtection="1">
      <alignment horizontal="centerContinuous" vertical="center"/>
    </xf>
    <xf numFmtId="3" fontId="9" fillId="27" borderId="96" xfId="240" applyNumberFormat="1" applyFont="1" applyFill="1" applyBorder="1" applyAlignment="1" applyProtection="1">
      <alignment horizontal="right" vertical="center"/>
      <protection locked="0"/>
    </xf>
    <xf numFmtId="3" fontId="9" fillId="33" borderId="94" xfId="232" applyNumberFormat="1" applyFont="1" applyFill="1" applyBorder="1" applyAlignment="1" applyProtection="1">
      <alignment vertical="center"/>
    </xf>
    <xf numFmtId="0" fontId="66" fillId="0" borderId="0" xfId="280" applyFont="1" applyAlignment="1">
      <alignment vertical="center"/>
    </xf>
    <xf numFmtId="0" fontId="63" fillId="0" borderId="0" xfId="280" applyFont="1"/>
    <xf numFmtId="0" fontId="11" fillId="39" borderId="95" xfId="134" applyFont="1" applyFill="1" applyBorder="1" applyAlignment="1" applyProtection="1">
      <alignment horizontal="center" vertical="center"/>
    </xf>
    <xf numFmtId="0" fontId="11" fillId="39" borderId="96" xfId="134" applyFont="1" applyFill="1" applyBorder="1" applyAlignment="1" applyProtection="1">
      <alignment vertical="center"/>
    </xf>
    <xf numFmtId="0" fontId="11" fillId="39" borderId="97" xfId="134" applyFont="1" applyFill="1" applyBorder="1" applyAlignment="1" applyProtection="1">
      <alignment vertical="center"/>
    </xf>
    <xf numFmtId="0" fontId="11" fillId="39" borderId="39" xfId="281" applyFont="1" applyFill="1" applyBorder="1" applyAlignment="1" applyProtection="1">
      <alignment horizontal="center" vertical="center" wrapText="1"/>
    </xf>
    <xf numFmtId="0" fontId="14" fillId="39" borderId="39" xfId="281" applyFont="1" applyFill="1" applyBorder="1" applyAlignment="1" applyProtection="1">
      <alignment horizontal="center" vertical="center" wrapText="1"/>
    </xf>
    <xf numFmtId="0" fontId="11" fillId="39" borderId="95" xfId="281" applyFont="1" applyFill="1" applyBorder="1" applyAlignment="1" applyProtection="1">
      <alignment horizontal="center" vertical="center" wrapText="1"/>
    </xf>
    <xf numFmtId="1" fontId="11" fillId="39" borderId="95" xfId="281" applyNumberFormat="1" applyFont="1" applyFill="1" applyBorder="1" applyAlignment="1" applyProtection="1">
      <alignment horizontal="center" vertical="center" wrapText="1"/>
    </xf>
    <xf numFmtId="0" fontId="63" fillId="0" borderId="0" xfId="280" applyFont="1" applyAlignment="1">
      <alignment vertical="center" wrapText="1"/>
    </xf>
    <xf numFmtId="174" fontId="63" fillId="34" borderId="95" xfId="282" applyNumberFormat="1" applyFont="1" applyFill="1" applyBorder="1" applyProtection="1">
      <protection locked="0"/>
    </xf>
    <xf numFmtId="1" fontId="63" fillId="34" borderId="95" xfId="282" applyNumberFormat="1" applyFont="1" applyFill="1" applyBorder="1" applyAlignment="1" applyProtection="1">
      <alignment horizontal="center"/>
      <protection locked="0"/>
    </xf>
    <xf numFmtId="170" fontId="63" fillId="34" borderId="95" xfId="282" applyNumberFormat="1" applyFont="1" applyFill="1" applyBorder="1" applyProtection="1">
      <protection locked="0"/>
    </xf>
    <xf numFmtId="170" fontId="74" fillId="33" borderId="95" xfId="284" applyNumberFormat="1" applyFont="1" applyFill="1" applyBorder="1" applyProtection="1"/>
    <xf numFmtId="1" fontId="74" fillId="33" borderId="95" xfId="284" applyNumberFormat="1" applyFont="1" applyFill="1" applyBorder="1" applyAlignment="1" applyProtection="1">
      <alignment horizontal="center" vertical="center"/>
    </xf>
    <xf numFmtId="0" fontId="14" fillId="37" borderId="74" xfId="286" applyFont="1" applyFill="1" applyBorder="1"/>
    <xf numFmtId="0" fontId="62" fillId="37" borderId="70" xfId="280" quotePrefix="1" applyFont="1" applyFill="1" applyBorder="1"/>
    <xf numFmtId="0" fontId="14" fillId="37" borderId="35" xfId="286" applyFont="1" applyFill="1" applyBorder="1" applyAlignment="1">
      <alignment horizontal="center"/>
    </xf>
    <xf numFmtId="0" fontId="14" fillId="37" borderId="35" xfId="286" applyFont="1" applyFill="1" applyBorder="1"/>
    <xf numFmtId="0" fontId="66" fillId="33" borderId="0" xfId="280" applyFont="1" applyFill="1" applyAlignment="1">
      <alignment vertical="center"/>
    </xf>
    <xf numFmtId="0" fontId="63" fillId="33" borderId="0" xfId="280" applyFont="1" applyFill="1"/>
    <xf numFmtId="0" fontId="14" fillId="39" borderId="95" xfId="281" applyFont="1" applyFill="1" applyBorder="1" applyAlignment="1">
      <alignment horizontal="left" vertical="center" wrapText="1"/>
    </xf>
    <xf numFmtId="174" fontId="63" fillId="0" borderId="95" xfId="280" applyNumberFormat="1" applyFont="1" applyBorder="1" applyAlignment="1">
      <alignment horizontal="center" vertical="center"/>
    </xf>
    <xf numFmtId="174" fontId="63" fillId="0" borderId="0" xfId="280" applyNumberFormat="1" applyFont="1" applyAlignment="1">
      <alignment horizontal="center" vertical="center"/>
    </xf>
    <xf numFmtId="0" fontId="17" fillId="33" borderId="0" xfId="280" applyFont="1" applyFill="1" applyAlignment="1">
      <alignment horizontal="right" indent="2"/>
    </xf>
    <xf numFmtId="0" fontId="14" fillId="39" borderId="15" xfId="281" applyFont="1" applyFill="1" applyBorder="1" applyAlignment="1">
      <alignment vertical="center" wrapText="1"/>
    </xf>
    <xf numFmtId="0" fontId="14" fillId="39" borderId="39" xfId="281" applyFont="1" applyFill="1" applyBorder="1" applyAlignment="1">
      <alignment horizontal="center" vertical="center" wrapText="1"/>
    </xf>
    <xf numFmtId="0" fontId="14" fillId="39" borderId="17" xfId="281" applyFont="1" applyFill="1" applyBorder="1" applyAlignment="1">
      <alignment horizontal="center" vertical="center" wrapText="1"/>
    </xf>
    <xf numFmtId="1" fontId="63" fillId="0" borderId="95" xfId="282" applyNumberFormat="1" applyFont="1" applyFill="1" applyBorder="1" applyAlignment="1">
      <alignment horizontal="left"/>
    </xf>
    <xf numFmtId="0" fontId="14" fillId="39" borderId="95" xfId="281" applyFont="1" applyFill="1" applyBorder="1" applyAlignment="1">
      <alignment horizontal="center" vertical="center" wrapText="1"/>
    </xf>
    <xf numFmtId="174" fontId="77" fillId="43" borderId="95" xfId="287" applyNumberFormat="1" applyFont="1" applyBorder="1" applyAlignment="1">
      <alignment horizontal="center" vertical="center"/>
    </xf>
    <xf numFmtId="0" fontId="14" fillId="39" borderId="96" xfId="281" applyFont="1" applyFill="1" applyBorder="1" applyAlignment="1">
      <alignment horizontal="left" vertical="center" wrapText="1"/>
    </xf>
    <xf numFmtId="0" fontId="14" fillId="39" borderId="98" xfId="281" applyFont="1" applyFill="1" applyBorder="1" applyAlignment="1">
      <alignment horizontal="left" vertical="center" wrapText="1"/>
    </xf>
    <xf numFmtId="0" fontId="63" fillId="33" borderId="0" xfId="280" applyFont="1" applyFill="1" applyAlignment="1">
      <alignment vertical="center"/>
    </xf>
    <xf numFmtId="0" fontId="11" fillId="33" borderId="0" xfId="280" applyFont="1" applyFill="1" applyAlignment="1">
      <alignment vertical="center"/>
    </xf>
    <xf numFmtId="0" fontId="63" fillId="33" borderId="0" xfId="280" applyFont="1" applyFill="1" applyAlignment="1">
      <alignment wrapText="1"/>
    </xf>
    <xf numFmtId="0" fontId="11" fillId="37" borderId="15" xfId="280" applyFont="1" applyFill="1" applyBorder="1" applyAlignment="1">
      <alignment horizontal="center" vertical="center" wrapText="1"/>
    </xf>
    <xf numFmtId="0" fontId="11" fillId="37" borderId="39" xfId="280" applyFont="1" applyFill="1" applyBorder="1" applyAlignment="1">
      <alignment horizontal="center" vertical="center"/>
    </xf>
    <xf numFmtId="0" fontId="11" fillId="37" borderId="71" xfId="280" applyFont="1" applyFill="1" applyBorder="1" applyAlignment="1">
      <alignment horizontal="center" vertical="center"/>
    </xf>
    <xf numFmtId="0" fontId="11" fillId="37" borderId="100" xfId="280" applyFont="1" applyFill="1" applyBorder="1" applyAlignment="1">
      <alignment horizontal="center" vertical="center"/>
    </xf>
    <xf numFmtId="0" fontId="14" fillId="39" borderId="96" xfId="281" applyFont="1" applyFill="1" applyBorder="1" applyAlignment="1">
      <alignment vertical="center" wrapText="1"/>
    </xf>
    <xf numFmtId="3" fontId="11" fillId="33" borderId="95" xfId="280" applyNumberFormat="1" applyFont="1" applyFill="1" applyBorder="1"/>
    <xf numFmtId="0" fontId="68" fillId="33" borderId="0" xfId="280" applyFont="1" applyFill="1"/>
    <xf numFmtId="0" fontId="5" fillId="0" borderId="0" xfId="280"/>
    <xf numFmtId="0" fontId="5" fillId="0" borderId="0" xfId="280" applyAlignment="1">
      <alignment wrapText="1"/>
    </xf>
    <xf numFmtId="0" fontId="11" fillId="39" borderId="100" xfId="134" applyFont="1" applyFill="1" applyBorder="1" applyAlignment="1" applyProtection="1">
      <alignment horizontal="center" vertical="center"/>
    </xf>
    <xf numFmtId="0" fontId="70" fillId="39" borderId="96" xfId="134" applyFont="1" applyFill="1" applyBorder="1" applyAlignment="1" applyProtection="1">
      <alignment vertical="center"/>
    </xf>
    <xf numFmtId="0" fontId="70" fillId="39" borderId="97" xfId="134" applyFont="1" applyFill="1" applyBorder="1" applyAlignment="1" applyProtection="1">
      <alignment vertical="center"/>
    </xf>
    <xf numFmtId="0" fontId="70" fillId="39" borderId="98" xfId="134" applyFont="1" applyFill="1" applyBorder="1" applyAlignment="1" applyProtection="1">
      <alignment vertical="center"/>
    </xf>
    <xf numFmtId="170" fontId="63" fillId="34" borderId="96" xfId="282" applyNumberFormat="1" applyFont="1" applyFill="1" applyBorder="1" applyProtection="1">
      <protection locked="0"/>
    </xf>
    <xf numFmtId="0" fontId="78" fillId="0" borderId="0" xfId="286" applyFont="1"/>
    <xf numFmtId="0" fontId="78" fillId="0" borderId="0" xfId="286" applyFont="1" applyAlignment="1">
      <alignment horizontal="center"/>
    </xf>
    <xf numFmtId="170" fontId="11" fillId="33" borderId="100" xfId="285" applyNumberFormat="1" applyFont="1" applyFill="1" applyBorder="1"/>
    <xf numFmtId="170" fontId="11" fillId="33" borderId="101" xfId="285" applyNumberFormat="1" applyFont="1" applyFill="1" applyBorder="1"/>
    <xf numFmtId="170" fontId="11" fillId="33" borderId="101" xfId="284" applyNumberFormat="1" applyFont="1" applyFill="1" applyBorder="1"/>
    <xf numFmtId="0" fontId="79" fillId="0" borderId="0" xfId="286" applyFont="1"/>
    <xf numFmtId="0" fontId="14" fillId="39" borderId="101" xfId="281" applyNumberFormat="1" applyFont="1" applyFill="1" applyBorder="1" applyAlignment="1">
      <alignment horizontal="center" vertical="center" wrapText="1"/>
    </xf>
    <xf numFmtId="0" fontId="14" fillId="39" borderId="101" xfId="281" applyFont="1" applyFill="1" applyBorder="1" applyAlignment="1">
      <alignment horizontal="center" vertical="center" wrapText="1"/>
    </xf>
    <xf numFmtId="0" fontId="62" fillId="39" borderId="101" xfId="281" applyFont="1" applyFill="1" applyBorder="1" applyAlignment="1">
      <alignment horizontal="center" vertical="center" wrapText="1"/>
    </xf>
    <xf numFmtId="0" fontId="14" fillId="37" borderId="101" xfId="281" applyFont="1" applyFill="1" applyBorder="1" applyAlignment="1">
      <alignment horizontal="center" vertical="center" wrapText="1"/>
    </xf>
    <xf numFmtId="0" fontId="14" fillId="39" borderId="101" xfId="281" applyFont="1" applyFill="1" applyBorder="1" applyAlignment="1">
      <alignment horizontal="center" vertical="center"/>
    </xf>
    <xf numFmtId="0" fontId="80" fillId="0" borderId="0" xfId="286" applyFont="1"/>
    <xf numFmtId="0" fontId="70" fillId="39" borderId="98" xfId="134" applyFont="1" applyFill="1" applyBorder="1" applyAlignment="1" applyProtection="1"/>
    <xf numFmtId="0" fontId="70" fillId="39" borderId="97" xfId="134" applyFont="1" applyFill="1" applyBorder="1" applyAlignment="1" applyProtection="1"/>
    <xf numFmtId="0" fontId="70" fillId="39" borderId="96" xfId="134" applyFont="1" applyFill="1" applyBorder="1" applyAlignment="1" applyProtection="1">
      <alignment horizontal="left" vertical="center"/>
    </xf>
    <xf numFmtId="0" fontId="11" fillId="0" borderId="0" xfId="286"/>
    <xf numFmtId="0" fontId="11" fillId="0" borderId="0" xfId="286" applyAlignment="1">
      <alignment horizontal="centerContinuous" vertical="center"/>
    </xf>
    <xf numFmtId="0" fontId="11" fillId="0" borderId="0" xfId="286" applyAlignment="1">
      <alignment horizontal="center"/>
    </xf>
    <xf numFmtId="0" fontId="15" fillId="0" borderId="0" xfId="286" applyFont="1" applyAlignment="1">
      <alignment horizontal="left" vertical="center"/>
    </xf>
    <xf numFmtId="0" fontId="63" fillId="0" borderId="0" xfId="290" applyFont="1"/>
    <xf numFmtId="0" fontId="70" fillId="39" borderId="96" xfId="134" applyFont="1" applyFill="1" applyBorder="1" applyProtection="1"/>
    <xf numFmtId="0" fontId="70" fillId="39" borderId="97" xfId="134" applyFont="1" applyFill="1" applyBorder="1" applyProtection="1"/>
    <xf numFmtId="0" fontId="70" fillId="39" borderId="98" xfId="134" applyFont="1" applyFill="1" applyBorder="1" applyProtection="1"/>
    <xf numFmtId="0" fontId="63" fillId="0" borderId="0" xfId="290" applyFont="1" applyAlignment="1">
      <alignment vertical="center"/>
    </xf>
    <xf numFmtId="10" fontId="63" fillId="34" borderId="107" xfId="291" applyNumberFormat="1" applyFont="1" applyFill="1" applyBorder="1" applyAlignment="1" applyProtection="1">
      <alignment horizontal="center" vertical="center"/>
      <protection locked="0"/>
    </xf>
    <xf numFmtId="0" fontId="63" fillId="0" borderId="0" xfId="290" applyFont="1" applyAlignment="1">
      <alignment horizontal="left" vertical="center" wrapText="1"/>
    </xf>
    <xf numFmtId="0" fontId="11" fillId="0" borderId="0" xfId="290" applyFont="1" applyAlignment="1">
      <alignment horizontal="left" vertical="center"/>
    </xf>
    <xf numFmtId="0" fontId="63" fillId="39" borderId="98" xfId="288" applyFont="1" applyFill="1" applyBorder="1" applyAlignment="1" applyProtection="1">
      <alignment horizontal="center" vertical="center" wrapText="1"/>
    </xf>
    <xf numFmtId="0" fontId="63" fillId="39" borderId="98" xfId="288" applyFont="1" applyFill="1" applyBorder="1" applyAlignment="1" applyProtection="1">
      <alignment horizontal="center" vertical="center"/>
    </xf>
    <xf numFmtId="10" fontId="63" fillId="34" borderId="95" xfId="291" applyNumberFormat="1" applyFont="1" applyFill="1" applyBorder="1" applyAlignment="1" applyProtection="1">
      <alignment horizontal="left" vertical="center"/>
      <protection locked="0"/>
    </xf>
    <xf numFmtId="10" fontId="63" fillId="0" borderId="0" xfId="291" applyNumberFormat="1" applyFont="1" applyFill="1" applyBorder="1" applyAlignment="1" applyProtection="1">
      <alignment horizontal="left" vertical="center"/>
      <protection locked="0"/>
    </xf>
    <xf numFmtId="0" fontId="63" fillId="39" borderId="95" xfId="288" applyFont="1" applyFill="1" applyBorder="1" applyAlignment="1" applyProtection="1">
      <alignment horizontal="center" vertical="center" wrapText="1"/>
    </xf>
    <xf numFmtId="0" fontId="72" fillId="39" borderId="97" xfId="288" applyFont="1" applyFill="1" applyBorder="1" applyAlignment="1" applyProtection="1">
      <alignment vertical="center" wrapText="1"/>
    </xf>
    <xf numFmtId="0" fontId="72" fillId="39" borderId="98" xfId="288" applyFont="1" applyFill="1" applyBorder="1" applyAlignment="1" applyProtection="1">
      <alignment vertical="center" wrapText="1"/>
    </xf>
    <xf numFmtId="0" fontId="63" fillId="39" borderId="95" xfId="288" applyFont="1" applyFill="1" applyBorder="1" applyAlignment="1" applyProtection="1">
      <alignment horizontal="center" vertical="center"/>
    </xf>
    <xf numFmtId="1" fontId="63" fillId="39" borderId="95" xfId="288" applyNumberFormat="1" applyFont="1" applyFill="1" applyBorder="1" applyAlignment="1" applyProtection="1">
      <alignment horizontal="center" vertical="center"/>
    </xf>
    <xf numFmtId="0" fontId="62" fillId="39" borderId="95" xfId="288" applyFont="1" applyFill="1" applyBorder="1" applyAlignment="1" applyProtection="1">
      <alignment horizontal="center" vertical="center"/>
    </xf>
    <xf numFmtId="170" fontId="63" fillId="36" borderId="95" xfId="290" applyNumberFormat="1" applyFont="1" applyFill="1" applyBorder="1" applyAlignment="1">
      <alignment vertical="center"/>
    </xf>
    <xf numFmtId="0" fontId="63" fillId="33" borderId="98" xfId="288" applyFont="1" applyFill="1" applyBorder="1" applyAlignment="1" applyProtection="1">
      <alignment horizontal="center" vertical="center"/>
    </xf>
    <xf numFmtId="0" fontId="63" fillId="0" borderId="98" xfId="288" applyFont="1" applyFill="1" applyBorder="1" applyAlignment="1" applyProtection="1">
      <alignment horizontal="center" vertical="center"/>
    </xf>
    <xf numFmtId="174" fontId="63" fillId="34" borderId="98" xfId="289" applyNumberFormat="1" applyFont="1" applyFill="1" applyBorder="1" applyAlignment="1" applyProtection="1">
      <alignment horizontal="center" vertical="center"/>
      <protection locked="0"/>
    </xf>
    <xf numFmtId="174" fontId="63" fillId="36" borderId="98" xfId="289" applyNumberFormat="1" applyFont="1" applyFill="1" applyBorder="1" applyAlignment="1" applyProtection="1">
      <alignment horizontal="center" vertical="center"/>
      <protection locked="0"/>
    </xf>
    <xf numFmtId="174" fontId="62" fillId="0" borderId="98" xfId="289" applyNumberFormat="1" applyFont="1" applyFill="1" applyBorder="1" applyAlignment="1" applyProtection="1">
      <alignment horizontal="center" vertical="center"/>
      <protection locked="0"/>
    </xf>
    <xf numFmtId="174" fontId="82" fillId="0" borderId="0" xfId="289" applyNumberFormat="1" applyFont="1" applyFill="1" applyBorder="1" applyAlignment="1" applyProtection="1">
      <alignment horizontal="left" vertical="center"/>
      <protection locked="0"/>
    </xf>
    <xf numFmtId="174" fontId="82" fillId="0" borderId="0" xfId="289" applyNumberFormat="1" applyFont="1" applyFill="1" applyBorder="1" applyAlignment="1" applyProtection="1">
      <alignment horizontal="center" vertical="center"/>
      <protection locked="0"/>
    </xf>
    <xf numFmtId="0" fontId="62" fillId="37" borderId="0" xfId="0" applyFont="1" applyFill="1" applyAlignment="1">
      <alignment horizontal="center"/>
    </xf>
    <xf numFmtId="0" fontId="62" fillId="37" borderId="95" xfId="0" applyFont="1" applyFill="1" applyBorder="1" applyAlignment="1">
      <alignment horizontal="center"/>
    </xf>
    <xf numFmtId="0" fontId="9" fillId="26" borderId="95" xfId="0" applyFont="1" applyFill="1" applyBorder="1" applyAlignment="1" applyProtection="1">
      <alignment vertical="center"/>
    </xf>
    <xf numFmtId="170" fontId="11" fillId="0" borderId="34" xfId="134" applyNumberFormat="1" applyFont="1" applyFill="1" applyBorder="1" applyAlignment="1" applyProtection="1">
      <alignment horizontal="right" vertical="center"/>
    </xf>
    <xf numFmtId="0" fontId="11" fillId="37" borderId="58" xfId="0" applyFont="1" applyFill="1" applyBorder="1" applyAlignment="1" applyProtection="1">
      <alignment horizontal="center" vertical="center" wrapText="1"/>
    </xf>
    <xf numFmtId="0" fontId="65" fillId="26" borderId="21" xfId="0" applyFont="1" applyFill="1" applyBorder="1" applyAlignment="1" applyProtection="1">
      <alignment horizontal="left" vertical="center" wrapText="1"/>
    </xf>
    <xf numFmtId="4" fontId="10" fillId="38" borderId="96" xfId="189" applyNumberFormat="1" applyFill="1" applyBorder="1" applyAlignment="1" applyProtection="1">
      <alignment vertical="center"/>
    </xf>
    <xf numFmtId="0" fontId="11" fillId="37" borderId="58" xfId="0" applyFont="1" applyFill="1" applyBorder="1" applyAlignment="1" applyProtection="1">
      <alignment horizontal="center" vertical="center" wrapText="1"/>
    </xf>
    <xf numFmtId="0" fontId="9" fillId="0" borderId="94" xfId="0" applyFont="1" applyFill="1" applyBorder="1" applyAlignment="1" applyProtection="1">
      <alignment vertical="center"/>
    </xf>
    <xf numFmtId="3" fontId="19" fillId="35" borderId="95" xfId="234" applyNumberFormat="1" applyFont="1" applyFill="1" applyBorder="1" applyAlignment="1" applyProtection="1">
      <alignment horizontal="centerContinuous" vertical="center"/>
    </xf>
    <xf numFmtId="3" fontId="9" fillId="33" borderId="31" xfId="0" applyNumberFormat="1" applyFont="1" applyFill="1" applyBorder="1" applyAlignment="1" applyProtection="1">
      <alignment horizontal="right" vertical="center" wrapText="1"/>
    </xf>
    <xf numFmtId="0" fontId="69" fillId="0" borderId="0" xfId="290" applyFont="1"/>
    <xf numFmtId="3" fontId="9" fillId="33" borderId="95" xfId="0" applyNumberFormat="1" applyFont="1" applyFill="1" applyBorder="1" applyAlignment="1" applyProtection="1">
      <alignment horizontal="right" vertical="center" wrapText="1"/>
    </xf>
    <xf numFmtId="0" fontId="69" fillId="0" borderId="0" xfId="290" applyFont="1" applyAlignment="1">
      <alignment vertical="center"/>
    </xf>
    <xf numFmtId="0" fontId="11" fillId="37" borderId="58" xfId="0" applyFont="1" applyFill="1" applyBorder="1" applyAlignment="1" applyProtection="1">
      <alignment horizontal="center" vertical="center" wrapText="1"/>
    </xf>
    <xf numFmtId="0" fontId="63" fillId="33" borderId="95" xfId="288" applyFont="1" applyFill="1" applyBorder="1" applyAlignment="1" applyProtection="1">
      <alignment horizontal="center" vertical="center" wrapText="1"/>
    </xf>
    <xf numFmtId="0" fontId="63" fillId="0" borderId="0" xfId="290" applyFont="1" applyBorder="1"/>
    <xf numFmtId="174" fontId="63" fillId="34" borderId="95" xfId="289" applyNumberFormat="1" applyFont="1" applyFill="1" applyBorder="1" applyAlignment="1" applyProtection="1">
      <alignment horizontal="center" vertical="center"/>
      <protection locked="0"/>
    </xf>
    <xf numFmtId="3" fontId="9" fillId="36" borderId="101" xfId="0" applyNumberFormat="1" applyFont="1" applyFill="1" applyBorder="1" applyAlignment="1" applyProtection="1">
      <alignment horizontal="center" vertical="center" wrapText="1"/>
    </xf>
    <xf numFmtId="3" fontId="9" fillId="33" borderId="93" xfId="0" applyNumberFormat="1" applyFont="1" applyFill="1" applyBorder="1" applyAlignment="1" applyProtection="1">
      <alignment horizontal="right" vertical="center" wrapText="1"/>
    </xf>
    <xf numFmtId="3" fontId="9" fillId="0" borderId="93" xfId="0" applyNumberFormat="1" applyFont="1" applyFill="1" applyBorder="1" applyAlignment="1" applyProtection="1">
      <alignment horizontal="right" vertical="center" wrapText="1"/>
    </xf>
    <xf numFmtId="0" fontId="62" fillId="33" borderId="108" xfId="281" applyFont="1" applyFill="1" applyBorder="1" applyAlignment="1" applyProtection="1">
      <alignment horizontal="center" vertical="center"/>
    </xf>
    <xf numFmtId="0" fontId="62" fillId="33" borderId="0" xfId="281" applyFont="1" applyFill="1" applyBorder="1" applyAlignment="1" applyProtection="1">
      <alignment horizontal="center" vertical="center" wrapText="1"/>
    </xf>
    <xf numFmtId="3" fontId="63" fillId="44" borderId="0" xfId="282" applyNumberFormat="1" applyFont="1" applyFill="1" applyBorder="1" applyAlignment="1" applyProtection="1">
      <alignment vertical="top"/>
    </xf>
    <xf numFmtId="0" fontId="9" fillId="0" borderId="0" xfId="292" applyFont="1" applyAlignment="1">
      <alignment vertical="center"/>
    </xf>
    <xf numFmtId="0" fontId="15" fillId="26" borderId="0" xfId="237" applyFont="1" applyFill="1" applyAlignment="1">
      <alignment vertical="center"/>
    </xf>
    <xf numFmtId="0" fontId="11" fillId="0" borderId="0" xfId="0" applyFont="1" applyAlignment="1">
      <alignment vertical="center" wrapText="1"/>
    </xf>
    <xf numFmtId="0" fontId="11" fillId="37" borderId="49" xfId="0" applyFont="1" applyFill="1" applyBorder="1" applyAlignment="1">
      <alignment horizontal="center" vertical="center"/>
    </xf>
    <xf numFmtId="0" fontId="11" fillId="37" borderId="59" xfId="0" applyFont="1" applyFill="1" applyBorder="1" applyAlignment="1">
      <alignment horizontal="center" vertical="center"/>
    </xf>
    <xf numFmtId="0" fontId="9" fillId="0" borderId="94" xfId="0" applyFont="1" applyBorder="1" applyAlignment="1">
      <alignment horizontal="left" vertical="center"/>
    </xf>
    <xf numFmtId="0" fontId="19" fillId="0" borderId="0" xfId="292" applyFont="1" applyAlignment="1">
      <alignment vertical="center"/>
    </xf>
    <xf numFmtId="0" fontId="9" fillId="0" borderId="45" xfId="0" applyFont="1" applyBorder="1" applyAlignment="1">
      <alignment horizontal="left" vertical="center"/>
    </xf>
    <xf numFmtId="3" fontId="9" fillId="0" borderId="52" xfId="0" applyNumberFormat="1" applyFont="1" applyBorder="1" applyAlignment="1">
      <alignment vertical="center"/>
    </xf>
    <xf numFmtId="3" fontId="9" fillId="0" borderId="0" xfId="292" applyNumberFormat="1" applyFont="1" applyAlignment="1">
      <alignment vertical="center"/>
    </xf>
    <xf numFmtId="0" fontId="9" fillId="0" borderId="29" xfId="0" applyFont="1" applyBorder="1" applyAlignment="1">
      <alignment vertical="center"/>
    </xf>
    <xf numFmtId="0" fontId="9" fillId="0" borderId="0" xfId="286" applyFont="1" applyAlignment="1">
      <alignment vertical="center"/>
    </xf>
    <xf numFmtId="0" fontId="9" fillId="0" borderId="16" xfId="286" applyFont="1" applyBorder="1" applyAlignment="1">
      <alignment vertical="center"/>
    </xf>
    <xf numFmtId="0" fontId="84" fillId="0" borderId="57" xfId="286" applyFont="1" applyBorder="1" applyAlignment="1">
      <alignment vertical="center"/>
    </xf>
    <xf numFmtId="0" fontId="84" fillId="0" borderId="16" xfId="286" applyFont="1" applyBorder="1" applyAlignment="1">
      <alignment vertical="center"/>
    </xf>
    <xf numFmtId="0" fontId="19" fillId="0" borderId="39" xfId="286" applyFont="1" applyBorder="1" applyAlignment="1">
      <alignment horizontal="centerContinuous" vertical="center"/>
    </xf>
    <xf numFmtId="0" fontId="19" fillId="0" borderId="96" xfId="286" applyFont="1" applyBorder="1" applyAlignment="1">
      <alignment horizontal="centerContinuous" vertical="center"/>
    </xf>
    <xf numFmtId="0" fontId="19" fillId="0" borderId="98" xfId="286" applyFont="1" applyBorder="1" applyAlignment="1">
      <alignment horizontal="centerContinuous" vertical="center"/>
    </xf>
    <xf numFmtId="0" fontId="9" fillId="0" borderId="80" xfId="286" applyFont="1" applyBorder="1" applyAlignment="1">
      <alignment vertical="center"/>
    </xf>
    <xf numFmtId="0" fontId="9" fillId="0" borderId="90" xfId="286" applyFont="1" applyBorder="1" applyAlignment="1">
      <alignment vertical="center"/>
    </xf>
    <xf numFmtId="0" fontId="9" fillId="0" borderId="19" xfId="286" applyFont="1" applyBorder="1" applyAlignment="1">
      <alignment vertical="center"/>
    </xf>
    <xf numFmtId="0" fontId="9" fillId="0" borderId="95" xfId="286" applyFont="1" applyBorder="1" applyAlignment="1">
      <alignment horizontal="center" vertical="center" wrapText="1"/>
    </xf>
    <xf numFmtId="4" fontId="9" fillId="0" borderId="95" xfId="286" applyNumberFormat="1" applyFont="1" applyBorder="1" applyAlignment="1">
      <alignment horizontal="center" vertical="center" wrapText="1"/>
    </xf>
    <xf numFmtId="0" fontId="9" fillId="0" borderId="101" xfId="286" applyFont="1" applyBorder="1" applyAlignment="1">
      <alignment horizontal="center" vertical="center" wrapText="1"/>
    </xf>
    <xf numFmtId="0" fontId="9" fillId="0" borderId="100" xfId="286" applyFont="1" applyBorder="1" applyAlignment="1">
      <alignment horizontal="center" vertical="center" wrapText="1"/>
    </xf>
    <xf numFmtId="0" fontId="19" fillId="0" borderId="100" xfId="286" applyFont="1" applyBorder="1" applyAlignment="1">
      <alignment horizontal="center" vertical="center" wrapText="1"/>
    </xf>
    <xf numFmtId="0" fontId="9" fillId="0" borderId="94" xfId="286" applyFont="1" applyBorder="1" applyAlignment="1">
      <alignment horizontal="left" vertical="center" wrapText="1"/>
    </xf>
    <xf numFmtId="170" fontId="86" fillId="27" borderId="95" xfId="286" applyNumberFormat="1" applyFont="1" applyFill="1" applyBorder="1" applyAlignment="1" applyProtection="1">
      <alignment horizontal="right" vertical="center"/>
      <protection locked="0"/>
    </xf>
    <xf numFmtId="3" fontId="9" fillId="0" borderId="95" xfId="286" applyNumberFormat="1" applyFont="1" applyBorder="1" applyAlignment="1">
      <alignment vertical="center"/>
    </xf>
    <xf numFmtId="3" fontId="19" fillId="0" borderId="95" xfId="286" applyNumberFormat="1" applyFont="1" applyBorder="1" applyAlignment="1">
      <alignment horizontal="right" vertical="center"/>
    </xf>
    <xf numFmtId="0" fontId="9" fillId="0" borderId="94" xfId="286" applyFont="1" applyBorder="1" applyAlignment="1">
      <alignment vertical="center"/>
    </xf>
    <xf numFmtId="168" fontId="9" fillId="27" borderId="95" xfId="286" applyNumberFormat="1" applyFont="1" applyFill="1" applyBorder="1" applyAlignment="1" applyProtection="1">
      <alignment horizontal="right" vertical="center"/>
      <protection locked="0"/>
    </xf>
    <xf numFmtId="0" fontId="19" fillId="0" borderId="94" xfId="286" applyFont="1" applyBorder="1" applyAlignment="1">
      <alignment vertical="center"/>
    </xf>
    <xf numFmtId="170" fontId="9" fillId="0" borderId="14" xfId="286" applyNumberFormat="1" applyFont="1" applyBorder="1" applyAlignment="1">
      <alignment vertical="center"/>
    </xf>
    <xf numFmtId="0" fontId="9" fillId="0" borderId="14" xfId="286" applyFont="1" applyBorder="1" applyAlignment="1">
      <alignment vertical="center"/>
    </xf>
    <xf numFmtId="0" fontId="19" fillId="0" borderId="97" xfId="286" applyFont="1" applyBorder="1" applyAlignment="1">
      <alignment horizontal="centerContinuous" vertical="center"/>
    </xf>
    <xf numFmtId="0" fontId="9" fillId="0" borderId="99" xfId="286" applyFont="1" applyBorder="1" applyAlignment="1">
      <alignment horizontal="center" vertical="center" wrapText="1"/>
    </xf>
    <xf numFmtId="170" fontId="9" fillId="27" borderId="95" xfId="286" applyNumberFormat="1" applyFont="1" applyFill="1" applyBorder="1" applyAlignment="1" applyProtection="1">
      <alignment horizontal="right" vertical="center"/>
      <protection locked="0"/>
    </xf>
    <xf numFmtId="170" fontId="9" fillId="27" borderId="98" xfId="286" applyNumberFormat="1" applyFont="1" applyFill="1" applyBorder="1" applyAlignment="1" applyProtection="1">
      <alignment horizontal="right" vertical="center"/>
      <protection locked="0"/>
    </xf>
    <xf numFmtId="168" fontId="9" fillId="27" borderId="98" xfId="286" applyNumberFormat="1" applyFont="1" applyFill="1" applyBorder="1" applyAlignment="1" applyProtection="1">
      <alignment horizontal="right" vertical="center"/>
      <protection locked="0"/>
    </xf>
    <xf numFmtId="0" fontId="19" fillId="0" borderId="75" xfId="286" applyFont="1" applyBorder="1" applyAlignment="1">
      <alignment vertical="center"/>
    </xf>
    <xf numFmtId="3" fontId="9" fillId="0" borderId="96" xfId="286" applyNumberFormat="1" applyFont="1" applyBorder="1" applyAlignment="1">
      <alignment vertical="center"/>
    </xf>
    <xf numFmtId="0" fontId="9" fillId="0" borderId="75" xfId="286" applyFont="1" applyBorder="1" applyAlignment="1">
      <alignment vertical="center"/>
    </xf>
    <xf numFmtId="0" fontId="19" fillId="0" borderId="85" xfId="286" applyFont="1" applyBorder="1" applyAlignment="1">
      <alignment horizontal="center" vertical="center" wrapText="1"/>
    </xf>
    <xf numFmtId="0" fontId="19" fillId="0" borderId="98" xfId="286" applyFont="1" applyBorder="1" applyAlignment="1">
      <alignment horizontal="center" vertical="center" wrapText="1"/>
    </xf>
    <xf numFmtId="0" fontId="19" fillId="0" borderId="95" xfId="286" applyFont="1" applyBorder="1" applyAlignment="1">
      <alignment horizontal="center" vertical="center" wrapText="1"/>
    </xf>
    <xf numFmtId="0" fontId="9" fillId="0" borderId="16" xfId="286" applyFont="1" applyBorder="1" applyAlignment="1">
      <alignment horizontal="center" vertical="center"/>
    </xf>
    <xf numFmtId="0" fontId="9" fillId="0" borderId="94" xfId="286" applyFont="1" applyBorder="1" applyAlignment="1">
      <alignment vertical="center" wrapText="1"/>
    </xf>
    <xf numFmtId="168" fontId="9" fillId="0" borderId="13" xfId="286" applyNumberFormat="1" applyFont="1" applyBorder="1" applyAlignment="1">
      <alignment horizontal="right" vertical="center"/>
    </xf>
    <xf numFmtId="168" fontId="9" fillId="0" borderId="71" xfId="286" applyNumberFormat="1" applyFont="1" applyBorder="1" applyAlignment="1">
      <alignment horizontal="right" vertical="center"/>
    </xf>
    <xf numFmtId="0" fontId="9" fillId="0" borderId="71" xfId="286" applyFont="1" applyBorder="1" applyAlignment="1">
      <alignment vertical="center"/>
    </xf>
    <xf numFmtId="0" fontId="19" fillId="0" borderId="14" xfId="286" applyFont="1" applyBorder="1" applyAlignment="1">
      <alignment horizontal="centerContinuous" vertical="center" wrapText="1"/>
    </xf>
    <xf numFmtId="168" fontId="9" fillId="0" borderId="75" xfId="286" applyNumberFormat="1" applyFont="1" applyBorder="1" applyAlignment="1">
      <alignment horizontal="right" vertical="center"/>
    </xf>
    <xf numFmtId="168" fontId="9" fillId="0" borderId="80" xfId="286" applyNumberFormat="1" applyFont="1" applyBorder="1" applyAlignment="1">
      <alignment horizontal="right" vertical="center"/>
    </xf>
    <xf numFmtId="170" fontId="9" fillId="0" borderId="101" xfId="286" applyNumberFormat="1" applyFont="1" applyBorder="1" applyAlignment="1">
      <alignment vertical="center"/>
    </xf>
    <xf numFmtId="0" fontId="19" fillId="0" borderId="94" xfId="286" applyFont="1" applyBorder="1" applyAlignment="1">
      <alignment horizontal="center" vertical="center"/>
    </xf>
    <xf numFmtId="0" fontId="19" fillId="0" borderId="99" xfId="286" applyFont="1" applyBorder="1" applyAlignment="1">
      <alignment horizontal="center" vertical="center" wrapText="1"/>
    </xf>
    <xf numFmtId="170" fontId="19" fillId="0" borderId="95" xfId="286" applyNumberFormat="1" applyFont="1" applyBorder="1" applyAlignment="1">
      <alignment horizontal="center" vertical="center" wrapText="1"/>
    </xf>
    <xf numFmtId="168" fontId="9" fillId="27" borderId="98" xfId="286" applyNumberFormat="1" applyFont="1" applyFill="1" applyBorder="1" applyAlignment="1" applyProtection="1">
      <alignment vertical="center"/>
      <protection locked="0"/>
    </xf>
    <xf numFmtId="170" fontId="9" fillId="27" borderId="39" xfId="286" applyNumberFormat="1" applyFont="1" applyFill="1" applyBorder="1" applyAlignment="1" applyProtection="1">
      <alignment vertical="center"/>
      <protection locked="0"/>
    </xf>
    <xf numFmtId="170" fontId="9" fillId="28" borderId="95" xfId="286" applyNumberFormat="1" applyFont="1" applyFill="1" applyBorder="1" applyAlignment="1" applyProtection="1">
      <alignment horizontal="right" vertical="center"/>
      <protection locked="0"/>
    </xf>
    <xf numFmtId="170" fontId="9" fillId="27" borderId="95" xfId="286" applyNumberFormat="1" applyFont="1" applyFill="1" applyBorder="1" applyAlignment="1" applyProtection="1">
      <alignment vertical="center"/>
      <protection locked="0"/>
    </xf>
    <xf numFmtId="0" fontId="19" fillId="33" borderId="94" xfId="286" applyFont="1" applyFill="1" applyBorder="1" applyAlignment="1">
      <alignment horizontal="center" vertical="center"/>
    </xf>
    <xf numFmtId="4" fontId="9" fillId="0" borderId="96" xfId="286" applyNumberFormat="1" applyFont="1" applyBorder="1" applyAlignment="1">
      <alignment horizontal="center" vertical="center" wrapText="1"/>
    </xf>
    <xf numFmtId="168" fontId="9" fillId="0" borderId="98" xfId="286" applyNumberFormat="1" applyFont="1" applyBorder="1" applyAlignment="1">
      <alignment vertical="center"/>
    </xf>
    <xf numFmtId="170" fontId="9" fillId="27" borderId="96" xfId="286" applyNumberFormat="1" applyFont="1" applyFill="1" applyBorder="1" applyAlignment="1" applyProtection="1">
      <alignment vertical="center"/>
      <protection locked="0"/>
    </xf>
    <xf numFmtId="170" fontId="9" fillId="27" borderId="96" xfId="205" applyNumberFormat="1" applyFont="1" applyFill="1" applyBorder="1" applyAlignment="1" applyProtection="1">
      <alignment vertical="center"/>
      <protection locked="0"/>
    </xf>
    <xf numFmtId="173" fontId="9" fillId="27" borderId="95" xfId="205" applyNumberFormat="1" applyFont="1" applyFill="1" applyBorder="1" applyAlignment="1" applyProtection="1">
      <alignment vertical="center"/>
      <protection locked="0"/>
    </xf>
    <xf numFmtId="168" fontId="9" fillId="0" borderId="95" xfId="286" applyNumberFormat="1" applyFont="1" applyBorder="1" applyAlignment="1">
      <alignment vertical="center"/>
    </xf>
    <xf numFmtId="170" fontId="9" fillId="27" borderId="96" xfId="286" applyNumberFormat="1" applyFont="1" applyFill="1" applyBorder="1" applyAlignment="1" applyProtection="1">
      <alignment horizontal="right" vertical="center"/>
      <protection locked="0"/>
    </xf>
    <xf numFmtId="0" fontId="9" fillId="34" borderId="96" xfId="286" applyFont="1" applyFill="1" applyBorder="1" applyAlignment="1" applyProtection="1">
      <alignment vertical="center"/>
      <protection locked="0"/>
    </xf>
    <xf numFmtId="0" fontId="9" fillId="34" borderId="17" xfId="286" applyFont="1" applyFill="1" applyBorder="1" applyAlignment="1" applyProtection="1">
      <alignment vertical="center"/>
      <protection locked="0"/>
    </xf>
    <xf numFmtId="0" fontId="9" fillId="0" borderId="0" xfId="286" applyFont="1" applyBorder="1" applyAlignment="1">
      <alignment vertical="center"/>
    </xf>
    <xf numFmtId="168" fontId="9" fillId="0" borderId="0" xfId="286" applyNumberFormat="1" applyFont="1" applyBorder="1" applyAlignment="1">
      <alignment horizontal="center" vertical="center"/>
    </xf>
    <xf numFmtId="0" fontId="19" fillId="0" borderId="0" xfId="286" applyFont="1" applyBorder="1" applyAlignment="1">
      <alignment horizontal="center" vertical="center"/>
    </xf>
    <xf numFmtId="0" fontId="19" fillId="0" borderId="0" xfId="286" applyFont="1" applyBorder="1" applyAlignment="1">
      <alignment vertical="center"/>
    </xf>
    <xf numFmtId="0" fontId="19" fillId="0" borderId="0" xfId="286" applyFont="1" applyBorder="1" applyAlignment="1">
      <alignment vertical="center" wrapText="1"/>
    </xf>
    <xf numFmtId="186" fontId="9" fillId="0" borderId="0" xfId="286" applyNumberFormat="1" applyFont="1" applyBorder="1" applyAlignment="1">
      <alignment horizontal="center" vertical="center"/>
    </xf>
    <xf numFmtId="2" fontId="19" fillId="0" borderId="0" xfId="286" applyNumberFormat="1" applyFont="1" applyBorder="1" applyAlignment="1">
      <alignment horizontal="center" vertical="center"/>
    </xf>
    <xf numFmtId="170" fontId="9" fillId="0" borderId="0" xfId="286" applyNumberFormat="1" applyFont="1" applyBorder="1" applyAlignment="1">
      <alignment vertical="center"/>
    </xf>
    <xf numFmtId="168" fontId="86" fillId="0" borderId="0" xfId="286" applyNumberFormat="1" applyFont="1" applyBorder="1" applyAlignment="1">
      <alignment horizontal="center" vertical="center"/>
    </xf>
    <xf numFmtId="186" fontId="9" fillId="0" borderId="0" xfId="286" applyNumberFormat="1" applyFont="1" applyBorder="1" applyAlignment="1">
      <alignment vertical="center"/>
    </xf>
    <xf numFmtId="0" fontId="19" fillId="0" borderId="0" xfId="286" applyFont="1" applyBorder="1" applyAlignment="1">
      <alignment horizontal="right" vertical="center"/>
    </xf>
    <xf numFmtId="0" fontId="19" fillId="0" borderId="0" xfId="286" applyFont="1" applyBorder="1" applyAlignment="1">
      <alignment horizontal="center" vertical="center" wrapText="1"/>
    </xf>
    <xf numFmtId="0" fontId="19" fillId="0" borderId="0" xfId="286" applyFont="1" applyBorder="1" applyAlignment="1">
      <alignment horizontal="centerContinuous" vertical="center" wrapText="1"/>
    </xf>
    <xf numFmtId="0" fontId="19" fillId="0" borderId="0" xfId="286" applyFont="1" applyBorder="1" applyAlignment="1">
      <alignment horizontal="centerContinuous" vertical="center"/>
    </xf>
    <xf numFmtId="170" fontId="86" fillId="0" borderId="0" xfId="286" applyNumberFormat="1" applyFont="1" applyBorder="1" applyAlignment="1">
      <alignment horizontal="right" vertical="center"/>
    </xf>
    <xf numFmtId="168" fontId="9" fillId="0" borderId="0" xfId="286" applyNumberFormat="1" applyFont="1" applyBorder="1" applyAlignment="1">
      <alignment horizontal="right" vertical="center"/>
    </xf>
    <xf numFmtId="0" fontId="11" fillId="0" borderId="0" xfId="286" applyBorder="1" applyAlignment="1">
      <alignment horizontal="right" vertical="center"/>
    </xf>
    <xf numFmtId="4" fontId="9" fillId="0" borderId="0" xfId="286" applyNumberFormat="1" applyFont="1" applyBorder="1" applyAlignment="1">
      <alignment vertical="center"/>
    </xf>
    <xf numFmtId="170" fontId="9" fillId="0" borderId="0" xfId="286" applyNumberFormat="1" applyFont="1" applyBorder="1" applyAlignment="1">
      <alignment vertical="center" wrapText="1"/>
    </xf>
    <xf numFmtId="164" fontId="9" fillId="0" borderId="0" xfId="286" applyNumberFormat="1" applyFont="1" applyBorder="1" applyAlignment="1">
      <alignment vertical="center"/>
    </xf>
    <xf numFmtId="186" fontId="9" fillId="0" borderId="0" xfId="286" quotePrefix="1" applyNumberFormat="1" applyFont="1" applyBorder="1" applyAlignment="1">
      <alignment vertical="center"/>
    </xf>
    <xf numFmtId="0" fontId="9" fillId="0" borderId="100" xfId="286" applyFont="1" applyBorder="1" applyAlignment="1">
      <alignment horizontal="centerContinuous" vertical="center"/>
    </xf>
    <xf numFmtId="185" fontId="9" fillId="0" borderId="100" xfId="286" applyNumberFormat="1" applyFont="1" applyBorder="1" applyAlignment="1">
      <alignment horizontal="center" vertical="center"/>
    </xf>
    <xf numFmtId="0" fontId="62" fillId="33" borderId="18" xfId="281" applyFont="1" applyFill="1" applyBorder="1" applyAlignment="1" applyProtection="1">
      <alignment horizontal="center" vertical="center" wrapText="1"/>
    </xf>
    <xf numFmtId="0" fontId="62" fillId="33" borderId="18" xfId="281" applyFont="1" applyFill="1" applyBorder="1" applyAlignment="1" applyProtection="1">
      <alignment vertical="center" wrapText="1"/>
    </xf>
    <xf numFmtId="3" fontId="62" fillId="33" borderId="0" xfId="281" applyNumberFormat="1" applyFont="1" applyFill="1" applyBorder="1" applyAlignment="1" applyProtection="1">
      <alignment horizontal="center" vertical="center" wrapText="1"/>
    </xf>
    <xf numFmtId="0" fontId="14" fillId="39" borderId="95" xfId="134" applyFont="1" applyFill="1" applyBorder="1" applyAlignment="1" applyProtection="1">
      <alignment horizontal="center" vertical="center"/>
    </xf>
    <xf numFmtId="3" fontId="63" fillId="44" borderId="39" xfId="282" applyNumberFormat="1" applyFont="1" applyFill="1" applyBorder="1" applyAlignment="1" applyProtection="1">
      <alignment vertical="top"/>
    </xf>
    <xf numFmtId="3" fontId="63" fillId="44" borderId="30" xfId="282" applyNumberFormat="1" applyFont="1" applyFill="1" applyBorder="1" applyAlignment="1" applyProtection="1">
      <alignment vertical="top"/>
    </xf>
    <xf numFmtId="3" fontId="63" fillId="44" borderId="100" xfId="282" applyNumberFormat="1" applyFont="1" applyFill="1" applyBorder="1" applyAlignment="1" applyProtection="1">
      <alignment vertical="top"/>
    </xf>
    <xf numFmtId="3" fontId="63" fillId="44" borderId="68" xfId="282" applyNumberFormat="1" applyFont="1" applyFill="1" applyBorder="1" applyAlignment="1" applyProtection="1">
      <alignment vertical="top"/>
    </xf>
    <xf numFmtId="3" fontId="63" fillId="44" borderId="71" xfId="282" applyNumberFormat="1" applyFont="1" applyFill="1" applyBorder="1" applyAlignment="1" applyProtection="1">
      <alignment vertical="top"/>
    </xf>
    <xf numFmtId="3" fontId="63" fillId="44" borderId="78" xfId="282" applyNumberFormat="1" applyFont="1" applyFill="1" applyBorder="1" applyAlignment="1" applyProtection="1">
      <alignment vertical="top"/>
    </xf>
    <xf numFmtId="3" fontId="62" fillId="39" borderId="32" xfId="281" applyNumberFormat="1" applyFont="1" applyFill="1" applyBorder="1" applyAlignment="1" applyProtection="1">
      <alignment horizontal="center" vertical="center" wrapText="1"/>
    </xf>
    <xf numFmtId="3" fontId="62" fillId="39" borderId="91" xfId="281" applyNumberFormat="1" applyFont="1" applyFill="1" applyBorder="1" applyAlignment="1" applyProtection="1">
      <alignment horizontal="center" vertical="center" wrapText="1"/>
    </xf>
    <xf numFmtId="3" fontId="62" fillId="39" borderId="34" xfId="281" applyNumberFormat="1" applyFont="1" applyFill="1" applyBorder="1" applyAlignment="1" applyProtection="1">
      <alignment horizontal="center" vertical="center" wrapText="1"/>
    </xf>
    <xf numFmtId="3" fontId="63" fillId="45" borderId="68" xfId="282" applyNumberFormat="1" applyFont="1" applyFill="1" applyBorder="1" applyAlignment="1" applyProtection="1">
      <alignment vertical="top"/>
    </xf>
    <xf numFmtId="3" fontId="63" fillId="45" borderId="71" xfId="282" applyNumberFormat="1" applyFont="1" applyFill="1" applyBorder="1" applyAlignment="1" applyProtection="1">
      <alignment vertical="top"/>
    </xf>
    <xf numFmtId="3" fontId="63" fillId="44" borderId="58" xfId="282" applyNumberFormat="1" applyFont="1" applyFill="1" applyBorder="1" applyAlignment="1" applyProtection="1">
      <alignment vertical="top"/>
    </xf>
    <xf numFmtId="170" fontId="11" fillId="0" borderId="16" xfId="134" applyNumberFormat="1" applyFont="1" applyFill="1" applyBorder="1" applyAlignment="1" applyProtection="1">
      <alignment horizontal="right" vertical="center"/>
    </xf>
    <xf numFmtId="170" fontId="11" fillId="0" borderId="13" xfId="134" applyNumberFormat="1" applyFont="1" applyFill="1" applyBorder="1" applyAlignment="1" applyProtection="1">
      <alignment horizontal="right" vertical="center"/>
    </xf>
    <xf numFmtId="0" fontId="61" fillId="37" borderId="100" xfId="0" applyFont="1" applyFill="1" applyBorder="1" applyAlignment="1">
      <alignment horizontal="center"/>
    </xf>
    <xf numFmtId="0" fontId="0" fillId="26" borderId="95" xfId="0" applyFill="1" applyBorder="1" applyAlignment="1">
      <alignment horizontal="center" vertical="center"/>
    </xf>
    <xf numFmtId="0" fontId="0" fillId="26" borderId="0" xfId="0" applyFill="1" applyBorder="1" applyAlignment="1">
      <alignment horizontal="center" vertical="center"/>
    </xf>
    <xf numFmtId="3" fontId="63" fillId="44" borderId="95" xfId="282" applyNumberFormat="1" applyFont="1" applyFill="1" applyBorder="1" applyAlignment="1" applyProtection="1">
      <alignment vertical="top"/>
    </xf>
    <xf numFmtId="3" fontId="63" fillId="45" borderId="39" xfId="282" applyNumberFormat="1" applyFont="1" applyFill="1" applyBorder="1" applyAlignment="1" applyProtection="1">
      <alignment vertical="top"/>
    </xf>
    <xf numFmtId="0" fontId="15" fillId="0" borderId="0" xfId="0" applyFont="1"/>
    <xf numFmtId="0" fontId="70" fillId="0" borderId="0" xfId="0" applyFont="1"/>
    <xf numFmtId="0" fontId="11" fillId="37" borderId="100" xfId="293" applyFont="1" applyFill="1" applyBorder="1" applyAlignment="1">
      <alignment vertical="center" wrapText="1"/>
    </xf>
    <xf numFmtId="0" fontId="11" fillId="37" borderId="100" xfId="0" applyFont="1" applyFill="1" applyBorder="1" applyAlignment="1">
      <alignment horizontal="center" vertical="center" wrapText="1"/>
    </xf>
    <xf numFmtId="0" fontId="2" fillId="0" borderId="0" xfId="293"/>
    <xf numFmtId="0" fontId="9" fillId="0" borderId="96" xfId="293" applyFont="1" applyBorder="1" applyAlignment="1">
      <alignment horizontal="left" vertical="center" wrapText="1"/>
    </xf>
    <xf numFmtId="3" fontId="9" fillId="33" borderId="95" xfId="218" applyNumberFormat="1" applyFill="1" applyBorder="1" applyAlignment="1" applyProtection="1">
      <alignment horizontal="right" vertical="center"/>
      <protection locked="0"/>
    </xf>
    <xf numFmtId="3" fontId="9" fillId="27" borderId="95" xfId="218" applyNumberFormat="1" applyFill="1" applyBorder="1" applyAlignment="1" applyProtection="1">
      <alignment horizontal="right" vertical="center"/>
      <protection locked="0"/>
    </xf>
    <xf numFmtId="0" fontId="9" fillId="0" borderId="17" xfId="293" applyFont="1" applyBorder="1" applyAlignment="1">
      <alignment horizontal="left" vertical="center" wrapText="1"/>
    </xf>
    <xf numFmtId="0" fontId="9" fillId="0" borderId="0" xfId="293" applyFont="1" applyAlignment="1">
      <alignment vertical="center"/>
    </xf>
    <xf numFmtId="0" fontId="9" fillId="38" borderId="95" xfId="293" applyFont="1" applyFill="1" applyBorder="1" applyAlignment="1">
      <alignment horizontal="left" vertical="center" indent="2"/>
    </xf>
    <xf numFmtId="0" fontId="11" fillId="38" borderId="95" xfId="293" applyFont="1" applyFill="1" applyBorder="1" applyAlignment="1">
      <alignment horizontal="center" vertical="center" wrapText="1"/>
    </xf>
    <xf numFmtId="0" fontId="9" fillId="0" borderId="95" xfId="293" applyFont="1" applyBorder="1" applyAlignment="1">
      <alignment horizontal="left" vertical="center" wrapText="1" indent="2"/>
    </xf>
    <xf numFmtId="0" fontId="9" fillId="37" borderId="100" xfId="293" applyFont="1" applyFill="1" applyBorder="1" applyAlignment="1">
      <alignment horizontal="left" vertical="center" wrapText="1" indent="2"/>
    </xf>
    <xf numFmtId="3" fontId="9" fillId="0" borderId="0" xfId="218" applyNumberFormat="1" applyAlignment="1" applyProtection="1">
      <alignment horizontal="right" vertical="center"/>
      <protection locked="0"/>
    </xf>
    <xf numFmtId="0" fontId="9" fillId="0" borderId="0" xfId="293" applyFont="1" applyAlignment="1">
      <alignment horizontal="left" vertical="center" wrapText="1" indent="2"/>
    </xf>
    <xf numFmtId="3" fontId="9" fillId="0" borderId="96" xfId="218" applyNumberFormat="1" applyBorder="1" applyAlignment="1" applyProtection="1">
      <alignment horizontal="right" vertical="center"/>
      <protection locked="0"/>
    </xf>
    <xf numFmtId="171" fontId="9" fillId="33" borderId="95" xfId="218" applyNumberFormat="1" applyFill="1" applyBorder="1" applyAlignment="1" applyProtection="1">
      <alignment horizontal="right" vertical="center"/>
      <protection locked="0"/>
    </xf>
    <xf numFmtId="0" fontId="19" fillId="37" borderId="95" xfId="293" applyFont="1" applyFill="1" applyBorder="1" applyAlignment="1">
      <alignment horizontal="left" vertical="center" wrapText="1" indent="2"/>
    </xf>
    <xf numFmtId="171" fontId="9" fillId="0" borderId="96" xfId="0" applyNumberFormat="1" applyFont="1" applyBorder="1" applyAlignment="1">
      <alignment horizontal="left" vertical="center"/>
    </xf>
    <xf numFmtId="171" fontId="9" fillId="0" borderId="18" xfId="0" applyNumberFormat="1" applyFont="1" applyBorder="1" applyAlignment="1">
      <alignment horizontal="left" vertical="center"/>
    </xf>
    <xf numFmtId="0" fontId="9" fillId="0" borderId="16" xfId="0" applyFont="1" applyBorder="1" applyAlignment="1">
      <alignment vertical="center"/>
    </xf>
    <xf numFmtId="0" fontId="5" fillId="0" borderId="0" xfId="280" applyAlignment="1">
      <alignment horizontal="center"/>
    </xf>
    <xf numFmtId="0" fontId="70" fillId="39" borderId="97" xfId="134" applyFont="1" applyFill="1" applyBorder="1" applyAlignment="1" applyProtection="1">
      <alignment horizontal="center" vertical="center"/>
    </xf>
    <xf numFmtId="1" fontId="5" fillId="0" borderId="0" xfId="280" applyNumberFormat="1" applyAlignment="1">
      <alignment horizontal="center"/>
    </xf>
    <xf numFmtId="183" fontId="9" fillId="27" borderId="95" xfId="279" applyNumberFormat="1" applyFont="1" applyFill="1" applyBorder="1" applyAlignment="1" applyProtection="1">
      <alignment horizontal="center" vertical="center"/>
      <protection locked="0"/>
    </xf>
    <xf numFmtId="3" fontId="9" fillId="0" borderId="93" xfId="0" applyNumberFormat="1" applyFont="1" applyBorder="1" applyAlignment="1" applyProtection="1">
      <alignment vertical="center"/>
    </xf>
    <xf numFmtId="3" fontId="9" fillId="27" borderId="93" xfId="0" applyNumberFormat="1" applyFont="1" applyFill="1" applyBorder="1" applyAlignment="1" applyProtection="1">
      <alignment horizontal="right" vertical="center"/>
      <protection locked="0"/>
    </xf>
    <xf numFmtId="3" fontId="19" fillId="35" borderId="100" xfId="234" applyNumberFormat="1" applyFont="1" applyFill="1" applyBorder="1" applyAlignment="1" applyProtection="1">
      <alignment horizontal="centerContinuous" vertical="center"/>
    </xf>
    <xf numFmtId="3" fontId="19" fillId="35" borderId="39" xfId="234" applyNumberFormat="1" applyFont="1" applyFill="1" applyBorder="1" applyAlignment="1" applyProtection="1">
      <alignment horizontal="centerContinuous" vertical="center"/>
    </xf>
    <xf numFmtId="0" fontId="15" fillId="26" borderId="0" xfId="0" applyFont="1" applyFill="1" applyAlignment="1">
      <alignment vertical="center"/>
    </xf>
    <xf numFmtId="0" fontId="0" fillId="26" borderId="0" xfId="0" applyFill="1" applyAlignment="1">
      <alignment vertical="center"/>
    </xf>
    <xf numFmtId="0" fontId="1" fillId="0" borderId="18" xfId="294" applyBorder="1" applyAlignment="1">
      <alignment vertical="center"/>
    </xf>
    <xf numFmtId="0" fontId="14" fillId="2" borderId="95" xfId="0" applyFont="1" applyFill="1" applyBorder="1" applyAlignment="1">
      <alignment horizontal="center" vertical="center" wrapText="1"/>
    </xf>
    <xf numFmtId="0" fontId="9" fillId="33" borderId="100" xfId="0" applyFont="1" applyFill="1" applyBorder="1" applyAlignment="1">
      <alignment horizontal="left" vertical="center"/>
    </xf>
    <xf numFmtId="0" fontId="0" fillId="36" borderId="95" xfId="0" applyFill="1" applyBorder="1" applyAlignment="1">
      <alignment vertical="center"/>
    </xf>
    <xf numFmtId="0" fontId="0" fillId="33" borderId="95" xfId="0" applyFill="1" applyBorder="1" applyAlignment="1">
      <alignment vertical="center"/>
    </xf>
    <xf numFmtId="0" fontId="9" fillId="33" borderId="95" xfId="0" applyFont="1" applyFill="1" applyBorder="1" applyAlignment="1">
      <alignment vertical="center"/>
    </xf>
    <xf numFmtId="0" fontId="9" fillId="47" borderId="109" xfId="0" applyFont="1" applyFill="1" applyBorder="1" applyAlignment="1">
      <alignment vertical="center"/>
    </xf>
    <xf numFmtId="4" fontId="91" fillId="47" borderId="70" xfId="238" applyNumberFormat="1" applyFont="1" applyFill="1" applyBorder="1" applyAlignment="1">
      <alignment vertical="center"/>
    </xf>
    <xf numFmtId="0" fontId="9" fillId="47" borderId="35" xfId="0" applyFont="1" applyFill="1" applyBorder="1" applyAlignment="1">
      <alignment vertical="center"/>
    </xf>
    <xf numFmtId="0" fontId="9" fillId="47" borderId="74" xfId="0" applyFont="1" applyFill="1" applyBorder="1" applyAlignment="1">
      <alignment vertical="center"/>
    </xf>
    <xf numFmtId="49" fontId="9" fillId="26" borderId="77" xfId="0" applyNumberFormat="1" applyFont="1" applyFill="1" applyBorder="1" applyAlignment="1" applyProtection="1">
      <alignment horizontal="left" vertical="center" wrapText="1"/>
    </xf>
    <xf numFmtId="0" fontId="61" fillId="37" borderId="96" xfId="280" quotePrefix="1" applyFont="1" applyFill="1" applyBorder="1"/>
    <xf numFmtId="0" fontId="5" fillId="37" borderId="97" xfId="280" applyFill="1" applyBorder="1"/>
    <xf numFmtId="1" fontId="5" fillId="37" borderId="97" xfId="280" applyNumberFormat="1" applyFill="1" applyBorder="1" applyAlignment="1">
      <alignment horizontal="center"/>
    </xf>
    <xf numFmtId="0" fontId="5" fillId="37" borderId="98" xfId="280" applyFill="1" applyBorder="1"/>
    <xf numFmtId="0" fontId="19" fillId="0" borderId="94" xfId="286" applyFont="1" applyBorder="1" applyAlignment="1">
      <alignment vertical="center" wrapText="1"/>
    </xf>
    <xf numFmtId="0" fontId="19" fillId="0" borderId="71" xfId="286" applyFont="1" applyBorder="1" applyAlignment="1">
      <alignment horizontal="center" vertical="center"/>
    </xf>
    <xf numFmtId="0" fontId="15" fillId="0" borderId="68" xfId="286" applyFont="1" applyBorder="1" applyAlignment="1">
      <alignment vertical="center"/>
    </xf>
    <xf numFmtId="0" fontId="15" fillId="0" borderId="71" xfId="286" applyFont="1" applyBorder="1" applyAlignment="1">
      <alignment vertical="center"/>
    </xf>
    <xf numFmtId="9" fontId="9" fillId="0" borderId="71" xfId="203" applyFont="1" applyFill="1" applyBorder="1" applyAlignment="1" applyProtection="1">
      <alignment horizontal="center" vertical="center"/>
    </xf>
    <xf numFmtId="0" fontId="19" fillId="0" borderId="71" xfId="286" applyFont="1" applyBorder="1" applyAlignment="1">
      <alignment vertical="center"/>
    </xf>
    <xf numFmtId="0" fontId="9" fillId="0" borderId="96" xfId="286" applyFont="1" applyBorder="1" applyAlignment="1">
      <alignment horizontal="center" vertical="center" wrapText="1"/>
    </xf>
    <xf numFmtId="0" fontId="19" fillId="0" borderId="14" xfId="286" applyFont="1" applyBorder="1" applyAlignment="1">
      <alignment horizontal="center" vertical="center"/>
    </xf>
    <xf numFmtId="0" fontId="9" fillId="0" borderId="31" xfId="286" applyFont="1" applyBorder="1" applyAlignment="1">
      <alignment vertical="center"/>
    </xf>
    <xf numFmtId="0" fontId="9" fillId="0" borderId="17" xfId="286" applyFont="1" applyBorder="1" applyAlignment="1">
      <alignment horizontal="centerContinuous" vertical="center"/>
    </xf>
    <xf numFmtId="0" fontId="9" fillId="0" borderId="101" xfId="286" applyFont="1" applyBorder="1" applyAlignment="1">
      <alignment horizontal="centerContinuous" vertical="center"/>
    </xf>
    <xf numFmtId="168" fontId="9" fillId="27" borderId="96" xfId="286" applyNumberFormat="1" applyFont="1" applyFill="1" applyBorder="1" applyAlignment="1" applyProtection="1">
      <alignment horizontal="right" vertical="center"/>
      <protection locked="0"/>
    </xf>
    <xf numFmtId="168" fontId="9" fillId="0" borderId="96" xfId="286" applyNumberFormat="1" applyFont="1" applyBorder="1" applyAlignment="1">
      <alignment vertical="center"/>
    </xf>
    <xf numFmtId="168" fontId="9" fillId="0" borderId="71" xfId="286" applyNumberFormat="1" applyFont="1" applyBorder="1" applyAlignment="1">
      <alignment horizontal="center" vertical="center"/>
    </xf>
    <xf numFmtId="170" fontId="86" fillId="27" borderId="96" xfId="286" applyNumberFormat="1" applyFont="1" applyFill="1" applyBorder="1" applyAlignment="1" applyProtection="1">
      <alignment horizontal="right" vertical="center"/>
      <protection locked="0"/>
    </xf>
    <xf numFmtId="173" fontId="9" fillId="0" borderId="96" xfId="205" applyNumberFormat="1" applyFont="1" applyFill="1" applyBorder="1" applyAlignment="1" applyProtection="1">
      <alignment vertical="center"/>
    </xf>
    <xf numFmtId="168" fontId="9" fillId="0" borderId="14" xfId="286" applyNumberFormat="1" applyFont="1" applyBorder="1" applyAlignment="1">
      <alignment horizontal="center" vertical="center"/>
    </xf>
    <xf numFmtId="0" fontId="14" fillId="39" borderId="100" xfId="281" applyFont="1" applyFill="1" applyBorder="1" applyAlignment="1">
      <alignment horizontal="center" vertical="center" wrapText="1"/>
    </xf>
    <xf numFmtId="170" fontId="11" fillId="33" borderId="96" xfId="285" applyNumberFormat="1" applyFont="1" applyFill="1" applyBorder="1"/>
    <xf numFmtId="170" fontId="11" fillId="33" borderId="95" xfId="285" applyNumberFormat="1" applyFont="1" applyFill="1" applyBorder="1"/>
    <xf numFmtId="170" fontId="11" fillId="33" borderId="30" xfId="285" applyNumberFormat="1" applyFont="1" applyFill="1" applyBorder="1"/>
    <xf numFmtId="0" fontId="63" fillId="0" borderId="0" xfId="280" applyFont="1" applyAlignment="1">
      <alignment vertical="center"/>
    </xf>
    <xf numFmtId="0" fontId="63" fillId="0" borderId="0" xfId="280" applyFont="1" applyAlignment="1">
      <alignment horizontal="center" vertical="center"/>
    </xf>
    <xf numFmtId="0" fontId="62" fillId="0" borderId="0" xfId="280" applyFont="1" applyAlignment="1">
      <alignment vertical="center"/>
    </xf>
    <xf numFmtId="0" fontId="59" fillId="0" borderId="0" xfId="280" applyFont="1" applyAlignment="1">
      <alignment horizontal="center" vertical="center"/>
    </xf>
    <xf numFmtId="174" fontId="63" fillId="34" borderId="95" xfId="282" applyNumberFormat="1" applyFont="1" applyFill="1" applyBorder="1" applyAlignment="1" applyProtection="1">
      <alignment vertical="center"/>
      <protection locked="0"/>
    </xf>
    <xf numFmtId="1" fontId="63" fillId="34" borderId="95" xfId="282" applyNumberFormat="1" applyFont="1" applyFill="1" applyBorder="1" applyAlignment="1" applyProtection="1">
      <alignment horizontal="center" vertical="center"/>
      <protection locked="0"/>
    </xf>
    <xf numFmtId="170" fontId="63" fillId="34" borderId="95" xfId="282" applyNumberFormat="1" applyFont="1" applyFill="1" applyBorder="1" applyAlignment="1" applyProtection="1">
      <alignment vertical="center"/>
      <protection locked="0"/>
    </xf>
    <xf numFmtId="170" fontId="74" fillId="33" borderId="95" xfId="284" applyNumberFormat="1" applyFont="1" applyFill="1" applyBorder="1" applyAlignment="1" applyProtection="1">
      <alignment vertical="center"/>
    </xf>
    <xf numFmtId="1" fontId="63" fillId="41" borderId="95" xfId="282" applyNumberFormat="1" applyFont="1" applyFill="1" applyBorder="1" applyAlignment="1" applyProtection="1">
      <alignment horizontal="center" vertical="center"/>
      <protection locked="0"/>
    </xf>
    <xf numFmtId="170" fontId="11" fillId="33" borderId="95" xfId="285" applyNumberFormat="1" applyFont="1" applyFill="1" applyBorder="1" applyAlignment="1" applyProtection="1">
      <alignment vertical="center"/>
    </xf>
    <xf numFmtId="174" fontId="11" fillId="0" borderId="0" xfId="280" applyNumberFormat="1" applyFont="1" applyAlignment="1">
      <alignment vertical="center"/>
    </xf>
    <xf numFmtId="0" fontId="11" fillId="0" borderId="0" xfId="280" applyFont="1" applyAlignment="1">
      <alignment vertical="center"/>
    </xf>
    <xf numFmtId="170" fontId="14" fillId="33" borderId="95" xfId="285" applyNumberFormat="1" applyFont="1" applyFill="1" applyBorder="1" applyAlignment="1" applyProtection="1">
      <alignment vertical="center"/>
    </xf>
    <xf numFmtId="170" fontId="63" fillId="34" borderId="100" xfId="282" applyNumberFormat="1" applyFont="1" applyFill="1" applyBorder="1" applyAlignment="1" applyProtection="1">
      <alignment vertical="center"/>
      <protection locked="0"/>
    </xf>
    <xf numFmtId="170" fontId="74" fillId="33" borderId="100" xfId="284" applyNumberFormat="1" applyFont="1" applyFill="1" applyBorder="1" applyAlignment="1" applyProtection="1">
      <alignment vertical="center"/>
    </xf>
    <xf numFmtId="170" fontId="14" fillId="33" borderId="100" xfId="285" applyNumberFormat="1" applyFont="1" applyFill="1" applyBorder="1" applyAlignment="1" applyProtection="1">
      <alignment vertical="center"/>
    </xf>
    <xf numFmtId="174" fontId="89" fillId="34" borderId="95" xfId="282" applyNumberFormat="1" applyFont="1" applyFill="1" applyBorder="1" applyAlignment="1" applyProtection="1">
      <alignment vertical="center"/>
      <protection locked="0"/>
    </xf>
    <xf numFmtId="170" fontId="89" fillId="34" borderId="95" xfId="282" applyNumberFormat="1" applyFont="1" applyFill="1" applyBorder="1" applyAlignment="1" applyProtection="1">
      <alignment vertical="center"/>
      <protection locked="0"/>
    </xf>
    <xf numFmtId="1" fontId="89" fillId="41" borderId="95" xfId="282" applyNumberFormat="1" applyFont="1" applyFill="1" applyBorder="1" applyAlignment="1" applyProtection="1">
      <alignment horizontal="center" vertical="center"/>
      <protection locked="0"/>
    </xf>
    <xf numFmtId="170" fontId="90" fillId="33" borderId="95" xfId="168" applyNumberFormat="1" applyFont="1" applyFill="1" applyBorder="1" applyAlignment="1" applyProtection="1">
      <alignment vertical="center"/>
    </xf>
    <xf numFmtId="0" fontId="14" fillId="37" borderId="35" xfId="286" applyFont="1" applyFill="1" applyBorder="1" applyAlignment="1">
      <alignment vertical="center"/>
    </xf>
    <xf numFmtId="1" fontId="63" fillId="0" borderId="0" xfId="280" applyNumberFormat="1" applyFont="1" applyAlignment="1">
      <alignment horizontal="center" vertical="center"/>
    </xf>
    <xf numFmtId="174" fontId="69" fillId="0" borderId="0" xfId="280" applyNumberFormat="1" applyFont="1" applyAlignment="1">
      <alignment vertical="center"/>
    </xf>
    <xf numFmtId="0" fontId="11" fillId="39" borderId="96" xfId="134" applyFont="1" applyFill="1" applyBorder="1" applyAlignment="1" applyProtection="1">
      <alignment horizontal="centerContinuous" vertical="center"/>
    </xf>
    <xf numFmtId="0" fontId="11" fillId="39" borderId="97" xfId="134" applyFont="1" applyFill="1" applyBorder="1" applyAlignment="1" applyProtection="1">
      <alignment horizontal="centerContinuous" vertical="center"/>
    </xf>
    <xf numFmtId="0" fontId="11" fillId="39" borderId="98" xfId="134" applyFont="1" applyFill="1" applyBorder="1" applyAlignment="1" applyProtection="1">
      <alignment horizontal="centerContinuous" vertical="center"/>
    </xf>
    <xf numFmtId="0" fontId="66" fillId="0" borderId="0" xfId="280" applyFont="1" applyAlignment="1">
      <alignment horizontal="center" vertical="center"/>
    </xf>
    <xf numFmtId="0" fontId="11" fillId="39" borderId="15" xfId="281" applyFont="1" applyFill="1" applyBorder="1" applyAlignment="1" applyProtection="1">
      <alignment horizontal="center" vertical="center" wrapText="1"/>
    </xf>
    <xf numFmtId="174" fontId="89" fillId="34" borderId="98" xfId="289" applyNumberFormat="1" applyFont="1" applyFill="1" applyBorder="1" applyAlignment="1" applyProtection="1">
      <alignment horizontal="center" vertical="center"/>
      <protection locked="0"/>
    </xf>
    <xf numFmtId="0" fontId="11" fillId="39" borderId="39" xfId="288" applyFont="1" applyFill="1" applyBorder="1" applyAlignment="1" applyProtection="1">
      <alignment horizontal="center" vertical="center" wrapText="1"/>
    </xf>
    <xf numFmtId="168" fontId="9" fillId="33" borderId="98" xfId="286" applyNumberFormat="1" applyFont="1" applyFill="1" applyBorder="1" applyAlignment="1" applyProtection="1">
      <alignment horizontal="right" vertical="center"/>
      <protection locked="0"/>
    </xf>
    <xf numFmtId="168" fontId="9" fillId="0" borderId="95" xfId="286" applyNumberFormat="1" applyFont="1" applyBorder="1" applyAlignment="1" applyProtection="1">
      <alignment horizontal="right" vertical="center"/>
      <protection locked="0"/>
    </xf>
    <xf numFmtId="168" fontId="9" fillId="0" borderId="98" xfId="286" applyNumberFormat="1" applyFont="1" applyBorder="1" applyAlignment="1" applyProtection="1">
      <alignment horizontal="right" vertical="center"/>
      <protection locked="0"/>
    </xf>
    <xf numFmtId="168" fontId="9" fillId="33" borderId="95" xfId="286" applyNumberFormat="1" applyFont="1" applyFill="1" applyBorder="1" applyAlignment="1" applyProtection="1">
      <alignment horizontal="right" vertical="center"/>
      <protection locked="0"/>
    </xf>
    <xf numFmtId="3" fontId="9" fillId="33" borderId="95" xfId="0" applyNumberFormat="1" applyFont="1" applyFill="1" applyBorder="1" applyAlignment="1" applyProtection="1">
      <alignment vertical="center"/>
      <protection locked="0"/>
    </xf>
    <xf numFmtId="3" fontId="9" fillId="33" borderId="93" xfId="0" applyNumberFormat="1" applyFont="1" applyFill="1" applyBorder="1" applyAlignment="1" applyProtection="1">
      <alignment vertical="center"/>
      <protection locked="0"/>
    </xf>
    <xf numFmtId="0" fontId="49" fillId="33" borderId="84" xfId="0" applyFont="1" applyFill="1" applyBorder="1" applyAlignment="1" applyProtection="1">
      <alignment vertical="center"/>
    </xf>
    <xf numFmtId="0" fontId="9" fillId="33" borderId="80" xfId="0" applyFont="1" applyFill="1" applyBorder="1" applyAlignment="1" applyProtection="1">
      <alignment vertical="center"/>
    </xf>
    <xf numFmtId="3" fontId="9" fillId="33" borderId="26" xfId="216" applyNumberFormat="1" applyFont="1" applyFill="1" applyBorder="1" applyAlignment="1" applyProtection="1">
      <alignment horizontal="right" vertical="center"/>
      <protection locked="0"/>
    </xf>
    <xf numFmtId="0" fontId="14" fillId="33" borderId="16" xfId="286" applyFont="1" applyFill="1" applyBorder="1" applyAlignment="1">
      <alignment vertical="center"/>
    </xf>
    <xf numFmtId="0" fontId="66" fillId="0" borderId="0" xfId="280" applyFont="1" applyAlignment="1">
      <alignment horizontal="left" vertical="center"/>
    </xf>
    <xf numFmtId="0" fontId="62" fillId="37" borderId="70" xfId="280" quotePrefix="1" applyFont="1" applyFill="1" applyBorder="1" applyAlignment="1">
      <alignment horizontal="left" vertical="center"/>
    </xf>
    <xf numFmtId="0" fontId="14" fillId="37" borderId="35" xfId="286" applyFont="1" applyFill="1" applyBorder="1" applyAlignment="1">
      <alignment horizontal="left" vertical="center"/>
    </xf>
    <xf numFmtId="0" fontId="14" fillId="37" borderId="74" xfId="286" applyFont="1" applyFill="1" applyBorder="1" applyAlignment="1">
      <alignment horizontal="left" vertical="center"/>
    </xf>
    <xf numFmtId="0" fontId="11" fillId="0" borderId="0" xfId="0" applyFont="1" applyAlignment="1" applyProtection="1">
      <alignment vertical="center" wrapText="1"/>
    </xf>
    <xf numFmtId="0" fontId="11" fillId="37" borderId="96" xfId="0" applyFont="1" applyFill="1" applyBorder="1" applyAlignment="1" applyProtection="1">
      <alignment horizontal="center" vertical="center" wrapText="1"/>
    </xf>
    <xf numFmtId="0" fontId="11" fillId="37" borderId="93" xfId="0" applyFont="1" applyFill="1" applyBorder="1" applyAlignment="1" applyProtection="1">
      <alignment horizontal="center" vertical="center" wrapText="1"/>
    </xf>
    <xf numFmtId="3" fontId="9" fillId="0" borderId="43" xfId="0" applyNumberFormat="1" applyFont="1" applyFill="1" applyBorder="1" applyAlignment="1" applyProtection="1">
      <alignment vertical="center"/>
    </xf>
    <xf numFmtId="3" fontId="9" fillId="0" borderId="29" xfId="0" applyNumberFormat="1" applyFont="1" applyFill="1" applyBorder="1" applyAlignment="1" applyProtection="1">
      <alignment vertical="center"/>
    </xf>
    <xf numFmtId="3" fontId="9" fillId="27" borderId="96" xfId="0" applyNumberFormat="1" applyFont="1" applyFill="1" applyBorder="1" applyAlignment="1" applyProtection="1">
      <alignment horizontal="right" vertical="center"/>
      <protection locked="0"/>
    </xf>
    <xf numFmtId="3" fontId="9" fillId="27" borderId="101" xfId="0" applyNumberFormat="1" applyFont="1" applyFill="1" applyBorder="1" applyAlignment="1" applyProtection="1">
      <alignment horizontal="right" vertical="center"/>
      <protection locked="0"/>
    </xf>
    <xf numFmtId="4" fontId="19" fillId="0" borderId="95" xfId="286" applyNumberFormat="1" applyFont="1" applyBorder="1" applyAlignment="1">
      <alignment horizontal="center" vertical="center" wrapText="1"/>
    </xf>
    <xf numFmtId="0" fontId="9" fillId="0" borderId="85" xfId="232" applyFont="1" applyFill="1" applyBorder="1" applyAlignment="1" applyProtection="1">
      <alignment vertical="center"/>
    </xf>
    <xf numFmtId="3" fontId="9" fillId="27" borderId="100" xfId="240" applyNumberFormat="1" applyFont="1" applyFill="1" applyBorder="1" applyAlignment="1" applyProtection="1">
      <alignment horizontal="right" vertical="center"/>
      <protection locked="0"/>
    </xf>
    <xf numFmtId="3" fontId="9" fillId="27" borderId="83" xfId="240" applyNumberFormat="1" applyFont="1" applyFill="1" applyBorder="1" applyAlignment="1" applyProtection="1">
      <alignment horizontal="right" vertical="center"/>
      <protection locked="0"/>
    </xf>
    <xf numFmtId="3" fontId="9" fillId="35" borderId="0" xfId="214" applyNumberFormat="1" applyFont="1" applyFill="1" applyBorder="1" applyAlignment="1" applyProtection="1">
      <alignment horizontal="right" vertical="center" wrapText="1"/>
    </xf>
    <xf numFmtId="3" fontId="9" fillId="33" borderId="95" xfId="232" applyNumberFormat="1" applyFont="1" applyFill="1" applyBorder="1" applyAlignment="1" applyProtection="1">
      <alignment vertical="center"/>
    </xf>
    <xf numFmtId="0" fontId="9" fillId="34" borderId="94" xfId="286" applyFont="1" applyFill="1" applyBorder="1" applyAlignment="1" applyProtection="1">
      <alignment vertical="center"/>
      <protection locked="0"/>
    </xf>
    <xf numFmtId="168" fontId="9" fillId="34" borderId="95" xfId="286" applyNumberFormat="1" applyFont="1" applyFill="1" applyBorder="1" applyAlignment="1" applyProtection="1">
      <alignment vertical="center"/>
      <protection locked="0"/>
    </xf>
    <xf numFmtId="0" fontId="9" fillId="34" borderId="97" xfId="286" applyFont="1" applyFill="1" applyBorder="1" applyAlignment="1" applyProtection="1">
      <alignment vertical="center"/>
      <protection locked="0"/>
    </xf>
    <xf numFmtId="0" fontId="19" fillId="34" borderId="97" xfId="286" applyFont="1" applyFill="1" applyBorder="1" applyAlignment="1" applyProtection="1">
      <alignment horizontal="center" vertical="center"/>
      <protection locked="0"/>
    </xf>
    <xf numFmtId="0" fontId="19" fillId="34" borderId="102" xfId="286" applyFont="1" applyFill="1" applyBorder="1" applyAlignment="1" applyProtection="1">
      <alignment horizontal="center" vertical="center"/>
      <protection locked="0"/>
    </xf>
    <xf numFmtId="0" fontId="9" fillId="34" borderId="18" xfId="286" applyFont="1" applyFill="1" applyBorder="1" applyAlignment="1" applyProtection="1">
      <alignment vertical="center"/>
      <protection locked="0"/>
    </xf>
    <xf numFmtId="0" fontId="19" fillId="34" borderId="18" xfId="286" applyFont="1" applyFill="1" applyBorder="1" applyAlignment="1" applyProtection="1">
      <alignment horizontal="center" vertical="center"/>
      <protection locked="0"/>
    </xf>
    <xf numFmtId="0" fontId="19" fillId="34" borderId="47" xfId="286" applyFont="1" applyFill="1" applyBorder="1" applyAlignment="1" applyProtection="1">
      <alignment horizontal="center" vertical="center"/>
      <protection locked="0"/>
    </xf>
    <xf numFmtId="3" fontId="63" fillId="34" borderId="93" xfId="280" applyNumberFormat="1" applyFont="1" applyFill="1" applyBorder="1" applyAlignment="1" applyProtection="1">
      <alignment vertical="center"/>
      <protection locked="0"/>
    </xf>
    <xf numFmtId="3" fontId="63" fillId="34" borderId="95" xfId="291" applyNumberFormat="1" applyFont="1" applyFill="1" applyBorder="1" applyProtection="1">
      <protection locked="0"/>
    </xf>
    <xf numFmtId="1" fontId="63" fillId="34" borderId="95" xfId="289" applyNumberFormat="1" applyFont="1" applyFill="1" applyBorder="1" applyAlignment="1" applyProtection="1">
      <alignment horizontal="center"/>
      <protection locked="0"/>
    </xf>
    <xf numFmtId="174" fontId="63" fillId="34" borderId="98" xfId="282" applyNumberFormat="1" applyFont="1" applyFill="1" applyBorder="1" applyAlignment="1" applyProtection="1">
      <alignment horizontal="left" vertical="top"/>
      <protection locked="0"/>
    </xf>
    <xf numFmtId="174" fontId="63" fillId="34" borderId="95" xfId="282" applyNumberFormat="1" applyFont="1" applyFill="1" applyBorder="1" applyAlignment="1" applyProtection="1">
      <alignment horizontal="center" vertical="center"/>
      <protection locked="0"/>
    </xf>
    <xf numFmtId="1" fontId="63" fillId="34" borderId="95" xfId="282" applyNumberFormat="1" applyFont="1" applyFill="1" applyBorder="1" applyAlignment="1" applyProtection="1">
      <alignment horizontal="left"/>
      <protection locked="0"/>
    </xf>
    <xf numFmtId="1" fontId="63" fillId="34" borderId="39" xfId="280" applyNumberFormat="1" applyFont="1" applyFill="1" applyBorder="1" applyAlignment="1" applyProtection="1">
      <alignment horizontal="left"/>
      <protection locked="0"/>
    </xf>
    <xf numFmtId="3" fontId="63" fillId="34" borderId="95" xfId="282" applyNumberFormat="1" applyFont="1" applyFill="1" applyBorder="1" applyAlignment="1" applyProtection="1">
      <alignment horizontal="center" vertical="center"/>
      <protection locked="0"/>
    </xf>
    <xf numFmtId="184" fontId="63" fillId="34" borderId="96" xfId="282" applyNumberFormat="1" applyFont="1" applyFill="1" applyBorder="1" applyAlignment="1" applyProtection="1">
      <alignment horizontal="center" vertical="center"/>
      <protection locked="0"/>
    </xf>
    <xf numFmtId="3" fontId="63" fillId="34" borderId="95" xfId="282" applyNumberFormat="1" applyFont="1" applyFill="1" applyBorder="1" applyAlignment="1" applyProtection="1">
      <protection locked="0"/>
    </xf>
    <xf numFmtId="184" fontId="63" fillId="34" borderId="96" xfId="282" applyNumberFormat="1" applyFont="1" applyFill="1" applyBorder="1" applyAlignment="1" applyProtection="1">
      <protection locked="0"/>
    </xf>
    <xf numFmtId="1" fontId="11" fillId="34" borderId="95" xfId="282" applyNumberFormat="1" applyFont="1" applyFill="1" applyBorder="1" applyAlignment="1" applyProtection="1">
      <alignment horizontal="left"/>
      <protection locked="0"/>
    </xf>
    <xf numFmtId="1" fontId="63" fillId="34" borderId="95" xfId="282" quotePrefix="1" applyNumberFormat="1" applyFont="1" applyFill="1" applyBorder="1" applyAlignment="1" applyProtection="1">
      <alignment horizontal="left"/>
      <protection locked="0"/>
    </xf>
    <xf numFmtId="1" fontId="63" fillId="34" borderId="100" xfId="282" applyNumberFormat="1" applyFont="1" applyFill="1" applyBorder="1" applyAlignment="1" applyProtection="1">
      <alignment horizontal="left"/>
      <protection locked="0"/>
    </xf>
    <xf numFmtId="3" fontId="63" fillId="34" borderId="100" xfId="282" applyNumberFormat="1" applyFont="1" applyFill="1" applyBorder="1" applyAlignment="1" applyProtection="1">
      <protection locked="0"/>
    </xf>
    <xf numFmtId="184" fontId="63" fillId="34" borderId="101" xfId="282" applyNumberFormat="1" applyFont="1" applyFill="1" applyBorder="1" applyAlignment="1" applyProtection="1">
      <protection locked="0"/>
    </xf>
    <xf numFmtId="1" fontId="63" fillId="34" borderId="98" xfId="282" applyNumberFormat="1" applyFont="1" applyFill="1" applyBorder="1" applyAlignment="1" applyProtection="1">
      <alignment horizontal="center"/>
      <protection locked="0"/>
    </xf>
    <xf numFmtId="0" fontId="63" fillId="34" borderId="95" xfId="280" applyFont="1" applyFill="1" applyBorder="1" applyAlignment="1" applyProtection="1">
      <alignment horizontal="center"/>
      <protection locked="0"/>
    </xf>
    <xf numFmtId="0" fontId="63" fillId="34" borderId="96" xfId="280" applyFont="1" applyFill="1" applyBorder="1" applyAlignment="1" applyProtection="1">
      <alignment horizontal="center"/>
      <protection locked="0"/>
    </xf>
    <xf numFmtId="174" fontId="63" fillId="34" borderId="98" xfId="282" applyNumberFormat="1" applyFont="1" applyFill="1" applyBorder="1" applyAlignment="1" applyProtection="1">
      <alignment horizontal="center" vertical="center"/>
      <protection locked="0"/>
    </xf>
    <xf numFmtId="174" fontId="63" fillId="34" borderId="95" xfId="282" applyNumberFormat="1" applyFont="1" applyFill="1" applyBorder="1" applyAlignment="1" applyProtection="1">
      <alignment horizontal="left" vertical="top"/>
      <protection locked="0"/>
    </xf>
    <xf numFmtId="175" fontId="63" fillId="34" borderId="101" xfId="282" applyNumberFormat="1" applyFont="1" applyFill="1" applyBorder="1" applyProtection="1">
      <protection locked="0"/>
    </xf>
    <xf numFmtId="175" fontId="63" fillId="34" borderId="101" xfId="282" applyNumberFormat="1" applyFont="1" applyFill="1" applyBorder="1" applyAlignment="1" applyProtection="1">
      <alignment horizontal="center"/>
      <protection locked="0"/>
    </xf>
    <xf numFmtId="170" fontId="63" fillId="34" borderId="101" xfId="282" applyNumberFormat="1" applyFont="1" applyFill="1" applyBorder="1" applyProtection="1">
      <protection locked="0"/>
    </xf>
    <xf numFmtId="175" fontId="63" fillId="34" borderId="96" xfId="282" applyNumberFormat="1" applyFont="1" applyFill="1" applyBorder="1" applyProtection="1">
      <protection locked="0"/>
    </xf>
    <xf numFmtId="175" fontId="63" fillId="34" borderId="96" xfId="282" applyNumberFormat="1" applyFont="1" applyFill="1" applyBorder="1" applyAlignment="1" applyProtection="1">
      <alignment horizontal="center"/>
      <protection locked="0"/>
    </xf>
    <xf numFmtId="0" fontId="9" fillId="38" borderId="28" xfId="213" applyFont="1" applyFill="1" applyBorder="1" applyAlignment="1" applyProtection="1">
      <alignment horizontal="centerContinuous" vertical="center"/>
    </xf>
    <xf numFmtId="0" fontId="9" fillId="38" borderId="58" xfId="213" applyFont="1" applyFill="1" applyBorder="1" applyAlignment="1" applyProtection="1">
      <alignment horizontal="centerContinuous" vertical="center"/>
    </xf>
    <xf numFmtId="0" fontId="9" fillId="38" borderId="58" xfId="213" applyFont="1" applyFill="1" applyBorder="1" applyAlignment="1" applyProtection="1">
      <alignment horizontal="center" vertical="center" wrapText="1"/>
    </xf>
    <xf numFmtId="0" fontId="9" fillId="38" borderId="59" xfId="213" applyFont="1" applyFill="1" applyBorder="1" applyAlignment="1" applyProtection="1">
      <alignment horizontal="center" vertical="center" wrapText="1"/>
    </xf>
    <xf numFmtId="3" fontId="9" fillId="33" borderId="93" xfId="213" applyNumberFormat="1" applyFill="1" applyBorder="1" applyAlignment="1" applyProtection="1">
      <alignment vertical="center"/>
    </xf>
    <xf numFmtId="3" fontId="9" fillId="33" borderId="30" xfId="213" applyNumberFormat="1" applyFill="1" applyBorder="1" applyAlignment="1" applyProtection="1">
      <alignment vertical="center"/>
    </xf>
    <xf numFmtId="3" fontId="9" fillId="33" borderId="34" xfId="213" applyNumberFormat="1" applyFill="1" applyBorder="1" applyAlignment="1" applyProtection="1">
      <alignment vertical="center"/>
    </xf>
    <xf numFmtId="0" fontId="72" fillId="0" borderId="0" xfId="280" applyFont="1" applyProtection="1"/>
    <xf numFmtId="0" fontId="66" fillId="0" borderId="0" xfId="0" applyFont="1" applyAlignment="1" applyProtection="1">
      <alignment vertical="center"/>
    </xf>
    <xf numFmtId="0" fontId="66" fillId="0" borderId="0" xfId="280" applyFont="1" applyAlignment="1" applyProtection="1">
      <alignment vertical="center"/>
    </xf>
    <xf numFmtId="0" fontId="72" fillId="33" borderId="0" xfId="280" applyFont="1" applyFill="1" applyBorder="1" applyProtection="1"/>
    <xf numFmtId="0" fontId="72" fillId="0" borderId="0" xfId="280" applyFont="1" applyBorder="1" applyProtection="1"/>
    <xf numFmtId="0" fontId="66" fillId="0" borderId="0" xfId="280" applyFont="1" applyProtection="1"/>
    <xf numFmtId="0" fontId="63" fillId="0" borderId="0" xfId="280" applyFont="1" applyFill="1" applyBorder="1" applyAlignment="1" applyProtection="1">
      <alignment horizontal="center" vertical="center" wrapText="1"/>
    </xf>
    <xf numFmtId="0" fontId="62" fillId="0" borderId="0" xfId="280" applyFont="1" applyBorder="1" applyAlignment="1" applyProtection="1">
      <alignment horizontal="center" vertical="center" wrapText="1"/>
    </xf>
    <xf numFmtId="0" fontId="63" fillId="0" borderId="0" xfId="280" applyFont="1" applyProtection="1"/>
    <xf numFmtId="170" fontId="63" fillId="0" borderId="93" xfId="280" applyNumberFormat="1" applyFont="1" applyBorder="1" applyAlignment="1" applyProtection="1">
      <alignment vertical="center"/>
    </xf>
    <xf numFmtId="170" fontId="63" fillId="0" borderId="0" xfId="280" applyNumberFormat="1" applyFont="1" applyFill="1" applyBorder="1" applyAlignment="1" applyProtection="1">
      <alignment vertical="center"/>
    </xf>
    <xf numFmtId="170" fontId="63" fillId="0" borderId="0" xfId="280" applyNumberFormat="1" applyFont="1" applyBorder="1" applyAlignment="1" applyProtection="1">
      <alignment vertical="center"/>
    </xf>
    <xf numFmtId="0" fontId="63" fillId="33" borderId="0" xfId="280" applyFont="1" applyFill="1" applyBorder="1" applyProtection="1"/>
    <xf numFmtId="3" fontId="63" fillId="0" borderId="0" xfId="280" applyNumberFormat="1" applyFont="1" applyFill="1" applyBorder="1" applyAlignment="1" applyProtection="1">
      <alignment vertical="center"/>
    </xf>
    <xf numFmtId="0" fontId="63" fillId="33" borderId="18" xfId="280" applyFont="1" applyFill="1" applyBorder="1" applyProtection="1"/>
    <xf numFmtId="0" fontId="63" fillId="0" borderId="0" xfId="280" applyFont="1" applyBorder="1" applyProtection="1"/>
    <xf numFmtId="0" fontId="72" fillId="0" borderId="71" xfId="280" applyFont="1" applyBorder="1" applyProtection="1"/>
    <xf numFmtId="170" fontId="63" fillId="33" borderId="95" xfId="280" applyNumberFormat="1" applyFont="1" applyFill="1" applyBorder="1" applyAlignment="1" applyProtection="1">
      <alignment vertical="center"/>
    </xf>
    <xf numFmtId="170" fontId="63" fillId="36" borderId="95" xfId="280" applyNumberFormat="1" applyFont="1" applyFill="1" applyBorder="1" applyAlignment="1" applyProtection="1">
      <alignment vertical="center"/>
    </xf>
    <xf numFmtId="170" fontId="63" fillId="33" borderId="0" xfId="280" applyNumberFormat="1" applyFont="1" applyFill="1" applyBorder="1" applyAlignment="1" applyProtection="1">
      <alignment vertical="center"/>
    </xf>
    <xf numFmtId="3" fontId="63" fillId="33" borderId="71" xfId="280" applyNumberFormat="1" applyFont="1" applyFill="1" applyBorder="1" applyAlignment="1" applyProtection="1">
      <alignment vertical="center"/>
    </xf>
    <xf numFmtId="3" fontId="63" fillId="33" borderId="95" xfId="280" applyNumberFormat="1" applyFont="1" applyFill="1" applyBorder="1" applyAlignment="1" applyProtection="1">
      <alignment vertical="center"/>
    </xf>
    <xf numFmtId="170" fontId="63" fillId="35" borderId="96" xfId="280" applyNumberFormat="1" applyFont="1" applyFill="1" applyBorder="1" applyAlignment="1" applyProtection="1">
      <alignment vertical="center"/>
    </xf>
    <xf numFmtId="170" fontId="63" fillId="35" borderId="97" xfId="280" applyNumberFormat="1" applyFont="1" applyFill="1" applyBorder="1" applyAlignment="1" applyProtection="1">
      <alignment vertical="center"/>
    </xf>
    <xf numFmtId="170" fontId="63" fillId="35" borderId="98" xfId="280" applyNumberFormat="1" applyFont="1" applyFill="1" applyBorder="1" applyAlignment="1" applyProtection="1">
      <alignment vertical="center"/>
    </xf>
    <xf numFmtId="0" fontId="63" fillId="33" borderId="0" xfId="280" applyFont="1" applyFill="1" applyProtection="1"/>
    <xf numFmtId="170" fontId="62" fillId="0" borderId="0" xfId="280" applyNumberFormat="1" applyFont="1" applyBorder="1" applyAlignment="1" applyProtection="1">
      <alignment vertical="center"/>
    </xf>
    <xf numFmtId="170" fontId="62" fillId="33" borderId="0" xfId="280" applyNumberFormat="1" applyFont="1" applyFill="1" applyBorder="1" applyAlignment="1" applyProtection="1">
      <alignment vertical="center"/>
    </xf>
    <xf numFmtId="3" fontId="63" fillId="0" borderId="80" xfId="280" applyNumberFormat="1" applyFont="1" applyBorder="1" applyAlignment="1" applyProtection="1">
      <alignment vertical="center"/>
    </xf>
    <xf numFmtId="3" fontId="63" fillId="33" borderId="0" xfId="280" applyNumberFormat="1" applyFont="1" applyFill="1" applyBorder="1" applyAlignment="1" applyProtection="1">
      <alignment vertical="center"/>
    </xf>
    <xf numFmtId="3" fontId="63" fillId="0" borderId="0" xfId="280" applyNumberFormat="1" applyFont="1" applyBorder="1" applyAlignment="1" applyProtection="1">
      <alignment vertical="center"/>
    </xf>
    <xf numFmtId="170" fontId="63" fillId="0" borderId="80" xfId="280" applyNumberFormat="1" applyFont="1" applyBorder="1" applyAlignment="1" applyProtection="1">
      <alignment vertical="center"/>
    </xf>
    <xf numFmtId="0" fontId="63" fillId="0" borderId="13" xfId="280" applyFont="1" applyBorder="1" applyProtection="1"/>
    <xf numFmtId="170" fontId="63" fillId="33" borderId="58" xfId="280" applyNumberFormat="1" applyFont="1" applyFill="1" applyBorder="1" applyAlignment="1" applyProtection="1">
      <alignment horizontal="center"/>
    </xf>
    <xf numFmtId="0" fontId="63" fillId="0" borderId="0" xfId="280" applyFont="1" applyBorder="1" applyAlignment="1" applyProtection="1">
      <alignment horizontal="center" vertical="center" wrapText="1"/>
    </xf>
    <xf numFmtId="0" fontId="63" fillId="0" borderId="58" xfId="280" applyFont="1" applyBorder="1" applyAlignment="1" applyProtection="1">
      <alignment horizontal="center"/>
    </xf>
    <xf numFmtId="0" fontId="63" fillId="33" borderId="13" xfId="280" applyFont="1" applyFill="1" applyBorder="1" applyAlignment="1" applyProtection="1">
      <alignment horizontal="center"/>
    </xf>
    <xf numFmtId="3" fontId="63" fillId="0" borderId="58" xfId="280" applyNumberFormat="1" applyFont="1" applyBorder="1" applyProtection="1"/>
    <xf numFmtId="3" fontId="63" fillId="0" borderId="95" xfId="280" applyNumberFormat="1" applyFont="1" applyBorder="1" applyProtection="1"/>
    <xf numFmtId="3" fontId="63" fillId="33" borderId="71" xfId="280" applyNumberFormat="1" applyFont="1" applyFill="1" applyBorder="1" applyProtection="1"/>
    <xf numFmtId="3" fontId="63" fillId="33" borderId="58" xfId="280" applyNumberFormat="1" applyFont="1" applyFill="1" applyBorder="1" applyProtection="1"/>
    <xf numFmtId="3" fontId="63" fillId="0" borderId="39" xfId="280" applyNumberFormat="1" applyFont="1" applyBorder="1" applyProtection="1"/>
    <xf numFmtId="10" fontId="63" fillId="0" borderId="39" xfId="283" applyNumberFormat="1" applyFont="1" applyBorder="1" applyProtection="1"/>
    <xf numFmtId="0" fontId="63" fillId="0" borderId="71" xfId="280" applyFont="1" applyBorder="1" applyProtection="1"/>
    <xf numFmtId="10" fontId="63" fillId="0" borderId="58" xfId="283" applyNumberFormat="1" applyFont="1" applyBorder="1" applyProtection="1"/>
    <xf numFmtId="0" fontId="63" fillId="0" borderId="14" xfId="280" applyFont="1" applyBorder="1" applyProtection="1"/>
    <xf numFmtId="170" fontId="63" fillId="33" borderId="95" xfId="280" applyNumberFormat="1" applyFont="1" applyFill="1" applyBorder="1" applyAlignment="1" applyProtection="1">
      <alignment horizontal="center"/>
    </xf>
    <xf numFmtId="0" fontId="63" fillId="0" borderId="95" xfId="280" applyFont="1" applyBorder="1" applyAlignment="1" applyProtection="1">
      <alignment horizontal="center"/>
    </xf>
    <xf numFmtId="3" fontId="63" fillId="33" borderId="95" xfId="280" applyNumberFormat="1" applyFont="1" applyFill="1" applyBorder="1" applyProtection="1"/>
    <xf numFmtId="10" fontId="63" fillId="0" borderId="95" xfId="283" applyNumberFormat="1" applyFont="1" applyBorder="1" applyProtection="1"/>
    <xf numFmtId="0" fontId="63" fillId="0" borderId="100" xfId="280" applyFont="1" applyBorder="1" applyAlignment="1" applyProtection="1">
      <alignment horizontal="center"/>
    </xf>
    <xf numFmtId="3" fontId="63" fillId="0" borderId="100" xfId="280" applyNumberFormat="1" applyFont="1" applyBorder="1" applyProtection="1"/>
    <xf numFmtId="3" fontId="63" fillId="33" borderId="100" xfId="280" applyNumberFormat="1" applyFont="1" applyFill="1" applyBorder="1" applyProtection="1"/>
    <xf numFmtId="10" fontId="63" fillId="0" borderId="100" xfId="283" applyNumberFormat="1" applyFont="1" applyBorder="1" applyProtection="1"/>
    <xf numFmtId="3" fontId="63" fillId="33" borderId="30" xfId="280" applyNumberFormat="1" applyFont="1" applyFill="1" applyBorder="1" applyProtection="1"/>
    <xf numFmtId="10" fontId="63" fillId="0" borderId="30" xfId="283" applyNumberFormat="1" applyFont="1" applyBorder="1" applyProtection="1"/>
    <xf numFmtId="3" fontId="63" fillId="0" borderId="30" xfId="280" applyNumberFormat="1" applyFont="1" applyBorder="1" applyProtection="1"/>
    <xf numFmtId="0" fontId="63" fillId="0" borderId="0" xfId="280" applyFont="1" applyBorder="1" applyAlignment="1" applyProtection="1">
      <alignment horizontal="center" vertical="top" wrapText="1"/>
    </xf>
    <xf numFmtId="0" fontId="63" fillId="0" borderId="13" xfId="280" applyFont="1" applyBorder="1" applyAlignment="1" applyProtection="1">
      <alignment horizontal="center"/>
    </xf>
    <xf numFmtId="0" fontId="63" fillId="46" borderId="71" xfId="280" applyFont="1" applyFill="1" applyBorder="1" applyAlignment="1" applyProtection="1">
      <alignment horizontal="center"/>
    </xf>
    <xf numFmtId="0" fontId="63" fillId="0" borderId="71" xfId="280" applyFont="1" applyBorder="1" applyAlignment="1" applyProtection="1">
      <alignment horizontal="center"/>
    </xf>
    <xf numFmtId="3" fontId="63" fillId="0" borderId="68" xfId="280" applyNumberFormat="1" applyFont="1" applyBorder="1" applyProtection="1"/>
    <xf numFmtId="0" fontId="63" fillId="0" borderId="30" xfId="280" applyFont="1" applyBorder="1" applyAlignment="1" applyProtection="1">
      <alignment horizontal="center"/>
    </xf>
    <xf numFmtId="0" fontId="63" fillId="0" borderId="0" xfId="280" applyFont="1" applyBorder="1" applyAlignment="1" applyProtection="1">
      <alignment horizontal="center"/>
    </xf>
    <xf numFmtId="3" fontId="63" fillId="33" borderId="14" xfId="280" applyNumberFormat="1" applyFont="1" applyFill="1" applyBorder="1" applyProtection="1"/>
    <xf numFmtId="3" fontId="63" fillId="0" borderId="96" xfId="280" applyNumberFormat="1" applyFont="1" applyBorder="1" applyProtection="1"/>
    <xf numFmtId="3" fontId="63" fillId="0" borderId="91" xfId="280" applyNumberFormat="1" applyFont="1" applyBorder="1" applyProtection="1"/>
    <xf numFmtId="3" fontId="63" fillId="0" borderId="63" xfId="280" applyNumberFormat="1" applyFont="1" applyBorder="1" applyProtection="1"/>
    <xf numFmtId="3" fontId="63" fillId="33" borderId="68" xfId="280" applyNumberFormat="1" applyFont="1" applyFill="1" applyBorder="1" applyProtection="1"/>
    <xf numFmtId="0" fontId="63" fillId="0" borderId="18" xfId="280" applyFont="1" applyBorder="1" applyAlignment="1" applyProtection="1">
      <alignment horizontal="center"/>
    </xf>
    <xf numFmtId="3" fontId="63" fillId="33" borderId="39" xfId="280" applyNumberFormat="1" applyFont="1" applyFill="1" applyBorder="1" applyProtection="1"/>
    <xf numFmtId="0" fontId="63" fillId="0" borderId="80" xfId="280" applyFont="1" applyBorder="1" applyProtection="1"/>
    <xf numFmtId="170" fontId="63" fillId="0" borderId="58" xfId="280" applyNumberFormat="1" applyFont="1" applyFill="1" applyBorder="1" applyAlignment="1" applyProtection="1">
      <alignment horizontal="center"/>
      <protection locked="0"/>
    </xf>
    <xf numFmtId="170" fontId="63" fillId="0" borderId="95" xfId="280" applyNumberFormat="1" applyFont="1" applyFill="1" applyBorder="1" applyAlignment="1" applyProtection="1">
      <alignment horizontal="center"/>
      <protection locked="0"/>
    </xf>
    <xf numFmtId="14" fontId="0" fillId="26" borderId="95" xfId="0" applyNumberFormat="1" applyFill="1" applyBorder="1" applyAlignment="1">
      <alignment horizontal="center" vertical="center"/>
    </xf>
    <xf numFmtId="0" fontId="9" fillId="26" borderId="95" xfId="0" applyFont="1" applyFill="1" applyBorder="1" applyAlignment="1">
      <alignment vertical="center"/>
    </xf>
    <xf numFmtId="16" fontId="9" fillId="26" borderId="98" xfId="0" quotePrefix="1" applyNumberFormat="1" applyFont="1" applyFill="1" applyBorder="1" applyAlignment="1">
      <alignment horizontal="center" vertical="center"/>
    </xf>
    <xf numFmtId="0" fontId="11" fillId="37" borderId="98" xfId="293" applyFont="1" applyFill="1" applyBorder="1" applyAlignment="1">
      <alignment horizontal="center" vertical="center" wrapText="1"/>
    </xf>
    <xf numFmtId="0" fontId="9" fillId="0" borderId="18" xfId="0" applyFont="1" applyBorder="1" applyAlignment="1">
      <alignment vertical="center"/>
    </xf>
    <xf numFmtId="0" fontId="0" fillId="0" borderId="18" xfId="0" applyBorder="1" applyAlignment="1">
      <alignment vertical="center"/>
    </xf>
    <xf numFmtId="4" fontId="9" fillId="33" borderId="95" xfId="238" applyNumberFormat="1" applyFont="1" applyFill="1" applyBorder="1" applyAlignment="1">
      <alignment vertical="center"/>
    </xf>
    <xf numFmtId="0" fontId="9" fillId="33" borderId="95" xfId="0" applyFont="1" applyFill="1" applyBorder="1" applyAlignment="1">
      <alignment vertical="center" wrapText="1"/>
    </xf>
    <xf numFmtId="4" fontId="9" fillId="33" borderId="95" xfId="238" applyNumberFormat="1" applyFont="1" applyFill="1" applyBorder="1" applyAlignment="1">
      <alignment vertical="center" wrapText="1"/>
    </xf>
    <xf numFmtId="0" fontId="9" fillId="0" borderId="105" xfId="286" applyFont="1" applyBorder="1" applyAlignment="1">
      <alignment vertical="center"/>
    </xf>
    <xf numFmtId="0" fontId="14" fillId="39" borderId="95" xfId="288" applyFont="1" applyFill="1" applyBorder="1" applyAlignment="1">
      <alignment horizontal="center" vertical="center" wrapText="1"/>
    </xf>
    <xf numFmtId="0" fontId="0" fillId="37" borderId="95" xfId="0" applyFill="1" applyBorder="1" applyAlignment="1">
      <alignment horizontal="left" vertical="center"/>
    </xf>
    <xf numFmtId="0" fontId="0" fillId="26" borderId="95" xfId="0" applyFill="1" applyBorder="1" applyAlignment="1">
      <alignment vertical="center"/>
    </xf>
    <xf numFmtId="4" fontId="9" fillId="26" borderId="98" xfId="0" applyNumberFormat="1" applyFont="1" applyFill="1" applyBorder="1" applyAlignment="1">
      <alignment vertical="center" wrapText="1"/>
    </xf>
    <xf numFmtId="0" fontId="11" fillId="39" borderId="95" xfId="134" applyFont="1" applyFill="1" applyBorder="1" applyAlignment="1" applyProtection="1">
      <alignment horizontal="center" vertical="center"/>
    </xf>
    <xf numFmtId="0" fontId="9" fillId="26" borderId="95" xfId="0" applyFont="1" applyFill="1" applyBorder="1" applyAlignment="1">
      <alignment vertical="center" wrapText="1"/>
    </xf>
    <xf numFmtId="0" fontId="19" fillId="0" borderId="94" xfId="286" applyFont="1" applyBorder="1" applyAlignment="1">
      <alignment horizontal="center" vertical="center"/>
    </xf>
    <xf numFmtId="0" fontId="9" fillId="33" borderId="94" xfId="0" applyFont="1" applyFill="1" applyBorder="1" applyAlignment="1">
      <alignment vertical="center"/>
    </xf>
    <xf numFmtId="0" fontId="9" fillId="33" borderId="29" xfId="0" applyFont="1" applyFill="1" applyBorder="1" applyAlignment="1">
      <alignment vertical="center"/>
    </xf>
    <xf numFmtId="0" fontId="9" fillId="34" borderId="85" xfId="286" applyFont="1" applyFill="1" applyBorder="1" applyAlignment="1" applyProtection="1">
      <alignment vertical="center"/>
      <protection locked="0"/>
    </xf>
    <xf numFmtId="0" fontId="9" fillId="0" borderId="89" xfId="286" applyFont="1" applyBorder="1" applyAlignment="1">
      <alignment vertical="center"/>
    </xf>
    <xf numFmtId="0" fontId="9" fillId="0" borderId="13" xfId="286" applyFont="1" applyBorder="1" applyAlignment="1">
      <alignment vertical="center"/>
    </xf>
    <xf numFmtId="0" fontId="9" fillId="0" borderId="36" xfId="286" applyFont="1" applyBorder="1" applyAlignment="1">
      <alignment vertical="center"/>
    </xf>
    <xf numFmtId="0" fontId="9" fillId="0" borderId="54" xfId="286" applyFont="1" applyBorder="1" applyAlignment="1">
      <alignment vertical="center"/>
    </xf>
    <xf numFmtId="168" fontId="9" fillId="0" borderId="13" xfId="286" applyNumberFormat="1" applyFont="1" applyBorder="1" applyAlignment="1">
      <alignment horizontal="center" vertical="center"/>
    </xf>
    <xf numFmtId="0" fontId="9" fillId="0" borderId="110" xfId="286" applyFont="1" applyBorder="1" applyAlignment="1">
      <alignment vertical="center"/>
    </xf>
    <xf numFmtId="0" fontId="9" fillId="0" borderId="78" xfId="286" applyFont="1" applyBorder="1" applyAlignment="1">
      <alignment vertical="center"/>
    </xf>
    <xf numFmtId="0" fontId="9" fillId="0" borderId="96" xfId="286" applyFont="1" applyBorder="1" applyAlignment="1">
      <alignment vertical="center"/>
    </xf>
    <xf numFmtId="187" fontId="9" fillId="27" borderId="95" xfId="286" applyNumberFormat="1" applyFont="1" applyFill="1" applyBorder="1" applyAlignment="1" applyProtection="1">
      <alignment horizontal="right" vertical="center"/>
      <protection locked="0"/>
    </xf>
    <xf numFmtId="4" fontId="9" fillId="33" borderId="98" xfId="0" applyNumberFormat="1" applyFont="1" applyFill="1" applyBorder="1" applyAlignment="1" applyProtection="1">
      <alignment vertical="center" wrapText="1"/>
    </xf>
    <xf numFmtId="0" fontId="2" fillId="0" borderId="0" xfId="293" applyProtection="1"/>
    <xf numFmtId="0" fontId="62" fillId="33" borderId="0" xfId="280" applyFont="1" applyFill="1" applyBorder="1" applyAlignment="1" applyProtection="1">
      <alignment horizontal="center" vertical="center"/>
    </xf>
    <xf numFmtId="4" fontId="9" fillId="33" borderId="0" xfId="238" applyNumberFormat="1" applyFont="1" applyFill="1" applyBorder="1" applyAlignment="1" applyProtection="1">
      <alignment horizontal="left" vertical="center" wrapText="1"/>
    </xf>
    <xf numFmtId="4" fontId="9" fillId="33" borderId="0" xfId="0" applyNumberFormat="1" applyFont="1" applyFill="1" applyBorder="1" applyAlignment="1" applyProtection="1">
      <alignment horizontal="left" vertical="center" wrapText="1"/>
    </xf>
    <xf numFmtId="4" fontId="9" fillId="0" borderId="18" xfId="0" applyNumberFormat="1" applyFont="1" applyFill="1" applyBorder="1" applyAlignment="1" applyProtection="1">
      <alignment horizontal="left" vertical="center" wrapText="1"/>
    </xf>
    <xf numFmtId="4" fontId="9" fillId="0" borderId="0" xfId="0" applyNumberFormat="1" applyFont="1" applyFill="1" applyBorder="1" applyAlignment="1" applyProtection="1">
      <alignment vertical="center" wrapText="1"/>
    </xf>
    <xf numFmtId="0" fontId="9" fillId="0" borderId="0" xfId="0" applyFont="1" applyAlignment="1" applyProtection="1">
      <alignment vertical="center" wrapText="1"/>
    </xf>
    <xf numFmtId="4" fontId="9" fillId="0" borderId="0" xfId="0" applyNumberFormat="1" applyFont="1" applyFill="1" applyBorder="1" applyAlignment="1" applyProtection="1">
      <alignment horizontal="left" vertical="center" wrapText="1"/>
    </xf>
    <xf numFmtId="4" fontId="9" fillId="26" borderId="0" xfId="0" applyNumberFormat="1" applyFont="1" applyFill="1" applyBorder="1" applyAlignment="1" applyProtection="1">
      <alignment horizontal="left" vertical="center" wrapText="1"/>
    </xf>
    <xf numFmtId="0" fontId="9" fillId="26" borderId="100" xfId="0" applyFont="1" applyFill="1" applyBorder="1" applyAlignment="1">
      <alignment horizontal="left" vertical="center"/>
    </xf>
    <xf numFmtId="0" fontId="9" fillId="26" borderId="39" xfId="0" applyFont="1" applyFill="1" applyBorder="1" applyAlignment="1">
      <alignment horizontal="left" vertical="center"/>
    </xf>
    <xf numFmtId="0" fontId="9" fillId="26" borderId="100" xfId="0" applyFont="1" applyFill="1" applyBorder="1" applyAlignment="1" applyProtection="1">
      <alignment horizontal="center" vertical="center"/>
    </xf>
    <xf numFmtId="0" fontId="0" fillId="26" borderId="71" xfId="0" applyFill="1" applyBorder="1" applyAlignment="1" applyProtection="1">
      <alignment horizontal="center" vertical="center"/>
    </xf>
    <xf numFmtId="0" fontId="0" fillId="26" borderId="39" xfId="0" applyFill="1" applyBorder="1" applyAlignment="1" applyProtection="1">
      <alignment horizontal="center" vertical="center"/>
    </xf>
    <xf numFmtId="14" fontId="0" fillId="26" borderId="100" xfId="0" applyNumberFormat="1" applyFill="1" applyBorder="1" applyAlignment="1">
      <alignment horizontal="center" vertical="center"/>
    </xf>
    <xf numFmtId="14" fontId="0" fillId="26" borderId="71" xfId="0" applyNumberFormat="1" applyFill="1" applyBorder="1" applyAlignment="1">
      <alignment horizontal="center" vertical="center"/>
    </xf>
    <xf numFmtId="14" fontId="0" fillId="26" borderId="39" xfId="0" applyNumberFormat="1" applyFill="1" applyBorder="1" applyAlignment="1">
      <alignment horizontal="center" vertical="center"/>
    </xf>
    <xf numFmtId="0" fontId="0" fillId="26" borderId="100" xfId="0" applyFill="1" applyBorder="1" applyAlignment="1">
      <alignment horizontal="center" vertical="center"/>
    </xf>
    <xf numFmtId="0" fontId="0" fillId="26" borderId="71" xfId="0" applyFill="1" applyBorder="1" applyAlignment="1">
      <alignment horizontal="center" vertical="center"/>
    </xf>
    <xf numFmtId="0" fontId="0" fillId="26" borderId="39" xfId="0" applyFill="1" applyBorder="1" applyAlignment="1">
      <alignment horizontal="center" vertical="center"/>
    </xf>
    <xf numFmtId="0" fontId="9" fillId="33" borderId="101" xfId="0" applyFont="1" applyFill="1" applyBorder="1" applyAlignment="1">
      <alignment horizontal="left" vertical="center" wrapText="1"/>
    </xf>
    <xf numFmtId="0" fontId="9" fillId="33" borderId="80" xfId="0" applyFont="1" applyFill="1" applyBorder="1" applyAlignment="1">
      <alignment horizontal="left" vertical="center" wrapText="1"/>
    </xf>
    <xf numFmtId="0" fontId="9" fillId="33" borderId="99" xfId="0" applyFont="1" applyFill="1" applyBorder="1" applyAlignment="1">
      <alignment horizontal="left" vertical="center" wrapText="1"/>
    </xf>
    <xf numFmtId="0" fontId="9" fillId="0" borderId="100" xfId="0" quotePrefix="1" applyFont="1" applyBorder="1" applyAlignment="1" applyProtection="1">
      <alignment horizontal="center" vertical="center"/>
    </xf>
    <xf numFmtId="0" fontId="9" fillId="0" borderId="71" xfId="0" quotePrefix="1" applyFont="1" applyBorder="1" applyAlignment="1" applyProtection="1">
      <alignment horizontal="center" vertical="center"/>
    </xf>
    <xf numFmtId="0" fontId="9" fillId="0" borderId="39" xfId="0" quotePrefix="1" applyFont="1" applyBorder="1" applyAlignment="1" applyProtection="1">
      <alignment horizontal="center" vertical="center"/>
    </xf>
    <xf numFmtId="0" fontId="9" fillId="0" borderId="99" xfId="0" quotePrefix="1" applyFont="1" applyBorder="1" applyAlignment="1">
      <alignment horizontal="center" vertical="center"/>
    </xf>
    <xf numFmtId="0" fontId="9" fillId="0" borderId="13" xfId="0" quotePrefix="1" applyFont="1" applyBorder="1" applyAlignment="1">
      <alignment horizontal="center" vertical="center"/>
    </xf>
    <xf numFmtId="0" fontId="9" fillId="0" borderId="15" xfId="0" quotePrefix="1" applyFont="1" applyBorder="1" applyAlignment="1">
      <alignment horizontal="center" vertical="center"/>
    </xf>
    <xf numFmtId="14" fontId="0" fillId="33" borderId="100" xfId="0" applyNumberFormat="1" applyFill="1" applyBorder="1" applyAlignment="1">
      <alignment horizontal="center" vertical="center"/>
    </xf>
    <xf numFmtId="14" fontId="0" fillId="33" borderId="71" xfId="0" applyNumberFormat="1" applyFill="1" applyBorder="1" applyAlignment="1">
      <alignment horizontal="center" vertical="center"/>
    </xf>
    <xf numFmtId="14" fontId="0" fillId="33" borderId="39" xfId="0" applyNumberFormat="1" applyFill="1" applyBorder="1" applyAlignment="1">
      <alignment horizontal="center" vertical="center"/>
    </xf>
    <xf numFmtId="0" fontId="9" fillId="33" borderId="100" xfId="0" applyFont="1" applyFill="1" applyBorder="1" applyAlignment="1">
      <alignment horizontal="center" vertical="center"/>
    </xf>
    <xf numFmtId="0" fontId="9" fillId="33" borderId="71" xfId="0" applyFont="1" applyFill="1" applyBorder="1" applyAlignment="1">
      <alignment horizontal="center" vertical="center"/>
    </xf>
    <xf numFmtId="0" fontId="9" fillId="33" borderId="39" xfId="0" applyFont="1" applyFill="1" applyBorder="1" applyAlignment="1">
      <alignment horizontal="center" vertical="center"/>
    </xf>
    <xf numFmtId="0" fontId="11" fillId="37" borderId="72" xfId="240" applyFont="1" applyFill="1" applyBorder="1" applyAlignment="1" applyProtection="1">
      <alignment horizontal="center" vertical="center" wrapText="1"/>
    </xf>
    <xf numFmtId="0" fontId="11" fillId="37" borderId="15" xfId="0" applyFont="1" applyFill="1" applyBorder="1" applyAlignment="1" applyProtection="1">
      <alignment vertical="center" wrapText="1"/>
    </xf>
    <xf numFmtId="0" fontId="11" fillId="37" borderId="61" xfId="240" applyFont="1" applyFill="1" applyBorder="1" applyAlignment="1" applyProtection="1">
      <alignment horizontal="center" vertical="center"/>
    </xf>
    <xf numFmtId="0" fontId="11" fillId="37" borderId="45" xfId="240" applyFont="1" applyFill="1" applyBorder="1" applyAlignment="1" applyProtection="1">
      <alignment horizontal="center" vertical="center"/>
    </xf>
    <xf numFmtId="0" fontId="11" fillId="37" borderId="68" xfId="240" applyFont="1" applyFill="1" applyBorder="1" applyAlignment="1" applyProtection="1">
      <alignment horizontal="center" vertical="center" wrapText="1"/>
    </xf>
    <xf numFmtId="0" fontId="11" fillId="37" borderId="39" xfId="0" applyFont="1" applyFill="1" applyBorder="1" applyAlignment="1" applyProtection="1">
      <alignment vertical="center"/>
    </xf>
    <xf numFmtId="0" fontId="11" fillId="37" borderId="61" xfId="240" applyFont="1" applyFill="1" applyBorder="1" applyAlignment="1" applyProtection="1">
      <alignment horizontal="center" vertical="center" wrapText="1"/>
    </xf>
    <xf numFmtId="0" fontId="11" fillId="37" borderId="45" xfId="240" applyFont="1" applyFill="1" applyBorder="1" applyAlignment="1" applyProtection="1">
      <alignment horizontal="center" vertical="center" wrapText="1"/>
    </xf>
    <xf numFmtId="0" fontId="11" fillId="2" borderId="61" xfId="235" applyFont="1" applyFill="1" applyBorder="1" applyAlignment="1" applyProtection="1">
      <alignment horizontal="center" vertical="center"/>
    </xf>
    <xf numFmtId="0" fontId="11" fillId="2" borderId="75" xfId="235" applyFont="1" applyFill="1" applyBorder="1" applyAlignment="1" applyProtection="1">
      <alignment horizontal="center" vertical="center"/>
    </xf>
    <xf numFmtId="0" fontId="0" fillId="0" borderId="45" xfId="0" applyBorder="1" applyAlignment="1" applyProtection="1">
      <alignment horizontal="center" vertical="center"/>
    </xf>
    <xf numFmtId="0" fontId="11" fillId="37" borderId="94" xfId="232" applyFont="1" applyFill="1" applyBorder="1" applyAlignment="1" applyProtection="1">
      <alignment horizontal="center" vertical="center" wrapText="1"/>
    </xf>
    <xf numFmtId="0" fontId="11" fillId="37" borderId="85" xfId="232" applyFont="1" applyFill="1" applyBorder="1" applyAlignment="1" applyProtection="1">
      <alignment horizontal="center" vertical="center" wrapText="1"/>
    </xf>
    <xf numFmtId="0" fontId="11" fillId="37" borderId="45" xfId="232" applyFont="1" applyFill="1" applyBorder="1" applyAlignment="1" applyProtection="1">
      <alignment horizontal="center" vertical="center" wrapText="1"/>
    </xf>
    <xf numFmtId="0" fontId="11" fillId="37" borderId="83" xfId="232" applyFont="1" applyFill="1" applyBorder="1" applyAlignment="1" applyProtection="1">
      <alignment horizontal="center" vertical="center" wrapText="1"/>
    </xf>
    <xf numFmtId="0" fontId="11" fillId="37" borderId="52" xfId="232" applyFont="1" applyFill="1" applyBorder="1" applyAlignment="1" applyProtection="1">
      <alignment horizontal="center" vertical="center" wrapText="1"/>
    </xf>
    <xf numFmtId="0" fontId="11" fillId="37" borderId="83" xfId="0" applyFont="1" applyFill="1" applyBorder="1" applyAlignment="1" applyProtection="1">
      <alignment horizontal="center" vertical="center" wrapText="1"/>
    </xf>
    <xf numFmtId="0" fontId="11" fillId="37" borderId="52" xfId="0" applyFont="1" applyFill="1" applyBorder="1" applyAlignment="1" applyProtection="1">
      <alignment horizontal="center" vertical="center" wrapText="1"/>
    </xf>
    <xf numFmtId="0" fontId="19" fillId="0" borderId="16" xfId="286" applyFont="1" applyBorder="1" applyAlignment="1">
      <alignment horizontal="center" vertical="center" textRotation="90"/>
    </xf>
    <xf numFmtId="0" fontId="19" fillId="0" borderId="94" xfId="286" applyFont="1" applyBorder="1" applyAlignment="1">
      <alignment horizontal="center" vertical="center"/>
    </xf>
    <xf numFmtId="0" fontId="19" fillId="0" borderId="100" xfId="286" applyFont="1" applyBorder="1" applyAlignment="1">
      <alignment horizontal="center" vertical="center" wrapText="1"/>
    </xf>
    <xf numFmtId="0" fontId="19" fillId="0" borderId="39" xfId="286" applyFont="1" applyBorder="1" applyAlignment="1">
      <alignment horizontal="center" vertical="center" wrapText="1"/>
    </xf>
    <xf numFmtId="0" fontId="11" fillId="0" borderId="94" xfId="286" applyBorder="1" applyAlignment="1">
      <alignment vertical="center"/>
    </xf>
    <xf numFmtId="0" fontId="19" fillId="0" borderId="71" xfId="286" applyFont="1" applyBorder="1" applyAlignment="1">
      <alignment horizontal="center" vertical="center" wrapText="1"/>
    </xf>
    <xf numFmtId="0" fontId="19" fillId="0" borderId="85" xfId="286" applyFont="1" applyBorder="1" applyAlignment="1">
      <alignment horizontal="center" vertical="center" wrapText="1"/>
    </xf>
    <xf numFmtId="0" fontId="11" fillId="0" borderId="45" xfId="286" applyBorder="1" applyAlignment="1">
      <alignment vertical="center"/>
    </xf>
    <xf numFmtId="0" fontId="11" fillId="0" borderId="39" xfId="286" applyBorder="1" applyAlignment="1">
      <alignment horizontal="center" vertical="center"/>
    </xf>
    <xf numFmtId="0" fontId="11" fillId="0" borderId="71" xfId="286" applyBorder="1" applyAlignment="1">
      <alignment horizontal="center" vertical="center"/>
    </xf>
    <xf numFmtId="0" fontId="15" fillId="37" borderId="69" xfId="286" applyFont="1" applyFill="1" applyBorder="1" applyAlignment="1">
      <alignment horizontal="center" vertical="center"/>
    </xf>
    <xf numFmtId="0" fontId="15" fillId="37" borderId="72" xfId="286" applyFont="1" applyFill="1" applyBorder="1" applyAlignment="1">
      <alignment horizontal="center" vertical="center"/>
    </xf>
    <xf numFmtId="0" fontId="15" fillId="37" borderId="17" xfId="286" applyFont="1" applyFill="1" applyBorder="1" applyAlignment="1">
      <alignment horizontal="center" vertical="center"/>
    </xf>
    <xf numFmtId="0" fontId="15" fillId="37" borderId="18" xfId="286" applyFont="1" applyFill="1" applyBorder="1" applyAlignment="1">
      <alignment horizontal="center" vertical="center"/>
    </xf>
    <xf numFmtId="0" fontId="15" fillId="37" borderId="69" xfId="286" applyFont="1" applyFill="1" applyBorder="1" applyAlignment="1">
      <alignment horizontal="center" vertical="center" wrapText="1"/>
    </xf>
    <xf numFmtId="0" fontId="15" fillId="37" borderId="65" xfId="286" applyFont="1" applyFill="1" applyBorder="1" applyAlignment="1">
      <alignment horizontal="center" vertical="center"/>
    </xf>
    <xf numFmtId="0" fontId="15" fillId="37" borderId="47" xfId="286" applyFont="1" applyFill="1" applyBorder="1" applyAlignment="1">
      <alignment horizontal="center" vertical="center"/>
    </xf>
    <xf numFmtId="0" fontId="19" fillId="0" borderId="85" xfId="286" applyFont="1" applyBorder="1" applyAlignment="1">
      <alignment horizontal="center" vertical="center"/>
    </xf>
    <xf numFmtId="0" fontId="19" fillId="0" borderId="17" xfId="286" applyFont="1" applyBorder="1" applyAlignment="1">
      <alignment horizontal="center" vertical="center"/>
    </xf>
    <xf numFmtId="0" fontId="19" fillId="0" borderId="18" xfId="286" applyFont="1" applyBorder="1" applyAlignment="1">
      <alignment horizontal="center" vertical="center"/>
    </xf>
    <xf numFmtId="0" fontId="9" fillId="0" borderId="100" xfId="286" applyFont="1" applyBorder="1" applyAlignment="1">
      <alignment horizontal="center" vertical="center"/>
    </xf>
    <xf numFmtId="0" fontId="9" fillId="0" borderId="101" xfId="286" applyFont="1" applyBorder="1" applyAlignment="1">
      <alignment horizontal="center" vertical="center"/>
    </xf>
    <xf numFmtId="0" fontId="9" fillId="33" borderId="70" xfId="235" applyFont="1" applyFill="1" applyBorder="1" applyAlignment="1" applyProtection="1">
      <alignment horizontal="left" vertical="center" wrapText="1"/>
    </xf>
    <xf numFmtId="0" fontId="9" fillId="33" borderId="35" xfId="235" applyFont="1" applyFill="1" applyBorder="1" applyAlignment="1" applyProtection="1">
      <alignment horizontal="left" vertical="center" wrapText="1"/>
    </xf>
    <xf numFmtId="0" fontId="9" fillId="33" borderId="103" xfId="235" applyFont="1" applyFill="1" applyBorder="1" applyAlignment="1" applyProtection="1">
      <alignment horizontal="left" vertical="center" wrapText="1"/>
    </xf>
    <xf numFmtId="0" fontId="15" fillId="0" borderId="0" xfId="0" applyFont="1" applyBorder="1" applyAlignment="1" applyProtection="1">
      <alignment vertical="center" wrapText="1"/>
    </xf>
    <xf numFmtId="0" fontId="62" fillId="39" borderId="100" xfId="281" applyFont="1" applyFill="1" applyBorder="1" applyAlignment="1" applyProtection="1">
      <alignment horizontal="center" vertical="center" wrapText="1"/>
    </xf>
    <xf numFmtId="0" fontId="62" fillId="39" borderId="78" xfId="281" applyFont="1" applyFill="1" applyBorder="1" applyAlignment="1" applyProtection="1">
      <alignment horizontal="center" vertical="center" wrapText="1"/>
    </xf>
    <xf numFmtId="3" fontId="62" fillId="39" borderId="83" xfId="281" applyNumberFormat="1" applyFont="1" applyFill="1" applyBorder="1" applyAlignment="1" applyProtection="1">
      <alignment horizontal="center" vertical="center" wrapText="1"/>
    </xf>
    <xf numFmtId="3" fontId="62" fillId="39" borderId="56" xfId="281" applyNumberFormat="1" applyFont="1" applyFill="1" applyBorder="1" applyAlignment="1" applyProtection="1">
      <alignment horizontal="center" vertical="center" wrapText="1"/>
    </xf>
    <xf numFmtId="0" fontId="62" fillId="37" borderId="28" xfId="281" applyFont="1" applyFill="1" applyBorder="1" applyAlignment="1" applyProtection="1">
      <alignment horizontal="center" vertical="center"/>
    </xf>
    <xf numFmtId="0" fontId="62" fillId="37" borderId="58" xfId="281" applyFont="1" applyFill="1" applyBorder="1" applyAlignment="1" applyProtection="1">
      <alignment horizontal="center" vertical="center"/>
    </xf>
    <xf numFmtId="0" fontId="62" fillId="37" borderId="59" xfId="281" applyFont="1" applyFill="1" applyBorder="1" applyAlignment="1" applyProtection="1">
      <alignment horizontal="center" vertical="center"/>
    </xf>
    <xf numFmtId="3" fontId="62" fillId="39" borderId="85" xfId="281" applyNumberFormat="1" applyFont="1" applyFill="1" applyBorder="1" applyAlignment="1" applyProtection="1">
      <alignment horizontal="center" vertical="center" wrapText="1"/>
    </xf>
    <xf numFmtId="3" fontId="62" fillId="39" borderId="104" xfId="281" applyNumberFormat="1" applyFont="1" applyFill="1" applyBorder="1" applyAlignment="1" applyProtection="1">
      <alignment horizontal="center" vertical="center" wrapText="1"/>
    </xf>
    <xf numFmtId="0" fontId="63" fillId="37" borderId="49" xfId="280" applyFont="1" applyFill="1" applyBorder="1" applyAlignment="1" applyProtection="1">
      <alignment horizontal="center" vertical="center" wrapText="1"/>
    </xf>
    <xf numFmtId="0" fontId="63" fillId="37" borderId="37" xfId="280" applyFont="1" applyFill="1" applyBorder="1" applyAlignment="1" applyProtection="1">
      <alignment horizontal="center" vertical="center" wrapText="1"/>
    </xf>
    <xf numFmtId="0" fontId="63" fillId="37" borderId="38" xfId="280" applyFont="1" applyFill="1" applyBorder="1" applyAlignment="1" applyProtection="1">
      <alignment horizontal="center" vertical="center" wrapText="1"/>
    </xf>
    <xf numFmtId="171" fontId="9" fillId="33" borderId="21" xfId="0" applyNumberFormat="1" applyFont="1" applyFill="1" applyBorder="1" applyAlignment="1" applyProtection="1">
      <alignment horizontal="left" vertical="center" wrapText="1"/>
    </xf>
    <xf numFmtId="171" fontId="9" fillId="33" borderId="97" xfId="0" applyNumberFormat="1" applyFont="1" applyFill="1" applyBorder="1" applyAlignment="1" applyProtection="1">
      <alignment horizontal="left" vertical="center" wrapText="1"/>
    </xf>
    <xf numFmtId="171" fontId="9" fillId="33" borderId="98" xfId="0" applyNumberFormat="1" applyFont="1" applyFill="1" applyBorder="1" applyAlignment="1" applyProtection="1">
      <alignment horizontal="left" vertical="center" wrapText="1"/>
    </xf>
    <xf numFmtId="0" fontId="62" fillId="33" borderId="0" xfId="281" applyFont="1" applyFill="1" applyBorder="1" applyAlignment="1" applyProtection="1">
      <alignment horizontal="center" vertical="center"/>
    </xf>
    <xf numFmtId="0" fontId="62" fillId="33" borderId="0" xfId="280" applyFont="1" applyFill="1" applyBorder="1" applyAlignment="1" applyProtection="1">
      <alignment horizontal="center" vertical="center"/>
    </xf>
    <xf numFmtId="0" fontId="62" fillId="33" borderId="0" xfId="280" applyFont="1" applyFill="1" applyBorder="1" applyAlignment="1" applyProtection="1">
      <alignment horizontal="center" vertical="center" wrapText="1"/>
    </xf>
    <xf numFmtId="171" fontId="9" fillId="33" borderId="21" xfId="0" applyNumberFormat="1" applyFont="1" applyFill="1" applyBorder="1" applyAlignment="1" applyProtection="1">
      <alignment horizontal="left" vertical="center"/>
    </xf>
    <xf numFmtId="171" fontId="9" fillId="33" borderId="97" xfId="0" applyNumberFormat="1" applyFont="1" applyFill="1" applyBorder="1" applyAlignment="1" applyProtection="1">
      <alignment horizontal="left" vertical="center"/>
    </xf>
    <xf numFmtId="171" fontId="9" fillId="33" borderId="98" xfId="0" applyNumberFormat="1" applyFont="1" applyFill="1" applyBorder="1" applyAlignment="1" applyProtection="1">
      <alignment horizontal="left" vertical="center"/>
    </xf>
    <xf numFmtId="171" fontId="9" fillId="33" borderId="32" xfId="0" applyNumberFormat="1" applyFont="1" applyFill="1" applyBorder="1" applyAlignment="1" applyProtection="1">
      <alignment horizontal="left" vertical="center"/>
    </xf>
    <xf numFmtId="171" fontId="9" fillId="33" borderId="33" xfId="0" applyNumberFormat="1" applyFont="1" applyFill="1" applyBorder="1" applyAlignment="1" applyProtection="1">
      <alignment horizontal="left" vertical="center"/>
    </xf>
    <xf numFmtId="171" fontId="9" fillId="33" borderId="92" xfId="0" applyNumberFormat="1" applyFont="1" applyFill="1" applyBorder="1" applyAlignment="1" applyProtection="1">
      <alignment horizontal="left" vertical="center"/>
    </xf>
    <xf numFmtId="170" fontId="63" fillId="34" borderId="68" xfId="280" applyNumberFormat="1" applyFont="1" applyFill="1" applyBorder="1" applyAlignment="1" applyProtection="1">
      <alignment horizontal="center" vertical="center"/>
      <protection locked="0"/>
    </xf>
    <xf numFmtId="170" fontId="63" fillId="34" borderId="71" xfId="280" applyNumberFormat="1" applyFont="1" applyFill="1" applyBorder="1" applyAlignment="1" applyProtection="1">
      <alignment horizontal="center" vertical="center"/>
      <protection locked="0"/>
    </xf>
    <xf numFmtId="170" fontId="63" fillId="34" borderId="78" xfId="280" applyNumberFormat="1" applyFont="1" applyFill="1" applyBorder="1" applyAlignment="1" applyProtection="1">
      <alignment horizontal="center" vertical="center"/>
      <protection locked="0"/>
    </xf>
    <xf numFmtId="0" fontId="63" fillId="34" borderId="68" xfId="280" applyFont="1" applyFill="1" applyBorder="1" applyAlignment="1" applyProtection="1">
      <alignment horizontal="center" vertical="center" wrapText="1"/>
      <protection locked="0"/>
    </xf>
    <xf numFmtId="0" fontId="63" fillId="34" borderId="71" xfId="280" applyFont="1" applyFill="1" applyBorder="1" applyAlignment="1" applyProtection="1">
      <alignment horizontal="center" vertical="center" wrapText="1"/>
      <protection locked="0"/>
    </xf>
    <xf numFmtId="0" fontId="63" fillId="34" borderId="78" xfId="280" applyFont="1" applyFill="1" applyBorder="1" applyAlignment="1" applyProtection="1">
      <alignment horizontal="center" vertical="center" wrapText="1"/>
      <protection locked="0"/>
    </xf>
    <xf numFmtId="170" fontId="63" fillId="33" borderId="68" xfId="280" applyNumberFormat="1" applyFont="1" applyFill="1" applyBorder="1" applyAlignment="1" applyProtection="1">
      <alignment horizontal="center" vertical="center"/>
    </xf>
    <xf numFmtId="170" fontId="63" fillId="33" borderId="71" xfId="280" applyNumberFormat="1" applyFont="1" applyFill="1" applyBorder="1" applyAlignment="1" applyProtection="1">
      <alignment horizontal="center" vertical="center"/>
    </xf>
    <xf numFmtId="170" fontId="63" fillId="33" borderId="78" xfId="280" applyNumberFormat="1" applyFont="1" applyFill="1" applyBorder="1" applyAlignment="1" applyProtection="1">
      <alignment horizontal="center" vertical="center"/>
    </xf>
    <xf numFmtId="0" fontId="63" fillId="33" borderId="68" xfId="280" applyFont="1" applyFill="1" applyBorder="1" applyAlignment="1" applyProtection="1">
      <alignment horizontal="center" vertical="center" wrapText="1"/>
    </xf>
    <xf numFmtId="0" fontId="63" fillId="33" borderId="71" xfId="280" applyFont="1" applyFill="1" applyBorder="1" applyAlignment="1" applyProtection="1">
      <alignment horizontal="center" vertical="center" wrapText="1"/>
    </xf>
    <xf numFmtId="0" fontId="63" fillId="33" borderId="78" xfId="280" applyFont="1" applyFill="1" applyBorder="1" applyAlignment="1" applyProtection="1">
      <alignment horizontal="center" vertical="center" wrapText="1"/>
    </xf>
    <xf numFmtId="0" fontId="62" fillId="37" borderId="57" xfId="280" applyFont="1" applyFill="1" applyBorder="1" applyAlignment="1" applyProtection="1">
      <alignment horizontal="center" vertical="center"/>
    </xf>
    <xf numFmtId="0" fontId="62" fillId="37" borderId="72" xfId="280" applyFont="1" applyFill="1" applyBorder="1" applyAlignment="1" applyProtection="1">
      <alignment horizontal="center" vertical="center"/>
    </xf>
    <xf numFmtId="0" fontId="62" fillId="37" borderId="65" xfId="280" applyFont="1" applyFill="1" applyBorder="1" applyAlignment="1" applyProtection="1">
      <alignment horizontal="center" vertical="center"/>
    </xf>
    <xf numFmtId="0" fontId="62" fillId="39" borderId="61" xfId="281" applyFont="1" applyFill="1" applyBorder="1" applyAlignment="1" applyProtection="1">
      <alignment horizontal="center" vertical="center"/>
    </xf>
    <xf numFmtId="0" fontId="62" fillId="39" borderId="104" xfId="281" applyFont="1" applyFill="1" applyBorder="1" applyAlignment="1" applyProtection="1">
      <alignment horizontal="center" vertical="center"/>
    </xf>
    <xf numFmtId="0" fontId="62" fillId="39" borderId="68" xfId="281" applyFont="1" applyFill="1" applyBorder="1" applyAlignment="1" applyProtection="1">
      <alignment horizontal="center" vertical="center"/>
    </xf>
    <xf numFmtId="0" fontId="62" fillId="39" borderId="78" xfId="281" applyFont="1" applyFill="1" applyBorder="1" applyAlignment="1" applyProtection="1">
      <alignment horizontal="center" vertical="center"/>
    </xf>
    <xf numFmtId="0" fontId="62" fillId="39" borderId="68" xfId="281" applyFont="1" applyFill="1" applyBorder="1" applyAlignment="1" applyProtection="1">
      <alignment horizontal="center" vertical="center" wrapText="1"/>
    </xf>
    <xf numFmtId="0" fontId="62" fillId="39" borderId="60" xfId="281" applyFont="1" applyFill="1" applyBorder="1" applyAlignment="1" applyProtection="1">
      <alignment horizontal="center" vertical="center" wrapText="1"/>
    </xf>
    <xf numFmtId="0" fontId="62" fillId="39" borderId="56" xfId="281" applyFont="1" applyFill="1" applyBorder="1" applyAlignment="1" applyProtection="1">
      <alignment horizontal="center" vertical="center" wrapText="1"/>
    </xf>
    <xf numFmtId="10" fontId="63" fillId="34" borderId="68" xfId="280" applyNumberFormat="1" applyFont="1" applyFill="1" applyBorder="1" applyAlignment="1" applyProtection="1">
      <alignment horizontal="center" vertical="center" wrapText="1"/>
      <protection locked="0"/>
    </xf>
    <xf numFmtId="10" fontId="63" fillId="34" borderId="71" xfId="280" applyNumberFormat="1" applyFont="1" applyFill="1" applyBorder="1" applyAlignment="1" applyProtection="1">
      <alignment horizontal="center" vertical="center" wrapText="1"/>
      <protection locked="0"/>
    </xf>
    <xf numFmtId="10" fontId="63" fillId="34" borderId="78" xfId="280" applyNumberFormat="1" applyFont="1" applyFill="1" applyBorder="1" applyAlignment="1" applyProtection="1">
      <alignment horizontal="center" vertical="center" wrapText="1"/>
      <protection locked="0"/>
    </xf>
    <xf numFmtId="170" fontId="63" fillId="34" borderId="39" xfId="280" applyNumberFormat="1" applyFont="1" applyFill="1" applyBorder="1" applyAlignment="1" applyProtection="1">
      <alignment horizontal="center" vertical="center"/>
      <protection locked="0"/>
    </xf>
    <xf numFmtId="0" fontId="63" fillId="34" borderId="39" xfId="280" applyFont="1" applyFill="1" applyBorder="1" applyAlignment="1" applyProtection="1">
      <alignment horizontal="center" vertical="center" wrapText="1"/>
      <protection locked="0"/>
    </xf>
    <xf numFmtId="0" fontId="63" fillId="36" borderId="68" xfId="280" applyFont="1" applyFill="1" applyBorder="1" applyAlignment="1" applyProtection="1">
      <alignment horizontal="center" vertical="center" wrapText="1"/>
    </xf>
    <xf numFmtId="0" fontId="63" fillId="36" borderId="71" xfId="280" applyFont="1" applyFill="1" applyBorder="1" applyAlignment="1" applyProtection="1">
      <alignment horizontal="center" vertical="center" wrapText="1"/>
    </xf>
    <xf numFmtId="0" fontId="63" fillId="36" borderId="78" xfId="280" applyFont="1" applyFill="1" applyBorder="1" applyAlignment="1" applyProtection="1">
      <alignment horizontal="center" vertical="center" wrapText="1"/>
    </xf>
    <xf numFmtId="0" fontId="62" fillId="39" borderId="57" xfId="281" applyFont="1" applyFill="1" applyBorder="1" applyAlignment="1" applyProtection="1">
      <alignment horizontal="center" vertical="center"/>
    </xf>
    <xf numFmtId="0" fontId="62" fillId="39" borderId="16" xfId="281" applyFont="1" applyFill="1" applyBorder="1" applyAlignment="1" applyProtection="1">
      <alignment horizontal="center" vertical="center"/>
    </xf>
    <xf numFmtId="0" fontId="62" fillId="39" borderId="53" xfId="281" applyFont="1" applyFill="1" applyBorder="1" applyAlignment="1" applyProtection="1">
      <alignment horizontal="center" vertical="center"/>
    </xf>
    <xf numFmtId="3" fontId="62" fillId="37" borderId="49" xfId="280" applyNumberFormat="1" applyFont="1" applyFill="1" applyBorder="1" applyAlignment="1" applyProtection="1">
      <alignment horizontal="center" vertical="center"/>
    </xf>
    <xf numFmtId="3" fontId="62" fillId="37" borderId="37" xfId="280" applyNumberFormat="1" applyFont="1" applyFill="1" applyBorder="1" applyAlignment="1" applyProtection="1">
      <alignment horizontal="center" vertical="center"/>
    </xf>
    <xf numFmtId="3" fontId="62" fillId="37" borderId="38" xfId="280" applyNumberFormat="1" applyFont="1" applyFill="1" applyBorder="1" applyAlignment="1" applyProtection="1">
      <alignment horizontal="center" vertical="center"/>
    </xf>
    <xf numFmtId="0" fontId="62" fillId="33" borderId="100" xfId="281" applyFont="1" applyFill="1" applyBorder="1" applyAlignment="1" applyProtection="1">
      <alignment horizontal="center" vertical="center" wrapText="1"/>
    </xf>
    <xf numFmtId="0" fontId="62" fillId="33" borderId="78" xfId="281" applyFont="1" applyFill="1" applyBorder="1" applyAlignment="1" applyProtection="1">
      <alignment horizontal="center" vertical="center" wrapText="1"/>
    </xf>
    <xf numFmtId="0" fontId="62" fillId="39" borderId="83" xfId="281" applyFont="1" applyFill="1" applyBorder="1" applyAlignment="1" applyProtection="1">
      <alignment horizontal="center" vertical="center" wrapText="1"/>
    </xf>
    <xf numFmtId="0" fontId="62" fillId="39" borderId="21" xfId="280" applyFont="1" applyFill="1" applyBorder="1" applyAlignment="1" applyProtection="1">
      <alignment horizontal="center" vertical="center"/>
    </xf>
    <xf numFmtId="0" fontId="62" fillId="39" borderId="97" xfId="280" applyFont="1" applyFill="1" applyBorder="1" applyAlignment="1" applyProtection="1">
      <alignment horizontal="center" vertical="center"/>
    </xf>
    <xf numFmtId="0" fontId="62" fillId="39" borderId="98" xfId="280" applyFont="1" applyFill="1" applyBorder="1" applyAlignment="1" applyProtection="1">
      <alignment horizontal="center" vertical="center"/>
    </xf>
    <xf numFmtId="0" fontId="62" fillId="39" borderId="96" xfId="280" applyFont="1" applyFill="1" applyBorder="1" applyAlignment="1" applyProtection="1">
      <alignment horizontal="center" vertical="center"/>
    </xf>
    <xf numFmtId="0" fontId="62" fillId="39" borderId="102" xfId="280" applyFont="1" applyFill="1" applyBorder="1" applyAlignment="1" applyProtection="1">
      <alignment horizontal="center" vertical="center"/>
    </xf>
    <xf numFmtId="0" fontId="62" fillId="37" borderId="28" xfId="280" applyFont="1" applyFill="1" applyBorder="1" applyAlignment="1" applyProtection="1">
      <alignment horizontal="center" vertical="center"/>
    </xf>
    <xf numFmtId="0" fontId="62" fillId="37" borderId="64" xfId="280" applyFont="1" applyFill="1" applyBorder="1" applyAlignment="1" applyProtection="1">
      <alignment horizontal="center" vertical="center"/>
    </xf>
    <xf numFmtId="0" fontId="62" fillId="37" borderId="58" xfId="280" applyFont="1" applyFill="1" applyBorder="1" applyAlignment="1" applyProtection="1">
      <alignment horizontal="center" vertical="center"/>
    </xf>
    <xf numFmtId="0" fontId="62" fillId="37" borderId="63" xfId="280" applyFont="1" applyFill="1" applyBorder="1" applyAlignment="1" applyProtection="1">
      <alignment horizontal="center" vertical="center"/>
    </xf>
    <xf numFmtId="0" fontId="62" fillId="37" borderId="59" xfId="280" applyFont="1" applyFill="1" applyBorder="1" applyAlignment="1" applyProtection="1">
      <alignment horizontal="center" vertical="center"/>
    </xf>
    <xf numFmtId="0" fontId="62" fillId="39" borderId="85" xfId="281" applyFont="1" applyFill="1" applyBorder="1" applyAlignment="1" applyProtection="1">
      <alignment horizontal="center" vertical="center" wrapText="1"/>
    </xf>
    <xf numFmtId="0" fontId="62" fillId="39" borderId="104" xfId="281" applyFont="1" applyFill="1" applyBorder="1" applyAlignment="1" applyProtection="1">
      <alignment horizontal="center" vertical="center" wrapText="1"/>
    </xf>
    <xf numFmtId="0" fontId="62" fillId="39" borderId="57" xfId="280" applyFont="1" applyFill="1" applyBorder="1" applyAlignment="1" applyProtection="1">
      <alignment horizontal="center" vertical="center"/>
    </xf>
    <xf numFmtId="0" fontId="62" fillId="39" borderId="65" xfId="280" applyFont="1" applyFill="1" applyBorder="1" applyAlignment="1" applyProtection="1">
      <alignment horizontal="center" vertical="center"/>
    </xf>
    <xf numFmtId="10" fontId="63" fillId="34" borderId="39" xfId="280" applyNumberFormat="1" applyFont="1" applyFill="1" applyBorder="1" applyAlignment="1" applyProtection="1">
      <alignment horizontal="center" vertical="center" wrapText="1"/>
      <protection locked="0"/>
    </xf>
    <xf numFmtId="0" fontId="72" fillId="39" borderId="96" xfId="288" applyFont="1" applyFill="1" applyBorder="1" applyAlignment="1" applyProtection="1">
      <alignment horizontal="left" vertical="center" wrapText="1"/>
    </xf>
    <xf numFmtId="0" fontId="72" fillId="39" borderId="97" xfId="288" applyFont="1" applyFill="1" applyBorder="1" applyAlignment="1" applyProtection="1">
      <alignment horizontal="left" vertical="center" wrapText="1"/>
    </xf>
    <xf numFmtId="0" fontId="63" fillId="0" borderId="0" xfId="290" applyFont="1" applyAlignment="1">
      <alignment horizontal="left" vertical="center" wrapText="1"/>
    </xf>
    <xf numFmtId="0" fontId="11" fillId="39" borderId="95" xfId="134" applyFont="1" applyFill="1" applyBorder="1" applyAlignment="1" applyProtection="1">
      <alignment horizontal="center" vertical="center"/>
    </xf>
    <xf numFmtId="0" fontId="11" fillId="39" borderId="101" xfId="134" applyFont="1" applyFill="1" applyBorder="1" applyAlignment="1" applyProtection="1">
      <alignment horizontal="center" vertical="center"/>
    </xf>
    <xf numFmtId="0" fontId="11" fillId="39" borderId="80" xfId="134" applyFont="1" applyFill="1" applyBorder="1" applyAlignment="1" applyProtection="1">
      <alignment horizontal="center" vertical="center"/>
    </xf>
    <xf numFmtId="0" fontId="11" fillId="39" borderId="99" xfId="134" applyFont="1" applyFill="1" applyBorder="1" applyAlignment="1" applyProtection="1">
      <alignment horizontal="center" vertical="center"/>
    </xf>
    <xf numFmtId="0" fontId="14" fillId="39" borderId="96" xfId="281" applyFont="1" applyFill="1" applyBorder="1" applyAlignment="1">
      <alignment horizontal="left" vertical="center" wrapText="1"/>
    </xf>
    <xf numFmtId="0" fontId="14" fillId="39" borderId="98" xfId="281" applyFont="1" applyFill="1" applyBorder="1" applyAlignment="1">
      <alignment horizontal="left" vertical="center" wrapText="1"/>
    </xf>
    <xf numFmtId="0" fontId="62" fillId="37" borderId="96" xfId="280" applyFont="1" applyFill="1" applyBorder="1" applyAlignment="1">
      <alignment horizontal="center" vertical="center"/>
    </xf>
    <xf numFmtId="0" fontId="62" fillId="37" borderId="97" xfId="280" applyFont="1" applyFill="1" applyBorder="1" applyAlignment="1">
      <alignment horizontal="center" vertical="center"/>
    </xf>
    <xf numFmtId="0" fontId="62" fillId="37" borderId="98" xfId="280" applyFont="1" applyFill="1" applyBorder="1" applyAlignment="1">
      <alignment horizontal="center" vertical="center"/>
    </xf>
    <xf numFmtId="0" fontId="14" fillId="39" borderId="96" xfId="134" applyFont="1" applyFill="1" applyBorder="1" applyAlignment="1" applyProtection="1">
      <alignment horizontal="center" vertical="center" wrapText="1"/>
    </xf>
    <xf numFmtId="0" fontId="14" fillId="39" borderId="97" xfId="134" applyFont="1" applyFill="1" applyBorder="1" applyAlignment="1" applyProtection="1">
      <alignment horizontal="center" vertical="center" wrapText="1"/>
    </xf>
    <xf numFmtId="0" fontId="14" fillId="39" borderId="98" xfId="134" applyFont="1" applyFill="1" applyBorder="1" applyAlignment="1" applyProtection="1">
      <alignment horizontal="center" vertical="center" wrapText="1"/>
    </xf>
    <xf numFmtId="0" fontId="14" fillId="39" borderId="97" xfId="281" applyFont="1" applyFill="1" applyBorder="1" applyAlignment="1">
      <alignment horizontal="center" vertical="center" wrapText="1"/>
    </xf>
    <xf numFmtId="0" fontId="14" fillId="39" borderId="98" xfId="281" applyFont="1" applyFill="1" applyBorder="1" applyAlignment="1">
      <alignment horizontal="center" vertical="center" wrapText="1"/>
    </xf>
    <xf numFmtId="0" fontId="14" fillId="39" borderId="95" xfId="134" applyFont="1" applyFill="1" applyBorder="1" applyAlignment="1" applyProtection="1">
      <alignment horizontal="center" vertical="center" wrapText="1"/>
    </xf>
    <xf numFmtId="0" fontId="70" fillId="39" borderId="96" xfId="134" applyFont="1" applyFill="1" applyBorder="1" applyAlignment="1" applyProtection="1">
      <alignment horizontal="center" vertical="center" wrapText="1"/>
    </xf>
    <xf numFmtId="0" fontId="70" fillId="39" borderId="98" xfId="134" applyFont="1" applyFill="1" applyBorder="1" applyAlignment="1" applyProtection="1">
      <alignment horizontal="center" vertical="center" wrapText="1"/>
    </xf>
    <xf numFmtId="0" fontId="70" fillId="39" borderId="97" xfId="134" applyFont="1" applyFill="1" applyBorder="1" applyAlignment="1" applyProtection="1">
      <alignment horizontal="center" vertical="center" wrapText="1"/>
    </xf>
    <xf numFmtId="0" fontId="11" fillId="37" borderId="66" xfId="0" applyFont="1" applyFill="1" applyBorder="1" applyAlignment="1" applyProtection="1">
      <alignment horizontal="center" vertical="center" wrapText="1"/>
    </xf>
    <xf numFmtId="0" fontId="11" fillId="0" borderId="52" xfId="0" applyFont="1" applyBorder="1" applyAlignment="1" applyProtection="1">
      <alignment horizontal="center" vertical="center" wrapText="1"/>
    </xf>
    <xf numFmtId="0" fontId="11" fillId="37" borderId="89" xfId="0" applyFont="1" applyFill="1" applyBorder="1" applyAlignment="1" applyProtection="1">
      <alignment horizontal="center" vertical="center"/>
    </xf>
    <xf numFmtId="0" fontId="11" fillId="37" borderId="99" xfId="0" applyFont="1" applyFill="1" applyBorder="1" applyAlignment="1" applyProtection="1">
      <alignment horizontal="center" vertical="center"/>
    </xf>
    <xf numFmtId="0" fontId="11" fillId="37" borderId="67" xfId="0" applyFont="1" applyFill="1" applyBorder="1" applyAlignment="1" applyProtection="1">
      <alignment horizontal="center" vertical="center"/>
    </xf>
    <xf numFmtId="0" fontId="11" fillId="37" borderId="15" xfId="0" applyFont="1" applyFill="1" applyBorder="1" applyAlignment="1" applyProtection="1">
      <alignment horizontal="center" vertical="center"/>
    </xf>
    <xf numFmtId="0" fontId="9" fillId="34" borderId="94" xfId="213" applyFill="1" applyBorder="1" applyAlignment="1" applyProtection="1">
      <alignment vertical="center"/>
      <protection locked="0"/>
    </xf>
    <xf numFmtId="0" fontId="9" fillId="34" borderId="95" xfId="213" applyFill="1" applyBorder="1" applyAlignment="1" applyProtection="1">
      <alignment vertical="center"/>
      <protection locked="0"/>
    </xf>
    <xf numFmtId="0" fontId="9" fillId="33" borderId="29" xfId="213" applyFill="1" applyBorder="1" applyAlignment="1" applyProtection="1">
      <alignment horizontal="left" vertical="center"/>
    </xf>
    <xf numFmtId="0" fontId="9" fillId="33" borderId="30" xfId="213" applyFill="1" applyBorder="1" applyAlignment="1" applyProtection="1">
      <alignment horizontal="left" vertical="center"/>
    </xf>
    <xf numFmtId="0" fontId="9" fillId="0" borderId="94" xfId="213" applyBorder="1" applyAlignment="1" applyProtection="1">
      <alignment vertical="center" wrapText="1"/>
    </xf>
    <xf numFmtId="0" fontId="9" fillId="0" borderId="95" xfId="213" applyBorder="1" applyAlignment="1" applyProtection="1">
      <alignment vertical="center" wrapText="1"/>
    </xf>
    <xf numFmtId="0" fontId="9" fillId="34" borderId="21" xfId="213" applyFill="1" applyBorder="1" applyAlignment="1" applyProtection="1">
      <alignment vertical="center"/>
      <protection locked="0"/>
    </xf>
    <xf numFmtId="0" fontId="9" fillId="34" borderId="98" xfId="213" applyFill="1" applyBorder="1" applyAlignment="1" applyProtection="1">
      <alignment vertical="center"/>
      <protection locked="0"/>
    </xf>
    <xf numFmtId="0" fontId="9" fillId="0" borderId="94" xfId="213" applyBorder="1" applyAlignment="1" applyProtection="1">
      <alignment vertical="center"/>
    </xf>
    <xf numFmtId="0" fontId="9" fillId="0" borderId="95" xfId="213" applyBorder="1" applyAlignment="1" applyProtection="1">
      <alignment vertical="center"/>
    </xf>
    <xf numFmtId="3" fontId="9" fillId="33" borderId="91" xfId="279" applyNumberFormat="1" applyFont="1" applyFill="1" applyBorder="1" applyAlignment="1" applyProtection="1">
      <alignment vertical="center"/>
      <protection locked="0"/>
    </xf>
    <xf numFmtId="3" fontId="9" fillId="33" borderId="92" xfId="279" applyNumberFormat="1" applyFont="1" applyFill="1" applyBorder="1" applyAlignment="1" applyProtection="1">
      <alignment vertical="center"/>
      <protection locked="0"/>
    </xf>
    <xf numFmtId="3" fontId="9" fillId="33" borderId="63" xfId="279" applyNumberFormat="1" applyFont="1" applyFill="1" applyBorder="1" applyAlignment="1" applyProtection="1">
      <alignment vertical="center"/>
      <protection locked="0"/>
    </xf>
    <xf numFmtId="3" fontId="9" fillId="33" borderId="64" xfId="279" applyNumberFormat="1" applyFont="1" applyFill="1" applyBorder="1" applyAlignment="1" applyProtection="1">
      <alignment vertical="center"/>
      <protection locked="0"/>
    </xf>
    <xf numFmtId="3" fontId="9" fillId="33" borderId="96" xfId="279" applyNumberFormat="1" applyFont="1" applyFill="1" applyBorder="1" applyAlignment="1" applyProtection="1">
      <alignment vertical="center"/>
      <protection locked="0"/>
    </xf>
    <xf numFmtId="3" fontId="9" fillId="33" borderId="98" xfId="279" applyNumberFormat="1" applyFont="1" applyFill="1" applyBorder="1" applyAlignment="1" applyProtection="1">
      <alignment vertical="center"/>
      <protection locked="0"/>
    </xf>
    <xf numFmtId="0" fontId="11" fillId="37" borderId="28" xfId="279" applyFont="1" applyFill="1" applyBorder="1" applyAlignment="1">
      <alignment horizontal="center" vertical="center"/>
    </xf>
    <xf numFmtId="0" fontId="6" fillId="0" borderId="58" xfId="279" applyBorder="1" applyAlignment="1">
      <alignment vertical="center"/>
    </xf>
    <xf numFmtId="0" fontId="6" fillId="0" borderId="59" xfId="279" applyBorder="1" applyAlignment="1">
      <alignment vertical="center"/>
    </xf>
    <xf numFmtId="0" fontId="11" fillId="37" borderId="49" xfId="279" applyFont="1" applyFill="1" applyBorder="1" applyAlignment="1">
      <alignment horizontal="center" vertical="center"/>
    </xf>
    <xf numFmtId="0" fontId="11" fillId="37" borderId="37" xfId="279" applyFont="1" applyFill="1" applyBorder="1" applyAlignment="1">
      <alignment horizontal="center" vertical="center"/>
    </xf>
    <xf numFmtId="0" fontId="11" fillId="37" borderId="38" xfId="279" applyFont="1" applyFill="1" applyBorder="1" applyAlignment="1">
      <alignment horizontal="center" vertical="center"/>
    </xf>
    <xf numFmtId="0" fontId="63" fillId="37" borderId="96" xfId="279" applyFont="1" applyFill="1" applyBorder="1" applyAlignment="1">
      <alignment vertical="center"/>
    </xf>
    <xf numFmtId="0" fontId="63" fillId="37" borderId="98" xfId="279" applyFont="1" applyFill="1" applyBorder="1" applyAlignment="1">
      <alignment vertical="center"/>
    </xf>
    <xf numFmtId="0" fontId="9" fillId="0" borderId="27" xfId="0" applyFont="1" applyFill="1" applyBorder="1" applyAlignment="1" applyProtection="1">
      <alignment horizontal="center" vertical="center"/>
    </xf>
    <xf numFmtId="0" fontId="9" fillId="0" borderId="75" xfId="0" applyFont="1" applyFill="1" applyBorder="1" applyAlignment="1" applyProtection="1">
      <alignment horizontal="center" vertical="center"/>
    </xf>
    <xf numFmtId="0" fontId="9" fillId="0" borderId="45" xfId="0" applyFont="1" applyBorder="1" applyAlignment="1" applyProtection="1">
      <alignment horizontal="center" vertical="center"/>
    </xf>
    <xf numFmtId="0" fontId="9" fillId="33" borderId="40" xfId="0" applyFont="1" applyFill="1" applyBorder="1" applyAlignment="1" applyProtection="1">
      <alignment horizontal="left" vertical="center" wrapText="1"/>
    </xf>
    <xf numFmtId="0" fontId="9" fillId="33" borderId="71" xfId="0" applyFont="1" applyFill="1" applyBorder="1" applyAlignment="1" applyProtection="1">
      <alignment horizontal="left" vertical="center" wrapText="1"/>
    </xf>
    <xf numFmtId="0" fontId="9" fillId="33" borderId="39" xfId="0" applyFont="1" applyFill="1" applyBorder="1" applyAlignment="1" applyProtection="1">
      <alignment horizontal="left" vertical="center" wrapText="1"/>
    </xf>
    <xf numFmtId="0" fontId="9" fillId="36" borderId="40" xfId="0" applyFont="1" applyFill="1" applyBorder="1" applyAlignment="1" applyProtection="1">
      <alignment horizontal="center" vertical="center"/>
    </xf>
    <xf numFmtId="0" fontId="9" fillId="36" borderId="71" xfId="0" applyFont="1" applyFill="1" applyBorder="1" applyAlignment="1" applyProtection="1">
      <alignment horizontal="center" vertical="center"/>
    </xf>
    <xf numFmtId="0" fontId="9" fillId="36" borderId="39" xfId="0" applyFont="1" applyFill="1" applyBorder="1" applyAlignment="1" applyProtection="1">
      <alignment vertical="center"/>
    </xf>
    <xf numFmtId="0" fontId="9" fillId="0" borderId="40" xfId="0" applyFont="1" applyFill="1" applyBorder="1" applyAlignment="1" applyProtection="1">
      <alignment horizontal="left" vertical="center" wrapText="1"/>
    </xf>
    <xf numFmtId="0" fontId="9" fillId="0" borderId="71" xfId="0" applyFont="1" applyFill="1" applyBorder="1" applyAlignment="1" applyProtection="1">
      <alignment horizontal="left" vertical="center" wrapText="1"/>
    </xf>
    <xf numFmtId="0" fontId="9" fillId="0" borderId="39" xfId="0" applyFont="1" applyBorder="1" applyAlignment="1" applyProtection="1">
      <alignment horizontal="left" vertical="center" wrapText="1"/>
    </xf>
    <xf numFmtId="0" fontId="9" fillId="0" borderId="40" xfId="0" applyFont="1" applyFill="1" applyBorder="1" applyAlignment="1" applyProtection="1">
      <alignment horizontal="center" vertical="center"/>
    </xf>
    <xf numFmtId="0" fontId="9" fillId="0" borderId="71" xfId="0" applyFont="1" applyFill="1" applyBorder="1" applyAlignment="1" applyProtection="1">
      <alignment horizontal="center" vertical="center"/>
    </xf>
    <xf numFmtId="0" fontId="9" fillId="0" borderId="39" xfId="0" applyFont="1" applyBorder="1" applyAlignment="1" applyProtection="1">
      <alignment vertical="center"/>
    </xf>
    <xf numFmtId="0" fontId="9" fillId="33" borderId="40" xfId="0" applyFont="1" applyFill="1" applyBorder="1" applyAlignment="1" applyProtection="1">
      <alignment horizontal="center" vertical="center"/>
    </xf>
    <xf numFmtId="0" fontId="9" fillId="33" borderId="71" xfId="0" applyFont="1" applyFill="1" applyBorder="1" applyAlignment="1" applyProtection="1">
      <alignment horizontal="center" vertical="center"/>
    </xf>
    <xf numFmtId="0" fontId="9" fillId="33" borderId="39" xfId="0" applyFont="1" applyFill="1" applyBorder="1" applyAlignment="1" applyProtection="1">
      <alignment vertical="center"/>
    </xf>
    <xf numFmtId="0" fontId="9" fillId="33" borderId="27" xfId="0" applyFont="1" applyFill="1" applyBorder="1" applyAlignment="1" applyProtection="1">
      <alignment horizontal="center" vertical="center"/>
    </xf>
    <xf numFmtId="0" fontId="9" fillId="33" borderId="75" xfId="0" applyFont="1" applyFill="1" applyBorder="1" applyAlignment="1" applyProtection="1">
      <alignment horizontal="center" vertical="center"/>
    </xf>
    <xf numFmtId="0" fontId="9" fillId="33" borderId="45" xfId="0" applyFont="1" applyFill="1" applyBorder="1" applyAlignment="1" applyProtection="1">
      <alignment horizontal="center" vertical="center"/>
    </xf>
    <xf numFmtId="0" fontId="9" fillId="0" borderId="85" xfId="0" applyFont="1" applyBorder="1" applyAlignment="1">
      <alignment horizontal="center" vertical="center"/>
    </xf>
    <xf numFmtId="0" fontId="9" fillId="0" borderId="75" xfId="0" applyFont="1" applyBorder="1" applyAlignment="1">
      <alignment horizontal="center" vertical="center"/>
    </xf>
    <xf numFmtId="0" fontId="9" fillId="0" borderId="45" xfId="0" applyFont="1" applyBorder="1" applyAlignment="1">
      <alignment horizontal="center" vertical="center"/>
    </xf>
    <xf numFmtId="0" fontId="9" fillId="0" borderId="100" xfId="0" applyFont="1" applyBorder="1" applyAlignment="1">
      <alignment horizontal="left" vertical="center" wrapText="1"/>
    </xf>
    <xf numFmtId="0" fontId="9" fillId="0" borderId="71" xfId="0" applyFont="1" applyBorder="1" applyAlignment="1">
      <alignment horizontal="left" vertical="center" wrapText="1"/>
    </xf>
    <xf numFmtId="0" fontId="9" fillId="0" borderId="39" xfId="0" applyFont="1" applyBorder="1" applyAlignment="1">
      <alignment horizontal="left" vertical="center" wrapText="1"/>
    </xf>
    <xf numFmtId="0" fontId="9" fillId="0" borderId="100" xfId="0" applyFont="1" applyBorder="1" applyAlignment="1">
      <alignment horizontal="center" vertical="center"/>
    </xf>
    <xf numFmtId="0" fontId="9" fillId="0" borderId="71" xfId="0" applyFont="1" applyBorder="1" applyAlignment="1">
      <alignment horizontal="center" vertical="center"/>
    </xf>
    <xf numFmtId="0" fontId="9" fillId="0" borderId="39" xfId="0" applyFont="1" applyBorder="1" applyAlignment="1">
      <alignment vertical="center"/>
    </xf>
    <xf numFmtId="0" fontId="9" fillId="0" borderId="27" xfId="0" applyFont="1" applyBorder="1" applyAlignment="1" applyProtection="1">
      <alignment horizontal="center" vertical="center"/>
    </xf>
    <xf numFmtId="0" fontId="9" fillId="0" borderId="75" xfId="0" applyFont="1" applyBorder="1" applyAlignment="1" applyProtection="1">
      <alignment horizontal="center" vertical="center"/>
    </xf>
    <xf numFmtId="0" fontId="9" fillId="0" borderId="40" xfId="0" applyFont="1" applyFill="1" applyBorder="1" applyAlignment="1" applyProtection="1">
      <alignment horizontal="left" vertical="center"/>
    </xf>
    <xf numFmtId="0" fontId="9" fillId="0" borderId="71" xfId="0" applyFont="1" applyFill="1" applyBorder="1" applyAlignment="1" applyProtection="1">
      <alignment horizontal="left" vertical="center"/>
    </xf>
    <xf numFmtId="0" fontId="9" fillId="0" borderId="39" xfId="0" applyFont="1" applyBorder="1" applyAlignment="1" applyProtection="1">
      <alignment horizontal="left" vertical="center"/>
    </xf>
    <xf numFmtId="0" fontId="9" fillId="0" borderId="40" xfId="0" applyFont="1" applyBorder="1" applyAlignment="1" applyProtection="1">
      <alignment horizontal="center" vertical="center"/>
    </xf>
    <xf numFmtId="0" fontId="9" fillId="0" borderId="71" xfId="0" applyFont="1" applyBorder="1" applyAlignment="1" applyProtection="1">
      <alignment horizontal="center" vertical="center"/>
    </xf>
    <xf numFmtId="0" fontId="11" fillId="38" borderId="61" xfId="0" applyFont="1" applyFill="1" applyBorder="1" applyAlignment="1" applyProtection="1">
      <alignment horizontal="center" vertical="center"/>
    </xf>
    <xf numFmtId="0" fontId="11" fillId="38" borderId="45" xfId="0" applyFont="1" applyFill="1" applyBorder="1" applyAlignment="1" applyProtection="1">
      <alignment horizontal="center" vertical="center"/>
    </xf>
  </cellXfs>
  <cellStyles count="295">
    <cellStyle name="_Column1" xfId="1" xr:uid="{00000000-0005-0000-0000-000000000000}"/>
    <cellStyle name="_Column1 2" xfId="2" xr:uid="{00000000-0005-0000-0000-000001000000}"/>
    <cellStyle name="_Column1_120319_BAB_KoPr2012_KEMA" xfId="3" xr:uid="{00000000-0005-0000-0000-000002000000}"/>
    <cellStyle name="_Column1_120319_BAB_KoPr2012_KEMA 2" xfId="4" xr:uid="{00000000-0005-0000-0000-000003000000}"/>
    <cellStyle name="_Column1_120329_EHB_KoPr_Basisjahr_ENTWURF" xfId="5" xr:uid="{00000000-0005-0000-0000-000004000000}"/>
    <cellStyle name="_Column1_120329_EHB_KoPr_Basisjahr_ENTWURF 2" xfId="6" xr:uid="{00000000-0005-0000-0000-000005000000}"/>
    <cellStyle name="_Column1_120329_EHB_KoPr_Basisjahr_ENTWURF 2 2" xfId="7" xr:uid="{00000000-0005-0000-0000-000006000000}"/>
    <cellStyle name="_Column1_120329_EHB_KoPr_Basisjahr_ENTWURF 3" xfId="8" xr:uid="{00000000-0005-0000-0000-000007000000}"/>
    <cellStyle name="_Column1_A. Allgemeine Informationen" xfId="9" xr:uid="{00000000-0005-0000-0000-000008000000}"/>
    <cellStyle name="_Column1_A. Allgemeine Informationen 2" xfId="10" xr:uid="{00000000-0005-0000-0000-000009000000}"/>
    <cellStyle name="_Column1_Ausfüllhilfe" xfId="11" xr:uid="{00000000-0005-0000-0000-00000A000000}"/>
    <cellStyle name="_Column1_Ausfüllhilfe 2" xfId="12" xr:uid="{00000000-0005-0000-0000-00000B000000}"/>
    <cellStyle name="_Column1_kalk. EK-Verzinsung" xfId="13" xr:uid="{00000000-0005-0000-0000-00000C000000}"/>
    <cellStyle name="_Column1_kalk. EK-Verzinsung 2" xfId="14" xr:uid="{00000000-0005-0000-0000-00000D000000}"/>
    <cellStyle name="_Column1_kalk. EK-Verzinsung 2 2" xfId="15" xr:uid="{00000000-0005-0000-0000-00000E000000}"/>
    <cellStyle name="_Column1_kalk. EK-Verzinsung 3" xfId="16" xr:uid="{00000000-0005-0000-0000-00000F000000}"/>
    <cellStyle name="_Column1_Mehrjahresvergleich" xfId="17" xr:uid="{00000000-0005-0000-0000-000010000000}"/>
    <cellStyle name="_Column1_Mehrjahresvergleich 2" xfId="18" xr:uid="{00000000-0005-0000-0000-000011000000}"/>
    <cellStyle name="_Column1_Mehrjahresvergleich 2 2" xfId="19" xr:uid="{00000000-0005-0000-0000-000012000000}"/>
    <cellStyle name="_Column1_Mehrjahresvergleich 3" xfId="20" xr:uid="{00000000-0005-0000-0000-000013000000}"/>
    <cellStyle name="_Column1_SAV-Vergleich" xfId="21" xr:uid="{00000000-0005-0000-0000-000014000000}"/>
    <cellStyle name="_Column1_SAV-Vergleich 2" xfId="22" xr:uid="{00000000-0005-0000-0000-000015000000}"/>
    <cellStyle name="_Column1_SAV-Vergleich 2 2" xfId="23" xr:uid="{00000000-0005-0000-0000-000016000000}"/>
    <cellStyle name="_Column1_SAV-Vergleich 3" xfId="24" xr:uid="{00000000-0005-0000-0000-000017000000}"/>
    <cellStyle name="_Column2" xfId="25" xr:uid="{00000000-0005-0000-0000-000018000000}"/>
    <cellStyle name="_Column3" xfId="26" xr:uid="{00000000-0005-0000-0000-000019000000}"/>
    <cellStyle name="_Column4" xfId="27" xr:uid="{00000000-0005-0000-0000-00001A000000}"/>
    <cellStyle name="_Column4_120319_BAB_KoPr2012_KEMA" xfId="28" xr:uid="{00000000-0005-0000-0000-00001B000000}"/>
    <cellStyle name="_Column4_120329_EHB_KoPr_Basisjahr_ENTWURF" xfId="29" xr:uid="{00000000-0005-0000-0000-00001C000000}"/>
    <cellStyle name="_Column4_120329_EHB_KoPr_Basisjahr_ENTWURF 2" xfId="30" xr:uid="{00000000-0005-0000-0000-00001D000000}"/>
    <cellStyle name="_Column4_A. Allgemeine Informationen" xfId="31" xr:uid="{00000000-0005-0000-0000-00001E000000}"/>
    <cellStyle name="_Column4_Ausfüllhilfe" xfId="32" xr:uid="{00000000-0005-0000-0000-00001F000000}"/>
    <cellStyle name="_Column4_kalk. EK-Verzinsung" xfId="33" xr:uid="{00000000-0005-0000-0000-000020000000}"/>
    <cellStyle name="_Column4_kalk. EK-Verzinsung 2" xfId="34" xr:uid="{00000000-0005-0000-0000-000021000000}"/>
    <cellStyle name="_Column4_Mehrjahresvergleich" xfId="35" xr:uid="{00000000-0005-0000-0000-000022000000}"/>
    <cellStyle name="_Column4_Mehrjahresvergleich 2" xfId="36" xr:uid="{00000000-0005-0000-0000-000023000000}"/>
    <cellStyle name="_Column4_SAV-Vergleich" xfId="37" xr:uid="{00000000-0005-0000-0000-000024000000}"/>
    <cellStyle name="_Column4_SAV-Vergleich 2" xfId="38" xr:uid="{00000000-0005-0000-0000-000025000000}"/>
    <cellStyle name="_Column5" xfId="39" xr:uid="{00000000-0005-0000-0000-000026000000}"/>
    <cellStyle name="_Column6" xfId="40" xr:uid="{00000000-0005-0000-0000-000027000000}"/>
    <cellStyle name="_Column7" xfId="41" xr:uid="{00000000-0005-0000-0000-000028000000}"/>
    <cellStyle name="_Column7 2" xfId="42" xr:uid="{00000000-0005-0000-0000-000029000000}"/>
    <cellStyle name="_Data" xfId="43" xr:uid="{00000000-0005-0000-0000-00002A000000}"/>
    <cellStyle name="_Data 2" xfId="44" xr:uid="{00000000-0005-0000-0000-00002B000000}"/>
    <cellStyle name="_Data_120319_BAB_KoPr2012_KEMA" xfId="45" xr:uid="{00000000-0005-0000-0000-00002C000000}"/>
    <cellStyle name="_Data_120319_BAB_KoPr2012_KEMA 2" xfId="46" xr:uid="{00000000-0005-0000-0000-00002D000000}"/>
    <cellStyle name="_Data_120319_BAB_KoPr2012_KEMA_120616_Prüfwerkzeug_2_EOG" xfId="47" xr:uid="{00000000-0005-0000-0000-00002E000000}"/>
    <cellStyle name="_Data_120319_BAB_KoPr2012_KEMA_120616_Prüfwerkzeug_2_EOG 2" xfId="48" xr:uid="{00000000-0005-0000-0000-00002F000000}"/>
    <cellStyle name="_Data_120319_BAB_KoPr2012_KEMA_130911_Zusatzdaten" xfId="49" xr:uid="{00000000-0005-0000-0000-000030000000}"/>
    <cellStyle name="_Data_120319_BAB_KoPr2012_KEMA_130911_Zusatzdaten 2" xfId="50" xr:uid="{00000000-0005-0000-0000-000031000000}"/>
    <cellStyle name="_Data_120319_BAB_KoPr2012_KEMA_VNBErhebungsbogenKostenprfg2012_2xls" xfId="51" xr:uid="{00000000-0005-0000-0000-000032000000}"/>
    <cellStyle name="_Data_120319_BAB_KoPr2012_KEMA_VNBErhebungsbogenKostenprfg2012_2xls 2" xfId="52" xr:uid="{00000000-0005-0000-0000-000033000000}"/>
    <cellStyle name="_Header" xfId="53" xr:uid="{00000000-0005-0000-0000-000034000000}"/>
    <cellStyle name="_Row1" xfId="54" xr:uid="{00000000-0005-0000-0000-000035000000}"/>
    <cellStyle name="_Row1 2" xfId="55" xr:uid="{00000000-0005-0000-0000-000036000000}"/>
    <cellStyle name="_Row1_120319_BAB_KoPr2012_KEMA" xfId="56" xr:uid="{00000000-0005-0000-0000-000037000000}"/>
    <cellStyle name="_Row1_120319_BAB_KoPr2012_KEMA 2" xfId="57" xr:uid="{00000000-0005-0000-0000-000038000000}"/>
    <cellStyle name="_Row1_120329_EHB_KoPr_Basisjahr_ENTWURF" xfId="58" xr:uid="{00000000-0005-0000-0000-000039000000}"/>
    <cellStyle name="_Row1_120329_EHB_KoPr_Basisjahr_ENTWURF 2" xfId="59" xr:uid="{00000000-0005-0000-0000-00003A000000}"/>
    <cellStyle name="_Row1_120329_EHB_KoPr_Basisjahr_ENTWURF 2 2" xfId="60" xr:uid="{00000000-0005-0000-0000-00003B000000}"/>
    <cellStyle name="_Row1_120329_EHB_KoPr_Basisjahr_ENTWURF 3" xfId="61" xr:uid="{00000000-0005-0000-0000-00003C000000}"/>
    <cellStyle name="_Row1_A. Allgemeine Informationen" xfId="62" xr:uid="{00000000-0005-0000-0000-00003D000000}"/>
    <cellStyle name="_Row1_A. Allgemeine Informationen 2" xfId="63" xr:uid="{00000000-0005-0000-0000-00003E000000}"/>
    <cellStyle name="_Row1_Ausfüllhilfe" xfId="64" xr:uid="{00000000-0005-0000-0000-00003F000000}"/>
    <cellStyle name="_Row1_Ausfüllhilfe 2" xfId="65" xr:uid="{00000000-0005-0000-0000-000040000000}"/>
    <cellStyle name="_Row1_kalk. EK-Verzinsung" xfId="66" xr:uid="{00000000-0005-0000-0000-000041000000}"/>
    <cellStyle name="_Row1_kalk. EK-Verzinsung 2" xfId="67" xr:uid="{00000000-0005-0000-0000-000042000000}"/>
    <cellStyle name="_Row1_kalk. EK-Verzinsung 2 2" xfId="68" xr:uid="{00000000-0005-0000-0000-000043000000}"/>
    <cellStyle name="_Row1_kalk. EK-Verzinsung 3" xfId="69" xr:uid="{00000000-0005-0000-0000-000044000000}"/>
    <cellStyle name="_Row1_Mehrjahresvergleich" xfId="70" xr:uid="{00000000-0005-0000-0000-000045000000}"/>
    <cellStyle name="_Row1_Mehrjahresvergleich 2" xfId="71" xr:uid="{00000000-0005-0000-0000-000046000000}"/>
    <cellStyle name="_Row1_Mehrjahresvergleich 2 2" xfId="72" xr:uid="{00000000-0005-0000-0000-000047000000}"/>
    <cellStyle name="_Row1_Mehrjahresvergleich 3" xfId="73" xr:uid="{00000000-0005-0000-0000-000048000000}"/>
    <cellStyle name="_Row1_SAV-Vergleich" xfId="74" xr:uid="{00000000-0005-0000-0000-000049000000}"/>
    <cellStyle name="_Row1_SAV-Vergleich 2" xfId="75" xr:uid="{00000000-0005-0000-0000-00004A000000}"/>
    <cellStyle name="_Row1_SAV-Vergleich 2 2" xfId="76" xr:uid="{00000000-0005-0000-0000-00004B000000}"/>
    <cellStyle name="_Row1_SAV-Vergleich 3" xfId="77" xr:uid="{00000000-0005-0000-0000-00004C000000}"/>
    <cellStyle name="_Row2" xfId="78" xr:uid="{00000000-0005-0000-0000-00004D000000}"/>
    <cellStyle name="_Row3" xfId="79" xr:uid="{00000000-0005-0000-0000-00004E000000}"/>
    <cellStyle name="_Row4" xfId="80" xr:uid="{00000000-0005-0000-0000-00004F000000}"/>
    <cellStyle name="_Row4 2" xfId="81" xr:uid="{00000000-0005-0000-0000-000050000000}"/>
    <cellStyle name="_Row5" xfId="82" xr:uid="{00000000-0005-0000-0000-000051000000}"/>
    <cellStyle name="_Row6" xfId="83" xr:uid="{00000000-0005-0000-0000-000052000000}"/>
    <cellStyle name="_Row7" xfId="84" xr:uid="{00000000-0005-0000-0000-000053000000}"/>
    <cellStyle name="_Row7 2" xfId="85" xr:uid="{00000000-0005-0000-0000-000054000000}"/>
    <cellStyle name="20 % - Akzent1 2" xfId="86" xr:uid="{00000000-0005-0000-0000-000055000000}"/>
    <cellStyle name="20 % - Akzent1 2 2" xfId="87" xr:uid="{00000000-0005-0000-0000-000056000000}"/>
    <cellStyle name="20 % - Akzent2" xfId="289" builtinId="34"/>
    <cellStyle name="20 % - Akzent2 2" xfId="88" xr:uid="{00000000-0005-0000-0000-000058000000}"/>
    <cellStyle name="20 % - Akzent2 2 2" xfId="89" xr:uid="{00000000-0005-0000-0000-000059000000}"/>
    <cellStyle name="20 % - Akzent2 3" xfId="282" xr:uid="{AE04A437-75A0-4603-805B-BBBFB1A913D5}"/>
    <cellStyle name="20 % - Akzent3 2" xfId="90" xr:uid="{00000000-0005-0000-0000-00005A000000}"/>
    <cellStyle name="20 % - Akzent3 2 2" xfId="91" xr:uid="{00000000-0005-0000-0000-00005B000000}"/>
    <cellStyle name="20 % - Akzent4 2" xfId="92" xr:uid="{00000000-0005-0000-0000-00005C000000}"/>
    <cellStyle name="20 % - Akzent4 2 2" xfId="93" xr:uid="{00000000-0005-0000-0000-00005D000000}"/>
    <cellStyle name="20 % - Akzent5 2" xfId="94" xr:uid="{00000000-0005-0000-0000-00005E000000}"/>
    <cellStyle name="20 % - Akzent5 2 2" xfId="95" xr:uid="{00000000-0005-0000-0000-00005F000000}"/>
    <cellStyle name="20 % - Akzent6 2" xfId="96" xr:uid="{00000000-0005-0000-0000-000060000000}"/>
    <cellStyle name="20 % - Akzent6 2 2" xfId="97" xr:uid="{00000000-0005-0000-0000-000061000000}"/>
    <cellStyle name="20% - Akzent1" xfId="98" xr:uid="{00000000-0005-0000-0000-000062000000}"/>
    <cellStyle name="20% - Akzent1 2" xfId="99" xr:uid="{00000000-0005-0000-0000-000063000000}"/>
    <cellStyle name="20% - Akzent2" xfId="100" xr:uid="{00000000-0005-0000-0000-000064000000}"/>
    <cellStyle name="20% - Akzent2 2" xfId="101" xr:uid="{00000000-0005-0000-0000-000065000000}"/>
    <cellStyle name="20% - Akzent3" xfId="102" xr:uid="{00000000-0005-0000-0000-000066000000}"/>
    <cellStyle name="20% - Akzent3 2" xfId="103" xr:uid="{00000000-0005-0000-0000-000067000000}"/>
    <cellStyle name="20% - Akzent4" xfId="104" xr:uid="{00000000-0005-0000-0000-000068000000}"/>
    <cellStyle name="20% - Akzent4 2" xfId="105" xr:uid="{00000000-0005-0000-0000-000069000000}"/>
    <cellStyle name="20% - Akzent5" xfId="106" xr:uid="{00000000-0005-0000-0000-00006A000000}"/>
    <cellStyle name="20% - Akzent5 2" xfId="107" xr:uid="{00000000-0005-0000-0000-00006B000000}"/>
    <cellStyle name="20% - Akzent6" xfId="108" xr:uid="{00000000-0005-0000-0000-00006C000000}"/>
    <cellStyle name="20% - Akzent6 2" xfId="109" xr:uid="{00000000-0005-0000-0000-00006D000000}"/>
    <cellStyle name="40 % - Akzent1" xfId="288" builtinId="31"/>
    <cellStyle name="40 % - Akzent1 2" xfId="110" xr:uid="{00000000-0005-0000-0000-00006F000000}"/>
    <cellStyle name="40 % - Akzent1 2 2" xfId="111" xr:uid="{00000000-0005-0000-0000-000070000000}"/>
    <cellStyle name="40 % - Akzent1 3" xfId="281" xr:uid="{8ED8B16F-63AF-4B39-A6F4-B12764C0911F}"/>
    <cellStyle name="40 % - Akzent2 2" xfId="112" xr:uid="{00000000-0005-0000-0000-000071000000}"/>
    <cellStyle name="40 % - Akzent2 2 2" xfId="113" xr:uid="{00000000-0005-0000-0000-000072000000}"/>
    <cellStyle name="40 % - Akzent3 2" xfId="114" xr:uid="{00000000-0005-0000-0000-000073000000}"/>
    <cellStyle name="40 % - Akzent3 2 2" xfId="115" xr:uid="{00000000-0005-0000-0000-000074000000}"/>
    <cellStyle name="40 % - Akzent4 2" xfId="116" xr:uid="{00000000-0005-0000-0000-000075000000}"/>
    <cellStyle name="40 % - Akzent4 2 2" xfId="117" xr:uid="{00000000-0005-0000-0000-000076000000}"/>
    <cellStyle name="40 % - Akzent5 2" xfId="118" xr:uid="{00000000-0005-0000-0000-000077000000}"/>
    <cellStyle name="40 % - Akzent5 2 2" xfId="119" xr:uid="{00000000-0005-0000-0000-000078000000}"/>
    <cellStyle name="40 % - Akzent6 2" xfId="120" xr:uid="{00000000-0005-0000-0000-000079000000}"/>
    <cellStyle name="40 % - Akzent6 2 2" xfId="121" xr:uid="{00000000-0005-0000-0000-00007A000000}"/>
    <cellStyle name="40% - Akzent1" xfId="122" xr:uid="{00000000-0005-0000-0000-00007B000000}"/>
    <cellStyle name="40% - Akzent1 2" xfId="123" xr:uid="{00000000-0005-0000-0000-00007C000000}"/>
    <cellStyle name="40% - Akzent2" xfId="124" xr:uid="{00000000-0005-0000-0000-00007D000000}"/>
    <cellStyle name="40% - Akzent2 2" xfId="125" xr:uid="{00000000-0005-0000-0000-00007E000000}"/>
    <cellStyle name="40% - Akzent3" xfId="126" xr:uid="{00000000-0005-0000-0000-00007F000000}"/>
    <cellStyle name="40% - Akzent3 2" xfId="127" xr:uid="{00000000-0005-0000-0000-000080000000}"/>
    <cellStyle name="40% - Akzent4" xfId="128" xr:uid="{00000000-0005-0000-0000-000081000000}"/>
    <cellStyle name="40% - Akzent4 2" xfId="129" xr:uid="{00000000-0005-0000-0000-000082000000}"/>
    <cellStyle name="40% - Akzent5" xfId="130" xr:uid="{00000000-0005-0000-0000-000083000000}"/>
    <cellStyle name="40% - Akzent5 2" xfId="131" xr:uid="{00000000-0005-0000-0000-000084000000}"/>
    <cellStyle name="40% - Akzent6" xfId="132" xr:uid="{00000000-0005-0000-0000-000085000000}"/>
    <cellStyle name="40% - Akzent6 2" xfId="133" xr:uid="{00000000-0005-0000-0000-000086000000}"/>
    <cellStyle name="60 % - Akzent1" xfId="134" builtinId="32"/>
    <cellStyle name="60 % - Akzent1 2" xfId="135" xr:uid="{00000000-0005-0000-0000-000088000000}"/>
    <cellStyle name="60 % - Akzent2 2" xfId="136" xr:uid="{00000000-0005-0000-0000-000089000000}"/>
    <cellStyle name="60 % - Akzent3 2" xfId="137" xr:uid="{00000000-0005-0000-0000-00008A000000}"/>
    <cellStyle name="60 % - Akzent4 2" xfId="138" xr:uid="{00000000-0005-0000-0000-00008B000000}"/>
    <cellStyle name="60 % - Akzent5 2" xfId="139" xr:uid="{00000000-0005-0000-0000-00008C000000}"/>
    <cellStyle name="60 % - Akzent6 2" xfId="140" xr:uid="{00000000-0005-0000-0000-00008D000000}"/>
    <cellStyle name="60% - Akzent1" xfId="141" xr:uid="{00000000-0005-0000-0000-00008E000000}"/>
    <cellStyle name="60% - Akzent2" xfId="142" xr:uid="{00000000-0005-0000-0000-00008F000000}"/>
    <cellStyle name="60% - Akzent3" xfId="143" xr:uid="{00000000-0005-0000-0000-000090000000}"/>
    <cellStyle name="60% - Akzent4" xfId="144" xr:uid="{00000000-0005-0000-0000-000091000000}"/>
    <cellStyle name="60% - Akzent5" xfId="145" xr:uid="{00000000-0005-0000-0000-000092000000}"/>
    <cellStyle name="60% - Akzent6" xfId="146" xr:uid="{00000000-0005-0000-0000-000093000000}"/>
    <cellStyle name="Akzent1" xfId="147" builtinId="29" customBuiltin="1"/>
    <cellStyle name="Akzent1 2" xfId="148" xr:uid="{00000000-0005-0000-0000-000095000000}"/>
    <cellStyle name="Akzent1 3" xfId="149" xr:uid="{00000000-0005-0000-0000-000096000000}"/>
    <cellStyle name="Akzent2" xfId="150" builtinId="33" customBuiltin="1"/>
    <cellStyle name="Akzent2 2" xfId="151" xr:uid="{00000000-0005-0000-0000-000098000000}"/>
    <cellStyle name="Akzent2 3" xfId="152" xr:uid="{00000000-0005-0000-0000-000099000000}"/>
    <cellStyle name="Akzent3" xfId="153" builtinId="37" customBuiltin="1"/>
    <cellStyle name="Akzent3 2" xfId="154" xr:uid="{00000000-0005-0000-0000-00009B000000}"/>
    <cellStyle name="Akzent3 3" xfId="155" xr:uid="{00000000-0005-0000-0000-00009C000000}"/>
    <cellStyle name="Akzent4" xfId="156" builtinId="41" customBuiltin="1"/>
    <cellStyle name="Akzent4 2" xfId="157" xr:uid="{00000000-0005-0000-0000-00009E000000}"/>
    <cellStyle name="Akzent4 3" xfId="158" xr:uid="{00000000-0005-0000-0000-00009F000000}"/>
    <cellStyle name="Akzent5" xfId="159" builtinId="45" customBuiltin="1"/>
    <cellStyle name="Akzent5 2" xfId="160" xr:uid="{00000000-0005-0000-0000-0000A1000000}"/>
    <cellStyle name="Akzent5 3" xfId="161" xr:uid="{00000000-0005-0000-0000-0000A2000000}"/>
    <cellStyle name="Akzent6" xfId="162" builtinId="49" customBuiltin="1"/>
    <cellStyle name="Akzent6 2" xfId="163" xr:uid="{00000000-0005-0000-0000-0000A4000000}"/>
    <cellStyle name="Akzent6 3" xfId="164" xr:uid="{00000000-0005-0000-0000-0000A5000000}"/>
    <cellStyle name="Ausgabe" xfId="165" builtinId="21" customBuiltin="1"/>
    <cellStyle name="Ausgabe 2" xfId="166" xr:uid="{00000000-0005-0000-0000-0000A7000000}"/>
    <cellStyle name="Ausgabe 3" xfId="167" xr:uid="{00000000-0005-0000-0000-0000A8000000}"/>
    <cellStyle name="Ausgabe 4" xfId="284" xr:uid="{D5D29106-ADEF-449B-8DA4-D796A8DE5534}"/>
    <cellStyle name="Berechnung" xfId="168" builtinId="22" customBuiltin="1"/>
    <cellStyle name="Berechnung 2" xfId="169" xr:uid="{00000000-0005-0000-0000-0000AA000000}"/>
    <cellStyle name="Berechnung 3" xfId="170" xr:uid="{00000000-0005-0000-0000-0000AB000000}"/>
    <cellStyle name="Berechnung 4" xfId="285" xr:uid="{4AD9A075-3981-4DC9-A643-A0431BEEF310}"/>
    <cellStyle name="Eingabe" xfId="171" builtinId="20" customBuiltin="1"/>
    <cellStyle name="Eingabe 2" xfId="172" xr:uid="{00000000-0005-0000-0000-0000AD000000}"/>
    <cellStyle name="Eingabe 3" xfId="173" xr:uid="{00000000-0005-0000-0000-0000AE000000}"/>
    <cellStyle name="Ergebnis" xfId="174" builtinId="25" customBuiltin="1"/>
    <cellStyle name="Ergebnis 2" xfId="175" xr:uid="{00000000-0005-0000-0000-0000B0000000}"/>
    <cellStyle name="Ergebnis 3" xfId="176" xr:uid="{00000000-0005-0000-0000-0000B1000000}"/>
    <cellStyle name="Erklärender Text" xfId="177" builtinId="53" customBuiltin="1"/>
    <cellStyle name="Erklärender Text 2" xfId="178" xr:uid="{00000000-0005-0000-0000-0000B3000000}"/>
    <cellStyle name="Erklärender Text 3" xfId="179" xr:uid="{00000000-0005-0000-0000-0000B4000000}"/>
    <cellStyle name="Euro" xfId="180" xr:uid="{00000000-0005-0000-0000-0000B5000000}"/>
    <cellStyle name="Euro 2" xfId="181" xr:uid="{00000000-0005-0000-0000-0000B6000000}"/>
    <cellStyle name="Euro 2 2" xfId="182" xr:uid="{00000000-0005-0000-0000-0000B7000000}"/>
    <cellStyle name="Euro 3" xfId="183" xr:uid="{00000000-0005-0000-0000-0000B8000000}"/>
    <cellStyle name="Euro 3 2" xfId="184" xr:uid="{00000000-0005-0000-0000-0000B9000000}"/>
    <cellStyle name="Euro 4" xfId="185" xr:uid="{00000000-0005-0000-0000-0000BA000000}"/>
    <cellStyle name="Gut" xfId="186" builtinId="26" customBuiltin="1"/>
    <cellStyle name="Gut 2" xfId="187" xr:uid="{00000000-0005-0000-0000-0000BC000000}"/>
    <cellStyle name="Gut 3" xfId="188" xr:uid="{00000000-0005-0000-0000-0000BD000000}"/>
    <cellStyle name="Hyperlink 2" xfId="190" xr:uid="{00000000-0005-0000-0000-0000BE000000}"/>
    <cellStyle name="Hyperlink 2 2" xfId="191" xr:uid="{00000000-0005-0000-0000-0000BF000000}"/>
    <cellStyle name="Komma 2" xfId="192" xr:uid="{00000000-0005-0000-0000-0000C0000000}"/>
    <cellStyle name="Komma 2 2 12" xfId="276" xr:uid="{00000000-0005-0000-0000-0000C1000000}"/>
    <cellStyle name="Link" xfId="189" builtinId="8"/>
    <cellStyle name="Neutral" xfId="193" builtinId="28" customBuiltin="1"/>
    <cellStyle name="Neutral 2" xfId="194" xr:uid="{00000000-0005-0000-0000-0000C4000000}"/>
    <cellStyle name="Neutral 3" xfId="195" xr:uid="{00000000-0005-0000-0000-0000C5000000}"/>
    <cellStyle name="Normal_erfassungsmatrix 04" xfId="196" xr:uid="{00000000-0005-0000-0000-0000C6000000}"/>
    <cellStyle name="Notiz" xfId="197" builtinId="10" customBuiltin="1"/>
    <cellStyle name="Notiz 2" xfId="198" xr:uid="{00000000-0005-0000-0000-0000C8000000}"/>
    <cellStyle name="Notiz 2 2" xfId="199" xr:uid="{00000000-0005-0000-0000-0000C9000000}"/>
    <cellStyle name="Notiz 3" xfId="200" xr:uid="{00000000-0005-0000-0000-0000CA000000}"/>
    <cellStyle name="Prozent" xfId="201" builtinId="5"/>
    <cellStyle name="Prozent 2" xfId="202" xr:uid="{00000000-0005-0000-0000-0000CC000000}"/>
    <cellStyle name="Prozent 2 2" xfId="203" xr:uid="{00000000-0005-0000-0000-0000CD000000}"/>
    <cellStyle name="Prozent 3" xfId="204" xr:uid="{00000000-0005-0000-0000-0000CE000000}"/>
    <cellStyle name="Prozent 3 2" xfId="205" xr:uid="{00000000-0005-0000-0000-0000CF000000}"/>
    <cellStyle name="Prozent 4" xfId="206" xr:uid="{00000000-0005-0000-0000-0000D0000000}"/>
    <cellStyle name="Prozent 5" xfId="207" xr:uid="{00000000-0005-0000-0000-0000D1000000}"/>
    <cellStyle name="Prozent 6" xfId="278" xr:uid="{00000000-0005-0000-0000-0000D2000000}"/>
    <cellStyle name="Prozent 7" xfId="283" xr:uid="{F5B59BEB-C05D-4B01-A519-D383FE8EB796}"/>
    <cellStyle name="Prozent 8" xfId="291" xr:uid="{1991A9E1-EFB6-4708-A89F-41039BB062B8}"/>
    <cellStyle name="Schlecht" xfId="208" builtinId="27" customBuiltin="1"/>
    <cellStyle name="Schlecht 2" xfId="209" xr:uid="{00000000-0005-0000-0000-0000D4000000}"/>
    <cellStyle name="Schlecht 3" xfId="210" xr:uid="{00000000-0005-0000-0000-0000D5000000}"/>
    <cellStyle name="Schlecht 4" xfId="287" xr:uid="{EB983E30-B8CA-4334-ADBB-3B145B85AC23}"/>
    <cellStyle name="Standard" xfId="0" builtinId="0"/>
    <cellStyle name="Standard 10" xfId="211" xr:uid="{00000000-0005-0000-0000-0000D7000000}"/>
    <cellStyle name="Standard 10 2 2 2 3" xfId="212" xr:uid="{00000000-0005-0000-0000-0000D8000000}"/>
    <cellStyle name="Standard 10 2 2 2 4" xfId="213" xr:uid="{00000000-0005-0000-0000-0000D9000000}"/>
    <cellStyle name="Standard 11" xfId="214" xr:uid="{00000000-0005-0000-0000-0000DA000000}"/>
    <cellStyle name="Standard 12" xfId="277" xr:uid="{00000000-0005-0000-0000-0000DB000000}"/>
    <cellStyle name="Standard 12 2" xfId="293" xr:uid="{A8C80E73-8B44-44E5-8D0E-80865C51D9EA}"/>
    <cellStyle name="Standard 13" xfId="279" xr:uid="{00000000-0005-0000-0000-0000DC000000}"/>
    <cellStyle name="Standard 14" xfId="280" xr:uid="{7D210297-8B65-4FF6-87D6-A097F8BE564F}"/>
    <cellStyle name="Standard 15" xfId="290" xr:uid="{726E47EA-CAFD-4043-B73F-4A21AEDE5312}"/>
    <cellStyle name="Standard 15 2" xfId="292" xr:uid="{F90F2A9C-2218-4F54-997B-F1678E0C2B49}"/>
    <cellStyle name="Standard 16" xfId="215" xr:uid="{00000000-0005-0000-0000-0000DD000000}"/>
    <cellStyle name="Standard 16 2" xfId="294" xr:uid="{B764C3CD-EBEF-42CA-A422-475354628044}"/>
    <cellStyle name="Standard 2" xfId="216" xr:uid="{00000000-0005-0000-0000-0000DE000000}"/>
    <cellStyle name="Standard 2 2" xfId="217" xr:uid="{00000000-0005-0000-0000-0000DF000000}"/>
    <cellStyle name="Standard 2 2 2" xfId="218" xr:uid="{00000000-0005-0000-0000-0000E0000000}"/>
    <cellStyle name="Standard 2 2 3" xfId="286" xr:uid="{7E50BB9F-1905-4A89-A987-C8A4B7B8C3DD}"/>
    <cellStyle name="Standard 2 3" xfId="219" xr:uid="{00000000-0005-0000-0000-0000E1000000}"/>
    <cellStyle name="Standard 2_EHB_KoPr_I" xfId="220" xr:uid="{00000000-0005-0000-0000-0000E2000000}"/>
    <cellStyle name="Standard 3" xfId="221" xr:uid="{00000000-0005-0000-0000-0000E3000000}"/>
    <cellStyle name="Standard 3 2" xfId="222" xr:uid="{00000000-0005-0000-0000-0000E4000000}"/>
    <cellStyle name="Standard 4" xfId="223" xr:uid="{00000000-0005-0000-0000-0000E5000000}"/>
    <cellStyle name="Standard 4 2" xfId="224" xr:uid="{00000000-0005-0000-0000-0000E6000000}"/>
    <cellStyle name="Standard 5" xfId="225" xr:uid="{00000000-0005-0000-0000-0000E7000000}"/>
    <cellStyle name="Standard 6" xfId="226" xr:uid="{00000000-0005-0000-0000-0000E8000000}"/>
    <cellStyle name="Standard 7" xfId="227" xr:uid="{00000000-0005-0000-0000-0000E9000000}"/>
    <cellStyle name="Standard 7 2" xfId="228" xr:uid="{00000000-0005-0000-0000-0000EA000000}"/>
    <cellStyle name="Standard 8" xfId="229" xr:uid="{00000000-0005-0000-0000-0000EB000000}"/>
    <cellStyle name="Standard 8 2" xfId="230" xr:uid="{00000000-0005-0000-0000-0000EC000000}"/>
    <cellStyle name="Standard 9" xfId="231" xr:uid="{00000000-0005-0000-0000-0000ED000000}"/>
    <cellStyle name="Standard_14572" xfId="232" xr:uid="{00000000-0005-0000-0000-0000EF000000}"/>
    <cellStyle name="Standard_14572 2" xfId="233" xr:uid="{00000000-0005-0000-0000-0000F0000000}"/>
    <cellStyle name="Standard_14572 3" xfId="234" xr:uid="{00000000-0005-0000-0000-0000F1000000}"/>
    <cellStyle name="Standard_Bilanz_GuV" xfId="235" xr:uid="{00000000-0005-0000-0000-0000F2000000}"/>
    <cellStyle name="Standard_Kopie von Blanko_Verprobung_II_Runde Preisblatt MPr" xfId="236" xr:uid="{00000000-0005-0000-0000-0000F6000000}"/>
    <cellStyle name="Standard_KTR_muster" xfId="237" xr:uid="{00000000-0005-0000-0000-0000F7000000}"/>
    <cellStyle name="Standard_PÜS_2008" xfId="238" xr:uid="{00000000-0005-0000-0000-0000F8000000}"/>
    <cellStyle name="Standard_Überleitungsrechnung" xfId="239" xr:uid="{00000000-0005-0000-0000-0000F9000000}"/>
    <cellStyle name="Standard_Vattenfall_Europe_Hamburg_10001835_1_20070629_EHB" xfId="240" xr:uid="{00000000-0005-0000-0000-0000FA000000}"/>
    <cellStyle name="Standard_VNB V7.1" xfId="241" xr:uid="{00000000-0005-0000-0000-0000FC000000}"/>
    <cellStyle name="Standard_VNBErhebungsbogenKostenprfg2012_2xls" xfId="242" xr:uid="{00000000-0005-0000-0000-0000FD000000}"/>
    <cellStyle name="Überschrift" xfId="243" builtinId="15" customBuiltin="1"/>
    <cellStyle name="Überschrift 1" xfId="244" builtinId="16" customBuiltin="1"/>
    <cellStyle name="Überschrift 1 2" xfId="245" xr:uid="{00000000-0005-0000-0000-000000010000}"/>
    <cellStyle name="Überschrift 1 3" xfId="246" xr:uid="{00000000-0005-0000-0000-000001010000}"/>
    <cellStyle name="Überschrift 2" xfId="247" builtinId="17" customBuiltin="1"/>
    <cellStyle name="Überschrift 2 2" xfId="248" xr:uid="{00000000-0005-0000-0000-000003010000}"/>
    <cellStyle name="Überschrift 2 3" xfId="249" xr:uid="{00000000-0005-0000-0000-000004010000}"/>
    <cellStyle name="Überschrift 3" xfId="250" builtinId="18" customBuiltin="1"/>
    <cellStyle name="Überschrift 3 2" xfId="251" xr:uid="{00000000-0005-0000-0000-000006010000}"/>
    <cellStyle name="Überschrift 3 3" xfId="252" xr:uid="{00000000-0005-0000-0000-000007010000}"/>
    <cellStyle name="Überschrift 4" xfId="253" builtinId="19" customBuiltin="1"/>
    <cellStyle name="Überschrift 4 2" xfId="254" xr:uid="{00000000-0005-0000-0000-000009010000}"/>
    <cellStyle name="Überschrift 4 3" xfId="255" xr:uid="{00000000-0005-0000-0000-00000A010000}"/>
    <cellStyle name="Überschrift 5" xfId="256" xr:uid="{00000000-0005-0000-0000-00000B010000}"/>
    <cellStyle name="Überschrift 6" xfId="257" xr:uid="{00000000-0005-0000-0000-00000C010000}"/>
    <cellStyle name="Undefiniert" xfId="258" xr:uid="{00000000-0005-0000-0000-00000D010000}"/>
    <cellStyle name="Verknüpfte Zelle" xfId="259" builtinId="24" customBuiltin="1"/>
    <cellStyle name="Verknüpfte Zelle 2" xfId="260" xr:uid="{00000000-0005-0000-0000-00000F010000}"/>
    <cellStyle name="Verknüpfte Zelle 3" xfId="261" xr:uid="{00000000-0005-0000-0000-000010010000}"/>
    <cellStyle name="Währung" xfId="262" builtinId="4"/>
    <cellStyle name="Währung 2" xfId="263" xr:uid="{00000000-0005-0000-0000-000012010000}"/>
    <cellStyle name="Währung 2 2" xfId="264" xr:uid="{00000000-0005-0000-0000-000013010000}"/>
    <cellStyle name="Währung 3" xfId="265" xr:uid="{00000000-0005-0000-0000-000014010000}"/>
    <cellStyle name="Währung 3 2" xfId="266" xr:uid="{00000000-0005-0000-0000-000015010000}"/>
    <cellStyle name="Währung 4" xfId="267" xr:uid="{00000000-0005-0000-0000-000016010000}"/>
    <cellStyle name="Währung 4 2" xfId="268" xr:uid="{00000000-0005-0000-0000-000017010000}"/>
    <cellStyle name="Währung 5" xfId="269" xr:uid="{00000000-0005-0000-0000-000018010000}"/>
    <cellStyle name="Warnender Text" xfId="270" builtinId="11" customBuiltin="1"/>
    <cellStyle name="Warnender Text 2" xfId="271" xr:uid="{00000000-0005-0000-0000-00001A010000}"/>
    <cellStyle name="Warnender Text 3" xfId="272" xr:uid="{00000000-0005-0000-0000-00001B010000}"/>
    <cellStyle name="Zelle überprüfen" xfId="273" builtinId="23" customBuiltin="1"/>
    <cellStyle name="Zelle überprüfen 2" xfId="274" xr:uid="{00000000-0005-0000-0000-00001D010000}"/>
    <cellStyle name="Zelle überprüfen 3" xfId="275" xr:uid="{00000000-0005-0000-0000-00001E010000}"/>
  </cellStyles>
  <dxfs count="142">
    <dxf>
      <fill>
        <patternFill>
          <bgColor rgb="FFFFC000"/>
        </patternFill>
      </fill>
    </dxf>
    <dxf>
      <fill>
        <patternFill>
          <bgColor rgb="FFFFFF99"/>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rgb="FF006100"/>
      </font>
      <fill>
        <patternFill>
          <bgColor rgb="FFC6EFCE"/>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ont>
        <strike val="0"/>
        <outline val="0"/>
        <shadow val="0"/>
        <u val="none"/>
        <vertAlign val="baseline"/>
        <sz val="11"/>
        <name val="Arial"/>
        <scheme val="none"/>
      </font>
      <numFmt numFmtId="170" formatCode="#,##0_ ;[Red]\-#,##0\ "/>
      <fill>
        <patternFill patternType="solid">
          <fgColor indexed="64"/>
          <bgColor rgb="FFFFFF99"/>
        </patternFill>
      </fill>
      <border diagonalUp="0" diagonalDown="0" outline="0">
        <left style="thin">
          <color indexed="64"/>
        </left>
        <right/>
        <top style="thin">
          <color indexed="64"/>
        </top>
        <bottom style="thin">
          <color indexed="64"/>
        </bottom>
      </border>
      <protection locked="0" hidden="0"/>
    </dxf>
    <dxf>
      <font>
        <strike val="0"/>
        <outline val="0"/>
        <shadow val="0"/>
        <u val="none"/>
        <vertAlign val="baseline"/>
        <sz val="11"/>
        <name val="Arial"/>
        <scheme val="none"/>
      </font>
      <numFmt numFmtId="170" formatCode="#,##0_ ;[Red]\-#,##0\ "/>
      <fill>
        <patternFill patternType="solid">
          <fgColor indexed="64"/>
          <bgColor rgb="FFFFFF99"/>
        </patternFill>
      </fill>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1"/>
        <name val="Arial"/>
        <scheme val="none"/>
      </font>
      <numFmt numFmtId="170" formatCode="#,##0_ ;[Red]\-#,##0\ "/>
      <fill>
        <patternFill patternType="solid">
          <fgColor indexed="64"/>
          <bgColor rgb="FFFFFF99"/>
        </patternFill>
      </fill>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1"/>
        <name val="Arial"/>
        <scheme val="none"/>
      </font>
      <numFmt numFmtId="170" formatCode="#,##0_ ;[Red]\-#,##0\ "/>
      <fill>
        <patternFill patternType="solid">
          <fgColor indexed="64"/>
          <bgColor rgb="FFFFFF99"/>
        </patternFill>
      </fill>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1"/>
        <color rgb="FF3F3F3F"/>
        <name val="Arial"/>
        <scheme val="none"/>
      </font>
      <numFmt numFmtId="170" formatCode="#,##0_ ;[Red]\-#,##0\ "/>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1"/>
        <name val="Arial"/>
        <scheme val="none"/>
      </font>
      <numFmt numFmtId="170" formatCode="#,##0_ ;[Red]\-#,##0\ "/>
      <fill>
        <patternFill patternType="solid">
          <fgColor indexed="64"/>
          <bgColor rgb="FFFFFF99"/>
        </patternFill>
      </fill>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family val="2"/>
        <scheme val="none"/>
      </font>
      <numFmt numFmtId="170" formatCode="#,##0_ ;[Red]\-#,##0\ "/>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font>
        <strike val="0"/>
        <outline val="0"/>
        <shadow val="0"/>
        <u val="none"/>
        <vertAlign val="baseline"/>
        <sz val="11"/>
        <name val="Arial"/>
        <scheme val="none"/>
      </font>
      <numFmt numFmtId="170" formatCode="#,##0_ ;[Red]\-#,##0\ "/>
      <fill>
        <patternFill patternType="solid">
          <fgColor indexed="64"/>
          <bgColor rgb="FFFFFF99"/>
        </patternFill>
      </fill>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family val="2"/>
        <scheme val="none"/>
      </font>
      <numFmt numFmtId="170" formatCode="#,##0_ ;[Red]\-#,##0\ "/>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font>
        <strike val="0"/>
        <outline val="0"/>
        <shadow val="0"/>
        <u val="none"/>
        <vertAlign val="baseline"/>
        <sz val="11"/>
        <name val="Arial"/>
        <scheme val="none"/>
      </font>
      <numFmt numFmtId="170" formatCode="#,##0_ ;[Red]\-#,##0\ "/>
      <fill>
        <patternFill patternType="solid">
          <fgColor indexed="64"/>
          <bgColor rgb="FFFFFF99"/>
        </patternFill>
      </fill>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1"/>
        <name val="Arial"/>
        <scheme val="none"/>
      </font>
      <numFmt numFmtId="1" formatCode="0"/>
      <fill>
        <patternFill patternType="solid">
          <fgColor indexed="64"/>
          <bgColor rgb="FFFFFF99"/>
        </patternFill>
      </fill>
      <alignment horizontal="center" textRotation="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family val="2"/>
        <scheme val="none"/>
      </font>
      <numFmt numFmtId="174" formatCode="_-* #,##0\ _€_-;\-* #,##0\ _€_-;_-* &quot;-&quot;??\ _€_-;_-@_-"/>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font>
        <strike val="0"/>
        <outline val="0"/>
        <shadow val="0"/>
        <u val="none"/>
        <vertAlign val="baseline"/>
        <sz val="11"/>
        <name val="Arial"/>
        <scheme val="none"/>
      </font>
      <numFmt numFmtId="174" formatCode="_-* #,##0\ _€_-;\-* #,##0\ _€_-;_-* &quot;-&quot;??\ _€_-;_-@_-"/>
      <fill>
        <patternFill patternType="solid">
          <fgColor indexed="64"/>
          <bgColor rgb="FFFFFF99"/>
        </patternFill>
      </fill>
      <border diagonalUp="0" diagonalDown="0" outline="0">
        <left style="thin">
          <color auto="1"/>
        </left>
        <right style="thin">
          <color indexed="64"/>
        </right>
        <top style="thin">
          <color indexed="64"/>
        </top>
        <bottom style="thin">
          <color indexed="64"/>
        </bottom>
      </border>
      <protection locked="0" hidden="0"/>
    </dxf>
    <dxf>
      <font>
        <strike val="0"/>
        <outline val="0"/>
        <shadow val="0"/>
        <u val="none"/>
        <vertAlign val="baseline"/>
        <sz val="11"/>
        <name val="Arial"/>
        <scheme val="none"/>
      </font>
      <numFmt numFmtId="174" formatCode="_-* #,##0\ _€_-;\-* #,##0\ _€_-;_-* &quot;-&quot;??\ _€_-;_-@_-"/>
      <fill>
        <patternFill patternType="solid">
          <fgColor indexed="64"/>
          <bgColor rgb="FFFFFF99"/>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protection locked="0" hidden="0"/>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fill>
        <patternFill patternType="solid">
          <fgColor indexed="64"/>
          <bgColor rgb="FFFFFF99"/>
        </patternFill>
      </fill>
      <protection locked="0" hidden="0"/>
    </dxf>
    <dxf>
      <border outline="0">
        <bottom style="thin">
          <color indexed="64"/>
        </bottom>
      </border>
    </dxf>
    <dxf>
      <font>
        <b val="0"/>
        <i val="0"/>
        <strike val="0"/>
        <condense val="0"/>
        <extend val="0"/>
        <outline val="0"/>
        <shadow val="0"/>
        <u val="none"/>
        <vertAlign val="baseline"/>
        <sz val="11"/>
        <color auto="1"/>
        <name val="Arial"/>
        <family val="2"/>
        <scheme val="none"/>
      </font>
      <fill>
        <patternFill patternType="solid">
          <fgColor indexed="64"/>
          <bgColor rgb="FFBFBFBF"/>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theme="1"/>
        <name val="Arial"/>
        <family val="2"/>
        <scheme val="none"/>
      </font>
      <fill>
        <patternFill patternType="solid">
          <fgColor indexed="64"/>
          <bgColor rgb="FFFFFF99"/>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Arial"/>
        <family val="2"/>
        <scheme val="none"/>
      </font>
      <numFmt numFmtId="0" formatCode="General"/>
      <fill>
        <patternFill patternType="solid">
          <fgColor indexed="64"/>
          <bgColor rgb="FFFFFF99"/>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1"/>
        <color theme="1"/>
        <name val="Arial"/>
        <family val="2"/>
        <scheme val="none"/>
      </font>
      <fill>
        <patternFill patternType="solid">
          <fgColor indexed="64"/>
          <bgColor rgb="FFFFFF99"/>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fill>
        <patternFill patternType="solid">
          <fgColor indexed="64"/>
          <bgColor rgb="FFFFFF99"/>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fill>
        <patternFill patternType="solid">
          <fgColor indexed="64"/>
          <bgColor rgb="FFFFFF99"/>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fill>
        <patternFill patternType="solid">
          <fgColor indexed="64"/>
          <bgColor rgb="FFFFFF99"/>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fill>
        <patternFill patternType="solid">
          <fgColor indexed="64"/>
          <bgColor rgb="FFFFFF99"/>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fill>
        <patternFill patternType="solid">
          <fgColor indexed="64"/>
          <bgColor rgb="FFFFFF99"/>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fill>
        <patternFill patternType="solid">
          <fgColor indexed="64"/>
          <bgColor rgb="FFFFFF9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fill>
        <patternFill patternType="solid">
          <fgColor indexed="64"/>
          <bgColor rgb="FFFFFF99"/>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fill>
        <patternFill patternType="solid">
          <fgColor indexed="64"/>
          <bgColor rgb="FFFFFF99"/>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fill>
        <patternFill patternType="solid">
          <fgColor indexed="64"/>
          <bgColor rgb="FFFFFF99"/>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fill>
        <patternFill patternType="solid">
          <fgColor indexed="64"/>
          <bgColor rgb="FFFFFF99"/>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numFmt numFmtId="3" formatCode="#,##0"/>
      <fill>
        <patternFill patternType="none">
          <fgColor indexed="64"/>
          <bgColor indexed="65"/>
        </patternFill>
      </fil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numFmt numFmtId="1" formatCode="0"/>
      <fill>
        <patternFill patternType="solid">
          <fgColor indexed="64"/>
          <bgColor rgb="FFFFFF99"/>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numFmt numFmtId="1" formatCode="0"/>
      <fill>
        <patternFill patternType="solid">
          <fgColor indexed="64"/>
          <bgColor rgb="FFFFFF99"/>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numFmt numFmtId="1" formatCode="0"/>
      <fill>
        <patternFill patternType="solid">
          <fgColor indexed="64"/>
          <bgColor rgb="FFFFFF99"/>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numFmt numFmtId="1" formatCode="0"/>
      <fill>
        <patternFill patternType="solid">
          <fgColor indexed="64"/>
          <bgColor rgb="FFFFFF99"/>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numFmt numFmtId="1" formatCode="0"/>
      <fill>
        <patternFill patternType="solid">
          <fgColor indexed="64"/>
          <bgColor rgb="FFFFFF99"/>
        </patternFill>
      </fill>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bottom style="thin">
          <color indexed="64"/>
        </bottom>
      </border>
    </dxf>
    <dxf>
      <font>
        <b val="0"/>
        <i val="0"/>
        <strike val="0"/>
        <condense val="0"/>
        <extend val="0"/>
        <outline val="0"/>
        <shadow val="0"/>
        <u val="none"/>
        <vertAlign val="baseline"/>
        <sz val="11"/>
        <color theme="1"/>
        <name val="Arial"/>
        <family val="2"/>
        <scheme val="none"/>
      </font>
      <fill>
        <patternFill patternType="solid">
          <fgColor indexed="64"/>
          <bgColor rgb="FFFFFF99"/>
        </patternFill>
      </fill>
      <alignment horizontal="center" vertical="bottom" textRotation="0" wrapText="0" indent="0" justifyLastLine="0" shrinkToFit="0" readingOrder="0"/>
    </dxf>
    <dxf>
      <font>
        <b/>
        <i val="0"/>
        <strike val="0"/>
        <condense val="0"/>
        <extend val="0"/>
        <outline val="0"/>
        <shadow val="0"/>
        <u val="none"/>
        <vertAlign val="baseline"/>
        <sz val="11"/>
        <color auto="1"/>
        <name val="Arial"/>
        <family val="2"/>
        <scheme val="none"/>
      </font>
      <fill>
        <patternFill patternType="solid">
          <fgColor indexed="64"/>
          <bgColor rgb="FFBFBFBF"/>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rial"/>
        <family val="2"/>
        <scheme val="none"/>
      </font>
      <numFmt numFmtId="184" formatCode="_-* #,##0.0\ _€_-;\-* #,##0.0\ _€_-;_-* &quot;-&quot;??\ _€_-;_-@_-"/>
      <fill>
        <patternFill patternType="solid">
          <fgColor indexed="64"/>
          <bgColor rgb="FFFFFF99"/>
        </patternFill>
      </fill>
      <alignment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Arial"/>
        <family val="2"/>
        <scheme val="none"/>
      </font>
      <numFmt numFmtId="3" formatCode="#,##0"/>
      <fill>
        <patternFill patternType="solid">
          <fgColor indexed="64"/>
          <bgColor rgb="FFFFFF99"/>
        </patternFill>
      </fill>
      <alignment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numFmt numFmtId="1" formatCode="0"/>
      <fill>
        <patternFill patternType="solid">
          <fgColor indexed="64"/>
          <bgColor rgb="FFFFFF99"/>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numFmt numFmtId="1" formatCode="0"/>
      <fill>
        <patternFill patternType="solid">
          <fgColor indexed="64"/>
          <bgColor rgb="FFFFFF99"/>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numFmt numFmtId="1" formatCode="0"/>
      <fill>
        <patternFill patternType="solid">
          <fgColor indexed="64"/>
          <bgColor rgb="FFFFFF99"/>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numFmt numFmtId="1" formatCode="0"/>
      <fill>
        <patternFill patternType="solid">
          <fgColor indexed="64"/>
          <bgColor rgb="FFFFFF99"/>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numFmt numFmtId="1" formatCode="0"/>
      <fill>
        <patternFill patternType="solid">
          <fgColor indexed="64"/>
          <bgColor rgb="FFFFFF99"/>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numFmt numFmtId="1" formatCode="0"/>
      <fill>
        <patternFill patternType="solid">
          <fgColor indexed="64"/>
          <bgColor rgb="FFFFFF99"/>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numFmt numFmtId="1" formatCode="0"/>
      <fill>
        <patternFill patternType="solid">
          <fgColor indexed="64"/>
          <bgColor rgb="FFFFFF99"/>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numFmt numFmtId="1" formatCode="0"/>
      <fill>
        <patternFill patternType="solid">
          <fgColor indexed="64"/>
          <bgColor rgb="FFFFFF99"/>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numFmt numFmtId="1" formatCode="0"/>
      <fill>
        <patternFill patternType="solid">
          <fgColor indexed="64"/>
          <bgColor rgb="FFFFFF99"/>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numFmt numFmtId="174" formatCode="_-* #,##0\ _€_-;\-* #,##0\ _€_-;_-* &quot;-&quot;??\ _€_-;_-@_-"/>
      <fill>
        <patternFill patternType="solid">
          <fgColor indexed="64"/>
          <bgColor rgb="FFFFFF99"/>
        </patternFill>
      </fill>
      <alignment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numFmt numFmtId="174" formatCode="_-* #,##0\ _€_-;\-* #,##0\ _€_-;_-* &quot;-&quot;??\ _€_-;_-@_-"/>
      <fill>
        <patternFill patternType="solid">
          <fgColor indexed="64"/>
          <bgColor rgb="FFFFFF99"/>
        </patternFill>
      </fill>
      <alignment horizontal="left" vertical="top"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fill>
        <patternFill patternType="solid">
          <fgColor indexed="64"/>
          <bgColor rgb="FFFFFF99"/>
        </patternFill>
      </fill>
      <alignment horizontal="left" vertical="bottom"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auto="1"/>
        <name val="Arial"/>
        <family val="2"/>
        <scheme val="none"/>
      </font>
      <fill>
        <patternFill patternType="solid">
          <fgColor indexed="64"/>
          <bgColor rgb="FFBFBFBF"/>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1"/>
        <color auto="1"/>
        <name val="Arial"/>
        <scheme val="none"/>
      </font>
      <numFmt numFmtId="170" formatCode="#,##0_ ;[Red]\-#,##0\ "/>
      <fill>
        <patternFill patternType="solid">
          <fgColor indexed="64"/>
          <bgColor theme="0"/>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1"/>
        <color auto="1"/>
        <name val="Arial"/>
        <scheme val="none"/>
      </font>
      <numFmt numFmtId="170" formatCode="#,##0_ ;[Red]\-#,##0\ "/>
      <fill>
        <patternFill patternType="solid">
          <fgColor indexed="64"/>
          <bgColor theme="0"/>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1"/>
        <color auto="1"/>
        <name val="Arial"/>
        <scheme val="none"/>
      </font>
      <numFmt numFmtId="170" formatCode="#,##0_ ;[Red]\-#,##0\ "/>
      <fill>
        <patternFill patternType="solid">
          <fgColor indexed="64"/>
          <bgColor theme="0"/>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1"/>
        <color auto="1"/>
        <name val="Arial"/>
        <scheme val="none"/>
      </font>
      <numFmt numFmtId="170" formatCode="#,##0_ ;[Red]\-#,##0\ "/>
      <fill>
        <patternFill patternType="solid">
          <fgColor indexed="64"/>
          <bgColor theme="0"/>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1"/>
        <color auto="1"/>
        <name val="Arial"/>
        <scheme val="none"/>
      </font>
      <numFmt numFmtId="170" formatCode="#,##0_ ;[Red]\-#,##0\ "/>
      <fill>
        <patternFill patternType="solid">
          <fgColor indexed="64"/>
          <bgColor theme="0"/>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1"/>
        <color auto="1"/>
        <name val="Arial"/>
        <scheme val="none"/>
      </font>
      <numFmt numFmtId="170" formatCode="#,##0_ ;[Red]\-#,##0\ "/>
      <fill>
        <patternFill patternType="solid">
          <fgColor indexed="64"/>
          <bgColor theme="0"/>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1"/>
        <color auto="1"/>
        <name val="Arial"/>
        <scheme val="none"/>
      </font>
      <numFmt numFmtId="170" formatCode="#,##0_ ;[Red]\-#,##0\ "/>
      <fill>
        <patternFill patternType="solid">
          <fgColor indexed="64"/>
          <bgColor theme="0"/>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1"/>
        <color auto="1"/>
        <name val="Arial"/>
        <scheme val="none"/>
      </font>
      <numFmt numFmtId="170" formatCode="#,##0_ ;[Red]\-#,##0\ "/>
      <fill>
        <patternFill patternType="solid">
          <fgColor indexed="64"/>
          <bgColor theme="0"/>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1"/>
        <color auto="1"/>
        <name val="Arial"/>
        <scheme val="none"/>
      </font>
      <numFmt numFmtId="170" formatCode="#,##0_ ;[Red]\-#,##0\ "/>
      <fill>
        <patternFill patternType="solid">
          <fgColor indexed="64"/>
          <bgColor theme="0"/>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1"/>
        <color auto="1"/>
        <name val="Arial"/>
        <scheme val="none"/>
      </font>
      <numFmt numFmtId="170" formatCode="#,##0_ ;[Red]\-#,##0\ "/>
      <fill>
        <patternFill patternType="solid">
          <fgColor indexed="64"/>
          <bgColor theme="0"/>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1"/>
        <name val="Arial"/>
        <scheme val="none"/>
      </font>
      <numFmt numFmtId="1" formatCode="0"/>
      <fill>
        <patternFill patternType="gray0625">
          <fgColor theme="0" tint="-0.499984740745262"/>
          <bgColor rgb="FFFFFF99"/>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1"/>
        <name val="Arial"/>
        <scheme val="none"/>
      </font>
      <numFmt numFmtId="1" formatCode="0"/>
      <fill>
        <patternFill patternType="gray0625">
          <fgColor theme="0" tint="-0.499984740745262"/>
          <bgColor rgb="FFFFFF99"/>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1"/>
        <name val="Arial"/>
        <scheme val="none"/>
      </font>
      <numFmt numFmtId="1" formatCode="0"/>
      <fill>
        <patternFill patternType="gray0625">
          <fgColor theme="0" tint="-0.499984740745262"/>
          <bgColor rgb="FFFFFF99"/>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1"/>
        <name val="Arial"/>
        <scheme val="none"/>
      </font>
      <numFmt numFmtId="1" formatCode="0"/>
      <fill>
        <patternFill patternType="gray0625">
          <fgColor theme="0" tint="-0.499984740745262"/>
          <bgColor rgb="FFFFFF99"/>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1"/>
        <name val="Arial"/>
        <scheme val="none"/>
      </font>
      <numFmt numFmtId="1" formatCode="0"/>
      <fill>
        <patternFill patternType="gray0625">
          <fgColor theme="0" tint="-0.499984740745262"/>
          <bgColor rgb="FFFFFF99"/>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1"/>
        <name val="Arial"/>
        <scheme val="none"/>
      </font>
      <numFmt numFmtId="1" formatCode="0"/>
      <fill>
        <patternFill patternType="gray0625">
          <fgColor theme="0" tint="-0.499984740745262"/>
          <bgColor rgb="FFFFFF99"/>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1"/>
        <name val="Arial"/>
        <scheme val="none"/>
      </font>
      <numFmt numFmtId="1" formatCode="0"/>
      <fill>
        <patternFill patternType="gray0625">
          <fgColor theme="0" tint="-0.499984740745262"/>
          <bgColor rgb="FFFFFF99"/>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1"/>
        <name val="Arial"/>
        <scheme val="none"/>
      </font>
      <numFmt numFmtId="1" formatCode="0"/>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1"/>
        <name val="Arial"/>
        <scheme val="none"/>
      </font>
      <numFmt numFmtId="1" formatCode="0"/>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1"/>
        <name val="Arial"/>
        <scheme val="none"/>
      </font>
      <numFmt numFmtId="170" formatCode="#,##0_ ;[Red]\-#,##0\ "/>
      <fill>
        <patternFill patternType="solid">
          <fgColor indexed="64"/>
          <bgColor theme="0"/>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1"/>
        <name val="Arial"/>
        <scheme val="none"/>
      </font>
      <numFmt numFmtId="174" formatCode="_-* #,##0\ _€_-;\-* #,##0\ _€_-;_-* &quot;-&quot;??\ _€_-;_-@_-"/>
      <fill>
        <patternFill patternType="solid">
          <fgColor indexed="64"/>
          <bgColor rgb="FFFFFF99"/>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1"/>
        <name val="Arial"/>
        <scheme val="none"/>
      </font>
      <numFmt numFmtId="170" formatCode="#,##0_ ;[Red]\-#,##0\ "/>
      <fill>
        <patternFill patternType="none">
          <fgColor indexed="64"/>
          <bgColor theme="0"/>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1"/>
        <name val="Arial"/>
        <scheme val="none"/>
      </font>
      <numFmt numFmtId="170" formatCode="#,##0_ ;[Red]\-#,##0\ "/>
      <fill>
        <patternFill patternType="solid">
          <fgColor indexed="64"/>
          <bgColor rgb="FFFFFF99"/>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family val="2"/>
        <scheme val="none"/>
      </font>
      <numFmt numFmtId="170" formatCode="#,##0_ ;[Red]\-#,##0\ "/>
      <fill>
        <patternFill patternType="solid">
          <fgColor indexed="64"/>
          <bgColor rgb="FFFFFF99"/>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vertical/>
        <horizontal/>
      </border>
      <protection locked="0" hidden="0"/>
    </dxf>
    <dxf>
      <font>
        <strike val="0"/>
        <outline val="0"/>
        <shadow val="0"/>
        <u val="none"/>
        <vertAlign val="baseline"/>
        <sz val="11"/>
        <name val="Arial"/>
        <scheme val="none"/>
      </font>
      <numFmt numFmtId="170" formatCode="#,##0_ ;[Red]\-#,##0\ "/>
      <fill>
        <patternFill patternType="solid">
          <fgColor indexed="64"/>
          <bgColor rgb="FFFFFF99"/>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family val="2"/>
        <scheme val="none"/>
      </font>
      <numFmt numFmtId="170" formatCode="#,##0_ ;[Red]\-#,##0\ "/>
      <fill>
        <patternFill patternType="solid">
          <fgColor indexed="64"/>
          <bgColor rgb="FFFFFF99"/>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vertical/>
        <horizontal/>
      </border>
      <protection locked="0" hidden="0"/>
    </dxf>
    <dxf>
      <font>
        <strike val="0"/>
        <outline val="0"/>
        <shadow val="0"/>
        <u val="none"/>
        <vertAlign val="baseline"/>
        <sz val="11"/>
        <name val="Arial"/>
        <scheme val="none"/>
      </font>
      <numFmt numFmtId="170" formatCode="#,##0_ ;[Red]\-#,##0\ "/>
      <fill>
        <patternFill patternType="solid">
          <fgColor indexed="64"/>
          <bgColor rgb="FFFFFF99"/>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1"/>
        <name val="Arial"/>
        <scheme val="none"/>
      </font>
      <numFmt numFmtId="1" formatCode="0"/>
      <fill>
        <patternFill patternType="solid">
          <fgColor indexed="64"/>
          <bgColor rgb="FFFFFF99"/>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1"/>
        <name val="Arial"/>
        <scheme val="none"/>
      </font>
      <numFmt numFmtId="174" formatCode="_-* #,##0\ _€_-;\-* #,##0\ _€_-;_-* &quot;-&quot;??\ _€_-;_-@_-"/>
      <fill>
        <patternFill patternType="solid">
          <fgColor indexed="64"/>
          <bgColor rgb="FFFFFF99"/>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1"/>
        <name val="Arial"/>
        <scheme val="none"/>
      </font>
      <numFmt numFmtId="174" formatCode="_-* #,##0\ _€_-;\-* #,##0\ _€_-;_-* &quot;-&quot;??\ _€_-;_-@_-"/>
      <fill>
        <patternFill patternType="solid">
          <fgColor indexed="64"/>
          <bgColor rgb="FFFFFF99"/>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protection locked="0" hidden="0"/>
    </dxf>
    <dxf>
      <border outline="0">
        <top style="thin">
          <color indexed="64"/>
        </top>
      </border>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auto="1"/>
        <name val="Arial"/>
        <scheme val="none"/>
      </font>
      <fill>
        <patternFill patternType="none">
          <fgColor indexed="64"/>
          <bgColor indexed="65"/>
        </patternFill>
      </fill>
      <alignment vertical="center" textRotation="0" indent="0" justifyLastLine="0" shrinkToFit="0" readingOrder="0"/>
      <protection locked="1" hidden="0"/>
    </dxf>
    <dxf>
      <border outline="0">
        <bottom style="thin">
          <color indexed="64"/>
        </bottom>
      </border>
    </dxf>
    <dxf>
      <font>
        <strike val="0"/>
        <outline val="0"/>
        <shadow val="0"/>
        <u val="none"/>
        <vertAlign val="baseline"/>
        <sz val="11"/>
        <name val="Arial"/>
        <scheme val="none"/>
      </font>
      <fill>
        <patternFill patternType="solid">
          <fgColor indexed="64"/>
          <bgColor rgb="FFBFBFBF"/>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s>
  <tableStyles count="0" defaultTableStyle="TableStyleMedium2" defaultPivotStyle="PivotStyleLight16"/>
  <colors>
    <mruColors>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oneCellAnchor>
    <xdr:from>
      <xdr:col>1</xdr:col>
      <xdr:colOff>0</xdr:colOff>
      <xdr:row>40</xdr:row>
      <xdr:rowOff>76200</xdr:rowOff>
    </xdr:from>
    <xdr:ext cx="9617097" cy="697006"/>
    <xdr:sp macro="" textlink="">
      <xdr:nvSpPr>
        <xdr:cNvPr id="2" name="Text Box 2">
          <a:extLst>
            <a:ext uri="{FF2B5EF4-FFF2-40B4-BE49-F238E27FC236}">
              <a16:creationId xmlns:a16="http://schemas.microsoft.com/office/drawing/2014/main" id="{00000000-0008-0000-1700-000002000000}"/>
            </a:ext>
          </a:extLst>
        </xdr:cNvPr>
        <xdr:cNvSpPr txBox="1">
          <a:spLocks noChangeArrowheads="1"/>
        </xdr:cNvSpPr>
      </xdr:nvSpPr>
      <xdr:spPr bwMode="auto">
        <a:xfrm>
          <a:off x="179294" y="9858935"/>
          <a:ext cx="9617097" cy="697006"/>
        </a:xfrm>
        <a:prstGeom prst="rect">
          <a:avLst/>
        </a:prstGeom>
        <a:noFill/>
        <a:ln w="9525">
          <a:noFill/>
          <a:miter lim="800000"/>
          <a:headEnd/>
          <a:tailEnd/>
        </a:ln>
      </xdr:spPr>
      <xdr:txBody>
        <a:bodyPr wrap="square" lIns="18288" tIns="22860" rIns="0" bIns="0" anchor="t" upright="1">
          <a:noAutofit/>
        </a:bodyPr>
        <a:lstStyle/>
        <a:p>
          <a:pPr marL="0" marR="0" indent="0" algn="l" defTabSz="914400" rtl="0" eaLnBrk="1" fontAlgn="auto" latinLnBrk="0" hangingPunct="1">
            <a:lnSpc>
              <a:spcPct val="100000"/>
            </a:lnSpc>
            <a:spcBef>
              <a:spcPts val="0"/>
            </a:spcBef>
            <a:spcAft>
              <a:spcPts val="0"/>
            </a:spcAft>
            <a:buClrTx/>
            <a:buSzTx/>
            <a:buFontTx/>
            <a:buNone/>
            <a:tabLst/>
            <a:defRPr sz="1000"/>
          </a:pPr>
          <a:r>
            <a:rPr lang="de-DE" sz="1000" b="0" i="0" u="none" strike="noStrike" baseline="0">
              <a:solidFill>
                <a:srgbClr val="000000"/>
              </a:solidFill>
              <a:latin typeface="Arial"/>
              <a:cs typeface="Arial"/>
            </a:rPr>
            <a:t>*Bei den Werten "Ist-Kosten" handelt es sich um Angaben nach Inter-ÜNB-Abrechnung.</a:t>
          </a:r>
          <a:br>
            <a:rPr lang="de-DE" sz="1000" b="0" i="0" u="none" strike="noStrike" baseline="0">
              <a:solidFill>
                <a:srgbClr val="000000"/>
              </a:solidFill>
              <a:latin typeface="Arial"/>
              <a:cs typeface="Arial"/>
            </a:rPr>
          </a:br>
          <a:r>
            <a:rPr lang="de-DE" sz="1000" b="0" i="0" u="none" strike="noStrike" baseline="0">
              <a:solidFill>
                <a:srgbClr val="000000"/>
              </a:solidFill>
              <a:latin typeface="Arial"/>
              <a:cs typeface="Arial"/>
            </a:rPr>
            <a:t>Ggf. vorhandene Abweichungen zwischen den hier dargestellten Ist-Kosten  und dem Produkt aus Leistungswert und Leistungspreis resultieren aus abgemeldeten Leistungen, die in den Daten zu Ist-Kosten  berücksichtigt wurden. Zusätzlich ist zu beachten, dass bei der gewählten täglichen Darstellung der Regelleistungspreise in €/MW die Mengengewichtung, die aus den verschiedenen Zeitscheiben resultiert verlorengeht.</a:t>
          </a: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088A172B\r878257$\RWE-PLUS\F\PC-UBIS\Berichtssystem\B-UBIS-Standard-Ausgabeberichte\EC-B%20Berichtsmappe%204_Q_2003_V1_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swahlparameter"/>
      <sheetName val="Manag. Sum."/>
      <sheetName val="Wesentliche Entwicklung"/>
      <sheetName val="Erzeugung"/>
      <sheetName val="Beschaffung Handel"/>
      <sheetName val="Netz"/>
      <sheetName val="Vertrieb"/>
      <sheetName val="DB Vertrieb"/>
      <sheetName val="DB Vertrieb Strom"/>
      <sheetName val="DB Vertrieb Strom spez. Werte"/>
      <sheetName val="DB Vertrieb Gas"/>
      <sheetName val="DB Vertrieb Gas spez. Werte"/>
      <sheetName val="Sonstiges"/>
      <sheetName val="Overhead"/>
      <sheetName val="Call-Billing"/>
      <sheetName val="Finanzergebnis"/>
      <sheetName val="Beteiligungsergebnis"/>
      <sheetName val="Gesamtergebnis"/>
      <sheetName val="Personal"/>
      <sheetName val="Investitionen"/>
      <sheetName val="Bilanz"/>
      <sheetName val="Auswirkungen"/>
      <sheetName val="Gesamtergebnis (LocalGAAP)"/>
      <sheetName val="Nettofinanzschulden"/>
      <sheetName val="Betr. Vermöge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20D98E2-EB73-4655-B224-D2A140A62FDF}" name="D1_SAV" displayName="D1_SAV" ref="B5:AE405" totalsRowShown="0" headerRowDxfId="141" dataDxfId="139" headerRowBorderDxfId="140" tableBorderDxfId="138" totalsRowBorderDxfId="137" dataCellStyle="Berechnung">
  <tableColumns count="30">
    <tableColumn id="1" xr3:uid="{E1870157-DB70-4083-AC69-B040D938DC7A}" name="NetzID" dataDxfId="136"/>
    <tableColumn id="2" xr3:uid="{9336877E-4D1D-427F-B1B3-D3E0EC4B7793}" name="Anlagengruppe" dataDxfId="135"/>
    <tableColumn id="3" xr3:uid="{AD206D5E-02D7-4472-A7AA-58DC66AD2AB6}" name="Anschaffungs-jahr" dataDxfId="134"/>
    <tableColumn id="4" xr3:uid="{1A09B68C-D805-4BCA-8EF0-6BC241CDE593}" name="AK/HK im Anschaffungsjahr_x000a_[negativ= Netzabgang]_x000a_[EUR]" dataDxfId="133"/>
    <tableColumn id="9" xr3:uid="{BA85B755-ACD9-4D73-9879-0F20519DE42B}" name="Bezeichnung Hinzurechnung (über Dropdown auswählen)" dataDxfId="132" dataCellStyle="20 % - Akzent2 3"/>
    <tableColumn id="5" xr3:uid="{39A416E1-CB94-4587-976C-E507C24148C5}" name="Hinzu-_x000a_rechnungen_x000a_[EUR]" dataDxfId="131"/>
    <tableColumn id="30" xr3:uid="{5C3C6A23-15C1-48B5-A907-9B1BED08222E}" name="Bezeichnung Kürzung_x000a_(über Dropdown auswählen)" dataDxfId="130" dataCellStyle="20 % - Akzent2 3"/>
    <tableColumn id="6" xr3:uid="{BC096FEE-8A85-472B-8C83-2836D2AF6C62}" name="Kürzungen_x000a_[EUR]" dataDxfId="129"/>
    <tableColumn id="7" xr3:uid="{2F0A993A-4943-4258-AEE1-FD7C9C349363}" name="Historische AK/HK zum Stand 31.12.2025_x000a_[EUR]" dataDxfId="128" dataCellStyle="Ausgabe">
      <calculatedColumnFormula>E6+G6-I6</calculatedColumnFormula>
    </tableColumn>
    <tableColumn id="8" xr3:uid="{48A6B3BA-C0F2-4D9A-BEA8-EBF430104D21}" name="davon Investitions-maßnahmen (nicht in KKAuf)_x000a_[EUR]" dataDxfId="127"/>
    <tableColumn id="10" xr3:uid="{FAB3FC10-1E53-43B8-8408-0F3A0D9D49DD}" name="Historische AK/HK zum Stand 31.12.2025 bereinigt um Investitions-_x000a_maßnahmen_x000a_[EUR]" dataDxfId="126" dataCellStyle="Ausgabe">
      <calculatedColumnFormula>J6-K6</calculatedColumnFormula>
    </tableColumn>
    <tableColumn id="11" xr3:uid="{FD005530-068A-40B8-81E8-7BA975415941}" name="Nutzungs-_x000a_dauer Unterer Rand" dataDxfId="125" dataCellStyle="Ausgabe">
      <calculatedColumnFormula>IF(ISBLANK($C6),0,VLOOKUP($C6,Listen!$B$3:$D$40,2,FALSE))</calculatedColumnFormula>
    </tableColumn>
    <tableColumn id="12" xr3:uid="{FFB82C63-9345-486C-B66C-050BB76B28E4}" name="Nutzungs-dauer Oberer Rand" dataDxfId="124" dataCellStyle="Ausgabe">
      <calculatedColumnFormula>IF(ISBLANK($C6),0,VLOOKUP($C6,Listen!$B$3:$D$40,3,FALSE))</calculatedColumnFormula>
    </tableColumn>
    <tableColumn id="13" xr3:uid="{94C6B443-DE25-4BC5-A43A-AFAA03E3F0CA}" name="2022_x000a_[Jahre]" dataDxfId="123">
      <calculatedColumnFormula>$M6</calculatedColumnFormula>
    </tableColumn>
    <tableColumn id="14" xr3:uid="{0B928DC4-1C20-47F0-92C5-AC7FF28B3B72}" name="2023_x000a_[Jahre]" dataDxfId="122">
      <calculatedColumnFormula>O6</calculatedColumnFormula>
    </tableColumn>
    <tableColumn id="15" xr3:uid="{B9F33228-573F-4489-969E-56CD9E22A73C}" name="2024_x000a_[Jahre]" dataDxfId="121">
      <calculatedColumnFormula>P6</calculatedColumnFormula>
    </tableColumn>
    <tableColumn id="16" xr3:uid="{CE0DAA41-134F-4EF4-BD97-7455A610799A}" name="2025_x000a_[Jahre]" dataDxfId="120">
      <calculatedColumnFormula>Q6</calculatedColumnFormula>
    </tableColumn>
    <tableColumn id="17" xr3:uid="{923C5667-D956-4EED-9930-0A4E8D7032ED}" name="2026_x000a_[Jahre]" dataDxfId="119">
      <calculatedColumnFormula>R6</calculatedColumnFormula>
    </tableColumn>
    <tableColumn id="18" xr3:uid="{516A02E9-F01A-4A0C-A1E5-68280FE506B5}" name="2027_x000a_[Jahre]" dataDxfId="118">
      <calculatedColumnFormula>S6</calculatedColumnFormula>
    </tableColumn>
    <tableColumn id="19" xr3:uid="{347FE024-C0D5-48F8-B30D-0EFAE1354DE9}" name="2028_x000a_[Jahre]" dataDxfId="117">
      <calculatedColumnFormula>T6</calculatedColumnFormula>
    </tableColumn>
    <tableColumn id="20" xr3:uid="{AC484C0D-F48B-4112-91EC-FE8C9F40B10C}" name="Restwert zum 01.01.2025_x000a_[EUR]" dataDxfId="116" dataCellStyle="Berechnung">
      <calculatedColumnFormula>X6+W6</calculatedColumnFormula>
    </tableColumn>
    <tableColumn id="21" xr3:uid="{22D9D075-9641-4625-934E-EDCE396AF468}" name="Abschreibungen 2025_x000a_[EUR]" dataDxfId="115" dataCellStyle="Berechnung">
      <calculatedColumnFormula>IF(D6='A. Allgemeine Informationen'!$C$15,$L6-$X6,OFFSET(X6,0,'A. Allgemeine Informationen'!$C$15-2022)-$X6)</calculatedColumnFormula>
    </tableColumn>
    <tableColumn id="22" xr3:uid="{0A2A6851-C468-4EBA-B4FC-498C3C12FE75}" name="Restwert zum 31.12.2025_x000a_[EUR]" dataDxfId="114" dataCellStyle="Berechnung">
      <calculatedColumnFormula>IFERROR(OFFSET(X6,0,'A. Allgemeine Informationen'!$C$15-2021),0)</calculatedColumnFormula>
    </tableColumn>
    <tableColumn id="23" xr3:uid="{B0BF4CA7-7829-4069-A9C6-3F6A32D9DC81}" name="2022" dataDxfId="113" dataCellStyle="Berechnung">
      <calculatedColumnFormula>IF(OR($D6=0,$L6=0),0,IF($D6&lt;=VALUE(Y$5),$L6-$L6/O6*(VALUE(Y$5)-$D6+1),0))</calculatedColumnFormula>
    </tableColumn>
    <tableColumn id="24" xr3:uid="{8A77857F-A1C7-47D4-8C69-ED2807CB7A9B}" name="2023" dataDxfId="112" dataCellStyle="Berechnung">
      <calculatedColumnFormula>IF(OR($D6=0,$L6=0,P6-(VALUE(Z$5)-$D6)=0),0,
IF($D6&lt;VALUE(Z$5),Y6-Y6/(P6-(VALUE(Z$5)-$D6)),
IF($D6=VALUE(Z$5),$L6-$L6/P6,0)))</calculatedColumnFormula>
    </tableColumn>
    <tableColumn id="25" xr3:uid="{DF4CCF30-EEDF-40F6-B7D7-CAE08E21DA4E}" name="2024" dataDxfId="111" dataCellStyle="Berechnung">
      <calculatedColumnFormula>IF(OR($D6=0,$L6=0,Q6-(VALUE(AA$5)-$D6)=0),0,
IF($D6&lt;VALUE(AA$5),Z6-Z6/(Q6-(VALUE(AA$5)-$D6)),
IF($D6=VALUE(AA$5),$L6-$L6/Q6,0)))</calculatedColumnFormula>
    </tableColumn>
    <tableColumn id="26" xr3:uid="{B92AAC41-4E9E-43E7-A628-C82C23598D23}" name="2025" dataDxfId="110" dataCellStyle="Berechnung">
      <calculatedColumnFormula>IF(OR($D6=0,$L6=0,R6-(VALUE(AB$5)-$D6)=0),0,
IF($D6&lt;VALUE(AB$5),AA6-AA6/(R6-(VALUE(AB$5)-$D6)),
IF($D6=VALUE(AB$5),$L6-$L6/R6,0)))</calculatedColumnFormula>
    </tableColumn>
    <tableColumn id="27" xr3:uid="{D4E97448-C595-437E-875A-ADD0D319C806}" name="2026" dataDxfId="109" dataCellStyle="Berechnung">
      <calculatedColumnFormula>IF(OR($D6=0,$L6=0,S6-(VALUE(AC$5)-$D6)=0),0,
IF($D6&lt;VALUE(AC$5),AB6-AB6/(S6-(VALUE(AC$5)-$D6)),
IF($D6=VALUE(AC$5),$L6-$L6/S6,0)))</calculatedColumnFormula>
    </tableColumn>
    <tableColumn id="28" xr3:uid="{F47767B9-901B-42B6-970C-A4640CDFA4F7}" name="2027" dataDxfId="108" dataCellStyle="Berechnung">
      <calculatedColumnFormula>IF(OR($D6=0,$L6=0,T6-(VALUE(AD$5)-$D6)=0),0,
IF($D6&lt;VALUE(AD$5),AC6-AC6/(T6-(VALUE(AD$5)-$D6)),
IF($D6=VALUE(AD$5),$L6-$L6/T6,0)))</calculatedColumnFormula>
    </tableColumn>
    <tableColumn id="29" xr3:uid="{EC8FE79C-98B6-482F-9C72-7B0076A0E507}" name="2028" dataDxfId="107" dataCellStyle="Berechnung">
      <calculatedColumnFormula>IF(OR($D6=0,$L6=0,U6-(VALUE(AE$5)-$D6)=0),0,
IF($D6&lt;VALUE(AE$5),AD6-AD6/(U6-(VALUE(AE$5)-$D6)),
IF($D6=VALUE(AE$5),$L6-$L6/U6,0)))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C55246A-6BC6-478A-99D3-92CDDBBA9E1A}" name="D2_SAV_Netto" displayName="D2_SAV_Netto" ref="B7:N1816" totalsRowShown="0" headerRowDxfId="106" dataDxfId="104" headerRowBorderDxfId="105" tableBorderDxfId="103" totalsRowBorderDxfId="102">
  <tableColumns count="13">
    <tableColumn id="1" xr3:uid="{6C4AC659-F2B9-4F5D-A418-C057A06D3743}" name="NetzID" dataDxfId="101"/>
    <tableColumn id="2" xr3:uid="{E0B22151-2639-47FC-A10E-8D5388B222BB}" name="Anlagengruppe" dataDxfId="100"/>
    <tableColumn id="3" xr3:uid="{0F430759-54F8-44D3-9361-CB1531B71380}" name="Anschaffungsjahr" dataDxfId="99"/>
    <tableColumn id="4" xr3:uid="{D0A8D930-749E-4057-9EBE-139616499EFB}" name="Projektart" dataDxfId="98"/>
    <tableColumn id="5" xr3:uid="{8454BAC9-8E7F-430C-8DCC-315BDE0403AA}" name="Bezeichnung" dataDxfId="97"/>
    <tableColumn id="6" xr3:uid="{4462534E-2408-4B35-AE1A-4D5FECAC1FF7}" name="NEP - Projektnummer" dataDxfId="96"/>
    <tableColumn id="7" xr3:uid="{E9E8E09F-8501-4A8F-BD31-D8959E78E1B2}" name="NEP - Maßnahmen-_x000a_nummer" dataDxfId="95"/>
    <tableColumn id="8" xr3:uid="{810DC3D3-0505-4DA4-A987-6594C46E9F8B}" name="Startpunkt" dataDxfId="94"/>
    <tableColumn id="9" xr3:uid="{845E1E93-0481-4573-9BAB-2D89B5400781}" name="Zielpunkt" dataDxfId="93"/>
    <tableColumn id="10" xr3:uid="{9C9774DB-FF79-4DA0-844F-FA831EB2F56F}" name="NEP-Version, in der die Maßnahme zuletzt bestätigt wurde" dataDxfId="92"/>
    <tableColumn id="11" xr3:uid="{7B20EA2E-5D53-4389-A26C-EDA76AF03386}" name="Sind die AK/HK dem Grunde nach in der Kostenschätzung des letzten NEPs (2023-2037/2045) enthalten?" dataDxfId="91"/>
    <tableColumn id="12" xr3:uid="{7ADB0787-E2D8-41D6-AA15-F2B76A1F9218}" name="Historische AK/HK zum Stand 31.12. des Antragsjahres bereinigt um Investitions-maßnahmen_x000a_[EUR]" dataDxfId="90"/>
    <tableColumn id="13" xr3:uid="{8D20D3D8-7F3A-43E5-8FBA-D20F79132986}" name="Kommentare_x000a_(bitte kennzeichnen Sie Projekte, die nachträglich in den KKauf überführt wurden)" dataDxfId="89"/>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69EC8F75-F0D7-4977-A3E0-508DC063DB0A}" name="D3_Mengen" displayName="D3_Mengen" ref="B9:T913" totalsRowShown="0" headerRowDxfId="88" dataDxfId="87" tableBorderDxfId="86">
  <tableColumns count="19">
    <tableColumn id="1" xr3:uid="{4AE42BC2-3418-465C-9618-DEB79F323506}" name="Anschaffungs-_x000a_jahr" dataDxfId="85"/>
    <tableColumn id="2" xr3:uid="{A44E1210-240C-4586-8D51-8669914AF039}" name="Projektart" dataDxfId="84"/>
    <tableColumn id="3" xr3:uid="{25D47B73-2761-4ADD-A207-15173AD39879}" name="Bezeichnung" dataDxfId="83"/>
    <tableColumn id="4" xr3:uid="{3F4F6F74-0563-4071-AA2E-67160F11E33D}" name="Projekt-Nr." dataDxfId="82"/>
    <tableColumn id="5" xr3:uid="{B41ACF21-AAE8-4A85-99E2-22E66D87073C}" name="Maßnahmen-Nr." dataDxfId="81"/>
    <tableColumn id="6" xr3:uid="{75F0E3D7-3F14-402B-B7C9-1EDA3858A9C1}" name="Historische AK/HK zum Stand 31.12. des Antragsjahres bereinigt um Investitionsmaßnahmen €" dataDxfId="80"/>
    <tableColumn id="7" xr3:uid="{1D3FD2D7-C7ED-414A-A9CB-C655955D6704}" name="Stromkreis AC km (Stromkreis)" dataDxfId="79"/>
    <tableColumn id="8" xr3:uid="{01F6812A-F548-496F-AF83-E5D6642462CF}" name="Stromkreis DC  km (Stromkreis)" dataDxfId="78"/>
    <tableColumn id="9" xr3:uid="{382B069B-6D61-49B8-AC50-E2A017B73FEE}" name=" AC Gestänge km (Trasse)" dataDxfId="77"/>
    <tableColumn id="10" xr3:uid="{3198C2D8-A3C2-43ED-BAD0-A403A9754B67}" name="DC Gestänge km (Trasse)" dataDxfId="76"/>
    <tableColumn id="11" xr3:uid="{29A96115-776F-4335-A9F1-7CE8910DCF19}" name="Erdkabel AC km (Stromkreis)" dataDxfId="75" dataCellStyle="Standard 14"/>
    <tableColumn id="12" xr3:uid="{0E8C6C0F-643B-4DD3-B939-97FD4F6176BA}" name="Erdkabel DC km (Stromkreis)" dataDxfId="74"/>
    <tableColumn id="13" xr3:uid="{63562E09-19F7-4C30-BED3-AAD5CC20DBB4}" name="Tiefbau/Graben km (Trasse)" dataDxfId="73"/>
    <tableColumn id="14" xr3:uid="{891F6F0B-88AD-4141-8261-3EE46885227A}" name="Schaltfelder Anzahl" dataDxfId="72"/>
    <tableColumn id="15" xr3:uid="{C2D571B2-5886-4E8D-88C3-4D552E75C67A}" name="Transformatoren Anzahl" dataDxfId="71"/>
    <tableColumn id="16" xr3:uid="{74082787-9555-424B-AAA6-B28982DEE6CB}" name="Kompensations-_x000a_elemente Anzahl" dataDxfId="70"/>
    <tableColumn id="17" xr3:uid="{C6B09298-74A0-4BEF-8E58-48D43E651BFF}" name="Konverter DC Anzahl" dataDxfId="69"/>
    <tableColumn id="18" xr3:uid="{A4938BD2-3E66-4786-A22A-0B047354E8C5}" name="Mengen-angabe größer 0" dataDxfId="68">
      <calculatedColumnFormula>IF(SUM(D3_Mengen[[#This Row],[Stromkreis AC km (Stromkreis)]:[Konverter DC Anzahl]])&gt;0,"ja","nein")</calculatedColumnFormula>
    </tableColumn>
    <tableColumn id="19" xr3:uid="{7C3CE189-4FC4-4C07-A5EF-E6D39ECFF00B}" name="Kommentare_x000a_(bitte kennzeichnen Sie Projekte, die nachträglich in den KKauf überführt wurden)" dataDxfId="67"/>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7FB0A663-CB39-471E-A854-C5326D3923EE}" name="D4_WAV" displayName="D4_WAV" ref="B5:O55" totalsRowShown="0" headerRowDxfId="66" dataDxfId="64" headerRowBorderDxfId="65" tableBorderDxfId="63" totalsRowBorderDxfId="62">
  <tableColumns count="14">
    <tableColumn id="1" xr3:uid="{0C5D3A9E-A5FA-40A9-ABEB-9C5A087BC084}" name="NetzID" dataDxfId="61"/>
    <tableColumn id="2" xr3:uid="{32838511-1C78-43C5-AE10-1AF80B4211CC}" name="Vermögensgegenstand" dataDxfId="60"/>
    <tableColumn id="13" xr3:uid="{18C9DE01-2FA7-466E-80B7-43A5A6364BFC}" name="Erläuterung" dataDxfId="59" dataCellStyle="20 % - Akzent2 3"/>
    <tableColumn id="4" xr3:uid="{16A05A4D-9ADB-4D67-87D5-8DAE4F999BC8}" name="Anschaffungs-jahr" dataDxfId="58"/>
    <tableColumn id="5" xr3:uid="{C71B1484-95CF-438E-AC88-836C4A34FF92}" name="Historische AK/HK_x000a_[negativ= Netzabgang]_x000a_[EUR]" dataDxfId="57"/>
    <tableColumn id="3" xr3:uid="{8B652C01-6C2B-4AF3-A526-C2F34E711787}" name="Bezeichnung_x000a_Hinzurechnung" dataDxfId="56" dataCellStyle="20 % - Akzent2 3"/>
    <tableColumn id="6" xr3:uid="{20F1AC43-1F62-4DC8-959A-A88B54162069}" name="Hinzurechnungen_x000a_[EUR]" dataDxfId="55"/>
    <tableColumn id="14" xr3:uid="{778D1A4A-6AC1-495A-81C6-DA358811668F}" name="Bezeichnung_x000a_Kürzung" dataDxfId="54" dataCellStyle="20 % - Akzent2 3"/>
    <tableColumn id="7" xr3:uid="{1360291E-F369-4C04-BADA-33777BAA60C3}" name="Kürzungen_x000a_[EUR]" dataDxfId="53"/>
    <tableColumn id="8" xr3:uid="{1747E7E6-7698-4E64-80A4-68EFE20BCAC8}" name="Historische AK/HK zum Stand 31.12. des Antragsjahres_x000a_[EUR]" dataDxfId="52" dataCellStyle="Ausgabe">
      <calculatedColumnFormula>SUM(F6,H6)-J6</calculatedColumnFormula>
    </tableColumn>
    <tableColumn id="9" xr3:uid="{57FAF6E5-75ED-489E-B506-F5A9BA732E6E}" name="Nutzungsdauer (handelsrechtlich)" dataDxfId="51"/>
    <tableColumn id="10" xr3:uid="{A072F5D9-1B19-4958-B509-28397D2EE4AA}" name="Handelsrechtlicher Wertansatz zum 01.01. des Antragsjahres_x000a_[EUR]" dataDxfId="50"/>
    <tableColumn id="11" xr3:uid="{0CCA5D2F-A3F9-47F3-8B59-A4590BC27916}" name="Abschreibung des Antragsjahres_x000a_[EUR]" dataDxfId="49"/>
    <tableColumn id="12" xr3:uid="{F44A2CFE-149F-4C60-8CA3-0EECA6ECFFE5}" name="Handelsrechtlicher Wertansatz zum 31.12. des Antragsjahres_x000a_[EUR]" dataDxfId="48"/>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25.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28.bin"/><Relationship Id="rId2" Type="http://schemas.openxmlformats.org/officeDocument/2006/relationships/printerSettings" Target="../printerSettings/printerSettings27.bin"/><Relationship Id="rId1" Type="http://schemas.openxmlformats.org/officeDocument/2006/relationships/printerSettings" Target="../printerSettings/printerSettings26.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1.bin"/></Relationships>
</file>

<file path=xl/worksheets/_rels/sheet18.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2.bin"/></Relationships>
</file>

<file path=xl/worksheets/_rels/sheet19.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3.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3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38.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47.bin"/><Relationship Id="rId2" Type="http://schemas.openxmlformats.org/officeDocument/2006/relationships/printerSettings" Target="../printerSettings/printerSettings46.bin"/><Relationship Id="rId1" Type="http://schemas.openxmlformats.org/officeDocument/2006/relationships/printerSettings" Target="../printerSettings/printerSettings4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50.bin"/><Relationship Id="rId2" Type="http://schemas.openxmlformats.org/officeDocument/2006/relationships/printerSettings" Target="../printerSettings/printerSettings49.bin"/><Relationship Id="rId1" Type="http://schemas.openxmlformats.org/officeDocument/2006/relationships/printerSettings" Target="../printerSettings/printerSettings48.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53.bin"/><Relationship Id="rId2" Type="http://schemas.openxmlformats.org/officeDocument/2006/relationships/printerSettings" Target="../printerSettings/printerSettings52.bin"/><Relationship Id="rId1" Type="http://schemas.openxmlformats.org/officeDocument/2006/relationships/printerSettings" Target="../printerSettings/printerSettings51.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56.bin"/><Relationship Id="rId2" Type="http://schemas.openxmlformats.org/officeDocument/2006/relationships/printerSettings" Target="../printerSettings/printerSettings55.bin"/><Relationship Id="rId1" Type="http://schemas.openxmlformats.org/officeDocument/2006/relationships/printerSettings" Target="../printerSettings/printerSettings54.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0">
    <tabColor rgb="FFC0C0C0"/>
    <pageSetUpPr fitToPage="1"/>
  </sheetPr>
  <dimension ref="B1:V66"/>
  <sheetViews>
    <sheetView topLeftCell="J1" zoomScale="106" zoomScaleNormal="106" workbookViewId="0">
      <selection activeCell="P21" sqref="P21"/>
    </sheetView>
  </sheetViews>
  <sheetFormatPr baseColWidth="10" defaultRowHeight="12.75" x14ac:dyDescent="0.2"/>
  <cols>
    <col min="1" max="1" width="2" style="25" customWidth="1"/>
    <col min="2" max="2" width="34" style="25" customWidth="1"/>
    <col min="3" max="3" width="20.140625" style="25" bestFit="1" customWidth="1"/>
    <col min="4" max="4" width="21" style="25" bestFit="1" customWidth="1"/>
    <col min="5" max="5" width="3" style="25" customWidth="1"/>
    <col min="6" max="6" width="31.28515625" style="25" bestFit="1" customWidth="1"/>
    <col min="7" max="7" width="2" style="25" customWidth="1"/>
    <col min="8" max="8" width="123.140625" style="25" bestFit="1" customWidth="1"/>
    <col min="9" max="9" width="3.42578125" style="25" customWidth="1"/>
    <col min="10" max="10" width="48.85546875" style="25" customWidth="1"/>
    <col min="11" max="11" width="2.42578125" style="25" customWidth="1"/>
    <col min="12" max="12" width="31.140625" style="25" bestFit="1" customWidth="1"/>
    <col min="13" max="13" width="3.42578125" style="25" customWidth="1"/>
    <col min="14" max="14" width="16.140625" style="25" customWidth="1"/>
    <col min="15" max="15" width="3.42578125" style="25" customWidth="1"/>
    <col min="16" max="16" width="26.85546875" style="25" customWidth="1"/>
    <col min="17" max="17" width="2" style="25" customWidth="1"/>
    <col min="18" max="18" width="55.5703125" style="25" bestFit="1" customWidth="1"/>
    <col min="19" max="19" width="38" style="25" bestFit="1" customWidth="1"/>
    <col min="20" max="20" width="22.85546875" style="25" bestFit="1" customWidth="1"/>
    <col min="21" max="21" width="4" style="25" customWidth="1"/>
    <col min="22" max="22" width="9" style="25" customWidth="1"/>
    <col min="23" max="16384" width="11.42578125" style="25"/>
  </cols>
  <sheetData>
    <row r="1" spans="2:22" ht="15" x14ac:dyDescent="0.25">
      <c r="B1" s="239" t="s">
        <v>274</v>
      </c>
      <c r="C1" s="239" t="s">
        <v>287</v>
      </c>
      <c r="D1" s="239" t="s">
        <v>288</v>
      </c>
      <c r="F1" s="839" t="s">
        <v>606</v>
      </c>
      <c r="H1" s="242" t="s">
        <v>290</v>
      </c>
      <c r="J1" s="242" t="s">
        <v>9</v>
      </c>
      <c r="L1" s="242" t="s">
        <v>335</v>
      </c>
      <c r="N1" s="292" t="s">
        <v>407</v>
      </c>
      <c r="P1" s="292" t="s">
        <v>449</v>
      </c>
      <c r="R1" s="839" t="s">
        <v>543</v>
      </c>
      <c r="S1" s="838" t="s">
        <v>593</v>
      </c>
      <c r="T1" s="838" t="s">
        <v>601</v>
      </c>
      <c r="V1" s="975" t="s">
        <v>770</v>
      </c>
    </row>
    <row r="2" spans="2:22" x14ac:dyDescent="0.2">
      <c r="B2" s="236" t="s">
        <v>0</v>
      </c>
      <c r="F2" s="230" t="s">
        <v>201</v>
      </c>
      <c r="H2" s="230" t="s">
        <v>0</v>
      </c>
      <c r="J2" s="255" t="s">
        <v>296</v>
      </c>
      <c r="L2" s="236" t="s">
        <v>0</v>
      </c>
      <c r="N2" s="155" t="s">
        <v>0</v>
      </c>
      <c r="P2" s="155" t="s">
        <v>0</v>
      </c>
      <c r="R2" s="840" t="s">
        <v>536</v>
      </c>
      <c r="S2" s="840" t="s">
        <v>594</v>
      </c>
      <c r="T2" s="840" t="s">
        <v>602</v>
      </c>
      <c r="V2" s="976">
        <f>'E8. KKAuf'!B11</f>
        <v>1</v>
      </c>
    </row>
    <row r="3" spans="2:22" x14ac:dyDescent="0.2">
      <c r="B3" s="237" t="s">
        <v>275</v>
      </c>
      <c r="C3" s="238">
        <v>40</v>
      </c>
      <c r="D3" s="238">
        <v>50</v>
      </c>
      <c r="F3" s="230" t="s">
        <v>289</v>
      </c>
      <c r="H3" s="241" t="s">
        <v>204</v>
      </c>
      <c r="J3" s="255" t="s">
        <v>298</v>
      </c>
      <c r="L3" s="290" t="s">
        <v>15</v>
      </c>
      <c r="N3" s="528">
        <v>2022</v>
      </c>
      <c r="P3" s="658" t="s">
        <v>441</v>
      </c>
      <c r="R3" s="658" t="s">
        <v>538</v>
      </c>
      <c r="S3" s="840" t="s">
        <v>595</v>
      </c>
      <c r="T3" s="840" t="s">
        <v>603</v>
      </c>
      <c r="V3" s="976">
        <f>'E8. KKAuf'!B18</f>
        <v>0</v>
      </c>
    </row>
    <row r="4" spans="2:22" x14ac:dyDescent="0.2">
      <c r="B4" s="237" t="s">
        <v>193</v>
      </c>
      <c r="C4" s="238">
        <v>40</v>
      </c>
      <c r="D4" s="238">
        <v>50</v>
      </c>
      <c r="F4" s="155" t="s">
        <v>790</v>
      </c>
      <c r="H4" s="241" t="s">
        <v>291</v>
      </c>
      <c r="J4" s="255" t="s">
        <v>299</v>
      </c>
      <c r="L4" s="290" t="s">
        <v>104</v>
      </c>
      <c r="N4" s="528">
        <v>2023</v>
      </c>
      <c r="P4" s="658" t="s">
        <v>163</v>
      </c>
      <c r="R4" s="658" t="s">
        <v>539</v>
      </c>
      <c r="S4" s="840" t="s">
        <v>596</v>
      </c>
      <c r="T4" s="840" t="s">
        <v>604</v>
      </c>
      <c r="V4" s="976">
        <f>'E8. KKAuf'!B25</f>
        <v>0</v>
      </c>
    </row>
    <row r="5" spans="2:22" x14ac:dyDescent="0.2">
      <c r="B5" s="237" t="s">
        <v>177</v>
      </c>
      <c r="C5" s="238">
        <v>40</v>
      </c>
      <c r="D5" s="238">
        <v>45</v>
      </c>
      <c r="F5" s="230" t="s">
        <v>605</v>
      </c>
      <c r="H5" s="241" t="s">
        <v>292</v>
      </c>
      <c r="J5" s="255" t="s">
        <v>300</v>
      </c>
      <c r="L5" s="290" t="s">
        <v>68</v>
      </c>
      <c r="N5" s="528">
        <v>2024</v>
      </c>
      <c r="P5" s="658" t="s">
        <v>164</v>
      </c>
      <c r="R5" s="658" t="s">
        <v>541</v>
      </c>
      <c r="S5" s="840" t="s">
        <v>597</v>
      </c>
      <c r="V5" s="976">
        <f>'E8. KKAuf'!B32</f>
        <v>0</v>
      </c>
    </row>
    <row r="6" spans="2:22" x14ac:dyDescent="0.2">
      <c r="B6" s="237" t="s">
        <v>179</v>
      </c>
      <c r="C6" s="238">
        <v>40</v>
      </c>
      <c r="D6" s="238">
        <v>45</v>
      </c>
      <c r="H6" s="241" t="s">
        <v>293</v>
      </c>
      <c r="J6" s="255" t="s">
        <v>301</v>
      </c>
      <c r="L6" s="290" t="s">
        <v>105</v>
      </c>
      <c r="N6" s="546">
        <v>2025</v>
      </c>
      <c r="P6" s="658" t="s">
        <v>165</v>
      </c>
      <c r="S6" s="840" t="s">
        <v>598</v>
      </c>
      <c r="V6" s="976">
        <f>'E8. KKAuf'!B39</f>
        <v>0</v>
      </c>
    </row>
    <row r="7" spans="2:22" x14ac:dyDescent="0.2">
      <c r="B7" s="237" t="s">
        <v>184</v>
      </c>
      <c r="C7" s="238">
        <v>35</v>
      </c>
      <c r="D7" s="238">
        <v>45</v>
      </c>
      <c r="H7" s="241" t="s">
        <v>203</v>
      </c>
      <c r="J7" s="255" t="s">
        <v>302</v>
      </c>
      <c r="L7" s="290" t="s">
        <v>332</v>
      </c>
      <c r="N7" s="528"/>
      <c r="P7" s="658" t="s">
        <v>166</v>
      </c>
      <c r="S7" s="840" t="s">
        <v>599</v>
      </c>
      <c r="V7" s="976">
        <f>'E8. KKAuf'!B46</f>
        <v>0</v>
      </c>
    </row>
    <row r="8" spans="2:22" x14ac:dyDescent="0.2">
      <c r="B8" s="237" t="s">
        <v>194</v>
      </c>
      <c r="C8" s="238">
        <v>40</v>
      </c>
      <c r="D8" s="238">
        <v>50</v>
      </c>
      <c r="H8" s="241" t="s">
        <v>202</v>
      </c>
      <c r="L8" s="534" t="s">
        <v>408</v>
      </c>
      <c r="N8" s="546"/>
      <c r="S8" s="840" t="s">
        <v>600</v>
      </c>
      <c r="V8" s="976">
        <f>'E8. KKAuf'!B53</f>
        <v>0</v>
      </c>
    </row>
    <row r="9" spans="2:22" x14ac:dyDescent="0.2">
      <c r="B9" s="237" t="s">
        <v>181</v>
      </c>
      <c r="C9" s="238">
        <v>30</v>
      </c>
      <c r="D9" s="238">
        <v>40</v>
      </c>
      <c r="H9" s="241" t="s">
        <v>294</v>
      </c>
      <c r="L9" s="290" t="s">
        <v>106</v>
      </c>
      <c r="N9" s="528"/>
      <c r="V9" s="976">
        <f>'E8. KKAuf'!B60</f>
        <v>0</v>
      </c>
    </row>
    <row r="10" spans="2:22" x14ac:dyDescent="0.2">
      <c r="B10" s="237" t="s">
        <v>178</v>
      </c>
      <c r="C10" s="238">
        <v>30</v>
      </c>
      <c r="D10" s="238">
        <v>40</v>
      </c>
      <c r="L10" s="290" t="s">
        <v>608</v>
      </c>
      <c r="V10" s="976">
        <f>'E8. KKAuf'!B67</f>
        <v>0</v>
      </c>
    </row>
    <row r="11" spans="2:22" x14ac:dyDescent="0.2">
      <c r="B11" s="237" t="s">
        <v>185</v>
      </c>
      <c r="C11" s="238">
        <v>30</v>
      </c>
      <c r="D11" s="238">
        <v>35</v>
      </c>
      <c r="L11" s="290" t="s">
        <v>609</v>
      </c>
      <c r="P11" s="1231" t="s">
        <v>937</v>
      </c>
      <c r="V11" s="976">
        <f>'E8. KKAuf'!B74</f>
        <v>0</v>
      </c>
    </row>
    <row r="12" spans="2:22" x14ac:dyDescent="0.2">
      <c r="B12" s="237" t="s">
        <v>192</v>
      </c>
      <c r="C12" s="238">
        <v>35</v>
      </c>
      <c r="D12" s="238">
        <v>45</v>
      </c>
      <c r="L12" s="290" t="s">
        <v>333</v>
      </c>
      <c r="P12" s="1232" t="s">
        <v>938</v>
      </c>
      <c r="V12" s="976"/>
    </row>
    <row r="13" spans="2:22" x14ac:dyDescent="0.2">
      <c r="B13" s="237" t="s">
        <v>195</v>
      </c>
      <c r="C13" s="238">
        <v>25</v>
      </c>
      <c r="D13" s="238">
        <v>30</v>
      </c>
      <c r="L13" s="290" t="s">
        <v>435</v>
      </c>
      <c r="P13" s="1232" t="s">
        <v>939</v>
      </c>
      <c r="V13" s="976"/>
    </row>
    <row r="14" spans="2:22" x14ac:dyDescent="0.2">
      <c r="B14" s="237" t="s">
        <v>169</v>
      </c>
      <c r="C14" s="238">
        <v>20</v>
      </c>
      <c r="D14" s="238">
        <v>30</v>
      </c>
      <c r="L14" s="293" t="s">
        <v>458</v>
      </c>
      <c r="P14" s="1232" t="s">
        <v>169</v>
      </c>
      <c r="V14" s="976"/>
    </row>
    <row r="15" spans="2:22" x14ac:dyDescent="0.2">
      <c r="B15" s="237" t="s">
        <v>196</v>
      </c>
      <c r="C15" s="238">
        <v>25</v>
      </c>
      <c r="D15" s="238">
        <v>35</v>
      </c>
      <c r="L15" s="290" t="s">
        <v>613</v>
      </c>
      <c r="P15" s="1011"/>
      <c r="V15" s="976"/>
    </row>
    <row r="16" spans="2:22" x14ac:dyDescent="0.2">
      <c r="B16" s="237" t="s">
        <v>183</v>
      </c>
      <c r="C16" s="238">
        <v>25</v>
      </c>
      <c r="D16" s="238">
        <v>35</v>
      </c>
      <c r="L16" s="290" t="s">
        <v>636</v>
      </c>
      <c r="P16" s="1231" t="s">
        <v>940</v>
      </c>
      <c r="V16" s="977"/>
    </row>
    <row r="17" spans="2:22" x14ac:dyDescent="0.2">
      <c r="B17" s="237" t="s">
        <v>180</v>
      </c>
      <c r="C17" s="238">
        <v>30</v>
      </c>
      <c r="D17" s="238">
        <v>40</v>
      </c>
      <c r="L17" s="293" t="s">
        <v>637</v>
      </c>
      <c r="P17" s="1232" t="s">
        <v>941</v>
      </c>
      <c r="V17" s="977"/>
    </row>
    <row r="18" spans="2:22" x14ac:dyDescent="0.2">
      <c r="B18" s="237" t="s">
        <v>276</v>
      </c>
      <c r="C18" s="238">
        <v>30</v>
      </c>
      <c r="D18" s="238">
        <v>40</v>
      </c>
      <c r="L18" s="293" t="s">
        <v>638</v>
      </c>
      <c r="P18" s="1232" t="s">
        <v>939</v>
      </c>
      <c r="V18" s="977"/>
    </row>
    <row r="19" spans="2:22" x14ac:dyDescent="0.2">
      <c r="B19" s="237" t="s">
        <v>277</v>
      </c>
      <c r="C19" s="238">
        <v>30</v>
      </c>
      <c r="D19" s="238">
        <v>50</v>
      </c>
      <c r="L19" s="293" t="s">
        <v>639</v>
      </c>
      <c r="P19" s="1232" t="s">
        <v>169</v>
      </c>
      <c r="V19" s="977"/>
    </row>
    <row r="20" spans="2:22" x14ac:dyDescent="0.2">
      <c r="B20" s="237" t="s">
        <v>278</v>
      </c>
      <c r="C20" s="238">
        <v>25</v>
      </c>
      <c r="D20" s="238">
        <v>30</v>
      </c>
      <c r="L20" s="293" t="s">
        <v>640</v>
      </c>
      <c r="V20" s="977"/>
    </row>
    <row r="21" spans="2:22" x14ac:dyDescent="0.2">
      <c r="B21" s="237" t="s">
        <v>279</v>
      </c>
      <c r="C21" s="238">
        <v>25</v>
      </c>
      <c r="D21" s="238">
        <v>30</v>
      </c>
      <c r="L21" s="293" t="s">
        <v>792</v>
      </c>
      <c r="V21" s="977"/>
    </row>
    <row r="22" spans="2:22" x14ac:dyDescent="0.2">
      <c r="B22" s="237" t="s">
        <v>280</v>
      </c>
      <c r="C22" s="238">
        <v>30</v>
      </c>
      <c r="D22" s="238">
        <v>35</v>
      </c>
      <c r="L22" s="534" t="s">
        <v>868</v>
      </c>
      <c r="V22" s="977"/>
    </row>
    <row r="23" spans="2:22" x14ac:dyDescent="0.2">
      <c r="B23" s="237" t="s">
        <v>186</v>
      </c>
      <c r="C23" s="238">
        <v>25</v>
      </c>
      <c r="D23" s="238">
        <v>30</v>
      </c>
      <c r="L23" s="534" t="s">
        <v>869</v>
      </c>
    </row>
    <row r="24" spans="2:22" x14ac:dyDescent="0.2">
      <c r="B24" s="237" t="s">
        <v>200</v>
      </c>
      <c r="C24" s="238">
        <v>30</v>
      </c>
      <c r="D24" s="238">
        <v>35</v>
      </c>
      <c r="L24" s="534" t="s">
        <v>870</v>
      </c>
    </row>
    <row r="25" spans="2:22" x14ac:dyDescent="0.2">
      <c r="B25" s="237" t="s">
        <v>182</v>
      </c>
      <c r="C25" s="238">
        <v>20</v>
      </c>
      <c r="D25" s="238">
        <v>25</v>
      </c>
      <c r="L25" s="293" t="s">
        <v>771</v>
      </c>
    </row>
    <row r="26" spans="2:22" x14ac:dyDescent="0.2">
      <c r="B26" s="237" t="s">
        <v>281</v>
      </c>
      <c r="C26" s="238">
        <v>30</v>
      </c>
      <c r="D26" s="238">
        <v>40</v>
      </c>
      <c r="L26" s="293" t="s">
        <v>772</v>
      </c>
    </row>
    <row r="27" spans="2:22" x14ac:dyDescent="0.2">
      <c r="B27" s="237" t="s">
        <v>282</v>
      </c>
      <c r="C27" s="238">
        <v>15</v>
      </c>
      <c r="D27" s="238">
        <v>25</v>
      </c>
      <c r="L27" s="290" t="s">
        <v>610</v>
      </c>
    </row>
    <row r="28" spans="2:22" x14ac:dyDescent="0.2">
      <c r="B28" s="237" t="s">
        <v>199</v>
      </c>
      <c r="C28" s="238">
        <v>25</v>
      </c>
      <c r="D28" s="238">
        <v>35</v>
      </c>
      <c r="L28" s="290" t="s">
        <v>611</v>
      </c>
    </row>
    <row r="29" spans="2:22" x14ac:dyDescent="0.2">
      <c r="B29" s="237" t="s">
        <v>198</v>
      </c>
      <c r="C29" s="238">
        <v>50</v>
      </c>
      <c r="D29" s="238">
        <v>60</v>
      </c>
      <c r="L29" s="290" t="s">
        <v>334</v>
      </c>
    </row>
    <row r="30" spans="2:22" x14ac:dyDescent="0.2">
      <c r="B30" s="237" t="s">
        <v>190</v>
      </c>
      <c r="C30" s="238">
        <v>60</v>
      </c>
      <c r="D30" s="238">
        <v>70</v>
      </c>
      <c r="L30" s="290" t="s">
        <v>82</v>
      </c>
    </row>
    <row r="31" spans="2:22" x14ac:dyDescent="0.2">
      <c r="B31" s="237" t="s">
        <v>187</v>
      </c>
      <c r="C31" s="238">
        <v>8</v>
      </c>
      <c r="D31" s="238">
        <v>10</v>
      </c>
      <c r="L31" s="290" t="s">
        <v>116</v>
      </c>
    </row>
    <row r="32" spans="2:22" x14ac:dyDescent="0.2">
      <c r="B32" s="237" t="s">
        <v>191</v>
      </c>
      <c r="C32" s="238">
        <v>14</v>
      </c>
      <c r="D32" s="238">
        <v>18</v>
      </c>
      <c r="L32" s="291" t="s">
        <v>115</v>
      </c>
    </row>
    <row r="33" spans="2:4" x14ac:dyDescent="0.2">
      <c r="B33" s="237" t="s">
        <v>283</v>
      </c>
      <c r="C33" s="238">
        <v>14</v>
      </c>
      <c r="D33" s="238">
        <v>25</v>
      </c>
    </row>
    <row r="34" spans="2:4" x14ac:dyDescent="0.2">
      <c r="B34" s="237" t="s">
        <v>188</v>
      </c>
      <c r="C34" s="238">
        <v>4</v>
      </c>
      <c r="D34" s="238">
        <v>8</v>
      </c>
    </row>
    <row r="35" spans="2:4" x14ac:dyDescent="0.2">
      <c r="B35" s="237" t="s">
        <v>189</v>
      </c>
      <c r="C35" s="238">
        <v>3</v>
      </c>
      <c r="D35" s="238">
        <v>5</v>
      </c>
    </row>
    <row r="36" spans="2:4" x14ac:dyDescent="0.2">
      <c r="B36" s="237" t="s">
        <v>197</v>
      </c>
      <c r="C36" s="238">
        <v>5</v>
      </c>
      <c r="D36" s="238">
        <v>5</v>
      </c>
    </row>
    <row r="37" spans="2:4" x14ac:dyDescent="0.2">
      <c r="B37" s="237" t="s">
        <v>284</v>
      </c>
      <c r="C37" s="238">
        <v>8</v>
      </c>
      <c r="D37" s="238">
        <v>8</v>
      </c>
    </row>
    <row r="38" spans="2:4" x14ac:dyDescent="0.2">
      <c r="B38" s="237" t="s">
        <v>285</v>
      </c>
      <c r="C38" s="238">
        <v>13</v>
      </c>
      <c r="D38" s="238">
        <v>18</v>
      </c>
    </row>
    <row r="39" spans="2:4" x14ac:dyDescent="0.2">
      <c r="B39" s="237" t="s">
        <v>286</v>
      </c>
      <c r="C39" s="238">
        <v>8</v>
      </c>
      <c r="D39" s="238">
        <v>13</v>
      </c>
    </row>
    <row r="40" spans="2:4" x14ac:dyDescent="0.2">
      <c r="B40" s="237" t="s">
        <v>578</v>
      </c>
      <c r="C40" s="238">
        <v>23</v>
      </c>
      <c r="D40" s="238">
        <v>27</v>
      </c>
    </row>
    <row r="66" spans="3:3" x14ac:dyDescent="0.2">
      <c r="C66" s="545"/>
    </row>
  </sheetData>
  <sortState xmlns:xlrd2="http://schemas.microsoft.com/office/spreadsheetml/2017/richdata2" ref="V3:V141">
    <sortCondition ref="V3:V141"/>
  </sortState>
  <printOptions horizontalCentered="1" verticalCentered="1"/>
  <pageMargins left="0.39370078740157483" right="0.39370078740157483" top="0.98425196850393704" bottom="0.98425196850393704" header="0.51181102362204722" footer="0.51181102362204722"/>
  <pageSetup paperSize="9" scale="13" orientation="landscape" r:id="rId1"/>
  <headerFooter alignWithMargins="0">
    <oddHeader>&amp;L&amp;A, Seite &amp;P von &amp;N&amp;R&amp;D</oddHead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25E71-8301-441C-A41F-1E9498D5213F}">
  <sheetPr codeName="Tabelle28">
    <tabColor rgb="FFFFFF99"/>
    <pageSetUpPr fitToPage="1"/>
  </sheetPr>
  <dimension ref="A1:U85"/>
  <sheetViews>
    <sheetView showGridLines="0" zoomScaleNormal="100" zoomScaleSheetLayoutView="70" workbookViewId="0">
      <selection activeCell="C4" sqref="C4"/>
    </sheetView>
  </sheetViews>
  <sheetFormatPr baseColWidth="10" defaultColWidth="12.5703125" defaultRowHeight="12.75" x14ac:dyDescent="0.2"/>
  <cols>
    <col min="1" max="1" width="3.7109375" style="873" customWidth="1"/>
    <col min="2" max="2" width="104.7109375" style="873" customWidth="1"/>
    <col min="3" max="6" width="23.5703125" style="873" customWidth="1"/>
    <col min="7" max="7" width="6.42578125" style="873" customWidth="1"/>
    <col min="8" max="13" width="23.5703125" style="873" customWidth="1"/>
    <col min="14" max="14" width="6.42578125" style="873" customWidth="1"/>
    <col min="15" max="18" width="23.5703125" style="873" customWidth="1"/>
    <col min="19" max="19" width="6.42578125" style="873" customWidth="1"/>
    <col min="20" max="21" width="23.5703125" style="873" customWidth="1"/>
    <col min="22" max="22" width="3.140625" style="873" customWidth="1"/>
    <col min="23" max="16384" width="12.5703125" style="873"/>
  </cols>
  <sheetData>
    <row r="1" spans="1:21" s="862" customFormat="1" ht="18" x14ac:dyDescent="0.2">
      <c r="B1" s="863" t="str">
        <f>"E1. Erzielbare Erlöse des Jahres " &amp; 'A. Allgemeine Informationen'!C15</f>
        <v>E1. Erzielbare Erlöse des Jahres 2025</v>
      </c>
      <c r="C1" s="864"/>
    </row>
    <row r="2" spans="1:21" s="862" customFormat="1" ht="15" thickBot="1" x14ac:dyDescent="0.25">
      <c r="B2" s="864"/>
      <c r="C2" s="864"/>
    </row>
    <row r="3" spans="1:21" s="862" customFormat="1" ht="20.100000000000001" customHeight="1" x14ac:dyDescent="0.2">
      <c r="B3" s="865" t="s">
        <v>101</v>
      </c>
      <c r="C3" s="866" t="s">
        <v>97</v>
      </c>
    </row>
    <row r="4" spans="1:21" s="862" customFormat="1" ht="20.100000000000001" customHeight="1" x14ac:dyDescent="0.2">
      <c r="B4" s="867" t="s">
        <v>75</v>
      </c>
      <c r="C4" s="463"/>
      <c r="E4" s="868"/>
    </row>
    <row r="5" spans="1:21" s="862" customFormat="1" ht="20.100000000000001" customHeight="1" x14ac:dyDescent="0.2">
      <c r="B5" s="869" t="s">
        <v>76</v>
      </c>
      <c r="C5" s="870">
        <f>T13+T21+T29+T37+T44+T57</f>
        <v>0</v>
      </c>
      <c r="D5" s="871"/>
      <c r="E5" s="868"/>
    </row>
    <row r="6" spans="1:21" s="862" customFormat="1" ht="20.100000000000001" customHeight="1" thickBot="1" x14ac:dyDescent="0.25">
      <c r="B6" s="872" t="s">
        <v>86</v>
      </c>
      <c r="C6" s="677">
        <f>C4-C5</f>
        <v>0</v>
      </c>
    </row>
    <row r="7" spans="1:21" ht="21.75" customHeight="1" thickBot="1" x14ac:dyDescent="0.25"/>
    <row r="8" spans="1:21" ht="25.5" customHeight="1" x14ac:dyDescent="0.2">
      <c r="A8" s="874"/>
      <c r="B8" s="875" t="s">
        <v>690</v>
      </c>
      <c r="C8" s="1313" t="s">
        <v>691</v>
      </c>
      <c r="D8" s="1314"/>
      <c r="E8" s="1314"/>
      <c r="F8" s="1314"/>
      <c r="G8" s="1029"/>
      <c r="H8" s="1313" t="s">
        <v>1</v>
      </c>
      <c r="I8" s="1314"/>
      <c r="J8" s="1314"/>
      <c r="K8" s="1314"/>
      <c r="L8" s="1314"/>
      <c r="M8" s="1314"/>
      <c r="N8" s="1029"/>
      <c r="O8" s="1317" t="s">
        <v>99</v>
      </c>
      <c r="P8" s="1314"/>
      <c r="Q8" s="1314"/>
      <c r="R8" s="1314"/>
      <c r="S8" s="1314"/>
      <c r="T8" s="1314"/>
      <c r="U8" s="1318"/>
    </row>
    <row r="9" spans="1:21" ht="25.5" customHeight="1" x14ac:dyDescent="0.2">
      <c r="A9" s="874"/>
      <c r="B9" s="876" t="s">
        <v>692</v>
      </c>
      <c r="C9" s="1315"/>
      <c r="D9" s="1316"/>
      <c r="E9" s="1316"/>
      <c r="F9" s="1316"/>
      <c r="G9" s="1030"/>
      <c r="H9" s="1315"/>
      <c r="I9" s="1316"/>
      <c r="J9" s="1316"/>
      <c r="K9" s="1316"/>
      <c r="L9" s="1316"/>
      <c r="M9" s="1316"/>
      <c r="N9" s="1030"/>
      <c r="O9" s="1315"/>
      <c r="P9" s="1316"/>
      <c r="Q9" s="1316"/>
      <c r="R9" s="1316"/>
      <c r="S9" s="1316"/>
      <c r="T9" s="1316"/>
      <c r="U9" s="1319"/>
    </row>
    <row r="10" spans="1:21" ht="18" customHeight="1" x14ac:dyDescent="0.2">
      <c r="A10" s="874"/>
      <c r="B10" s="1304" t="s">
        <v>693</v>
      </c>
      <c r="C10" s="877" t="s">
        <v>694</v>
      </c>
      <c r="D10" s="877"/>
      <c r="E10" s="877"/>
      <c r="F10" s="1036"/>
      <c r="G10" s="1031"/>
      <c r="H10" s="1321" t="s">
        <v>695</v>
      </c>
      <c r="I10" s="1322"/>
      <c r="J10" s="1322"/>
      <c r="K10" s="1322"/>
      <c r="L10" s="1322"/>
      <c r="M10" s="1322"/>
      <c r="N10" s="1031"/>
      <c r="O10" s="878" t="s">
        <v>695</v>
      </c>
      <c r="P10" s="879"/>
      <c r="Q10" s="880"/>
      <c r="R10" s="880"/>
      <c r="S10" s="880"/>
      <c r="T10" s="880"/>
      <c r="U10" s="881"/>
    </row>
    <row r="11" spans="1:21" ht="18" customHeight="1" x14ac:dyDescent="0.2">
      <c r="A11" s="874"/>
      <c r="B11" s="1320"/>
      <c r="C11" s="955" t="s">
        <v>696</v>
      </c>
      <c r="D11" s="955"/>
      <c r="E11" s="955" t="s">
        <v>697</v>
      </c>
      <c r="F11" s="1037"/>
      <c r="G11" s="1032"/>
      <c r="H11" s="1323" t="s">
        <v>696</v>
      </c>
      <c r="I11" s="1323"/>
      <c r="J11" s="1323"/>
      <c r="K11" s="1323" t="s">
        <v>697</v>
      </c>
      <c r="L11" s="1323"/>
      <c r="M11" s="1324"/>
      <c r="N11" s="1032"/>
      <c r="O11" s="956" t="s">
        <v>698</v>
      </c>
      <c r="P11" s="956" t="s">
        <v>699</v>
      </c>
      <c r="Q11" s="934"/>
      <c r="R11" s="934"/>
      <c r="S11" s="934"/>
      <c r="T11" s="938"/>
      <c r="U11" s="882"/>
    </row>
    <row r="12" spans="1:21" ht="36" customHeight="1" x14ac:dyDescent="0.2">
      <c r="A12" s="874"/>
      <c r="B12" s="1027"/>
      <c r="C12" s="883" t="s">
        <v>700</v>
      </c>
      <c r="D12" s="883" t="s">
        <v>701</v>
      </c>
      <c r="E12" s="883" t="s">
        <v>700</v>
      </c>
      <c r="F12" s="1033" t="s">
        <v>701</v>
      </c>
      <c r="G12" s="1028"/>
      <c r="H12" s="884" t="s">
        <v>702</v>
      </c>
      <c r="I12" s="883" t="s">
        <v>703</v>
      </c>
      <c r="J12" s="883" t="s">
        <v>704</v>
      </c>
      <c r="K12" s="884" t="s">
        <v>702</v>
      </c>
      <c r="L12" s="883" t="s">
        <v>703</v>
      </c>
      <c r="M12" s="1033" t="s">
        <v>704</v>
      </c>
      <c r="N12" s="1028"/>
      <c r="O12" s="1033" t="s">
        <v>99</v>
      </c>
      <c r="P12" s="883" t="s">
        <v>99</v>
      </c>
      <c r="Q12" s="1034"/>
      <c r="R12" s="936"/>
      <c r="S12" s="936"/>
      <c r="T12" s="907" t="s">
        <v>705</v>
      </c>
      <c r="U12" s="1035"/>
    </row>
    <row r="13" spans="1:21" ht="15" customHeight="1" x14ac:dyDescent="0.2">
      <c r="A13" s="874"/>
      <c r="B13" s="888" t="s">
        <v>2</v>
      </c>
      <c r="C13" s="893"/>
      <c r="D13" s="893"/>
      <c r="E13" s="893"/>
      <c r="F13" s="1038"/>
      <c r="G13" s="1040"/>
      <c r="H13" s="889"/>
      <c r="I13" s="889"/>
      <c r="J13" s="889"/>
      <c r="K13" s="889"/>
      <c r="L13" s="889"/>
      <c r="M13" s="1041"/>
      <c r="N13" s="1043"/>
      <c r="O13" s="890">
        <f>(C13*I13)+(D13*J13/100)</f>
        <v>0</v>
      </c>
      <c r="P13" s="890">
        <f>(E13*L13)+(F13*M13/100)</f>
        <v>0</v>
      </c>
      <c r="Q13" s="934"/>
      <c r="R13" s="934"/>
      <c r="S13" s="934"/>
      <c r="T13" s="891">
        <f>SUM(O13:P17)</f>
        <v>0</v>
      </c>
      <c r="U13" s="882"/>
    </row>
    <row r="14" spans="1:21" ht="15" customHeight="1" x14ac:dyDescent="0.2">
      <c r="A14" s="874"/>
      <c r="B14" s="892" t="s">
        <v>706</v>
      </c>
      <c r="C14" s="893"/>
      <c r="D14" s="893"/>
      <c r="E14" s="893"/>
      <c r="F14" s="1038"/>
      <c r="G14" s="1040"/>
      <c r="H14" s="889"/>
      <c r="I14" s="889"/>
      <c r="J14" s="889"/>
      <c r="K14" s="889"/>
      <c r="L14" s="889"/>
      <c r="M14" s="1041"/>
      <c r="N14" s="1043"/>
      <c r="O14" s="890">
        <f>(C14*I14)+(D14*J14/100)</f>
        <v>0</v>
      </c>
      <c r="P14" s="890">
        <f>(E14*L14)+(F14*M14/100)</f>
        <v>0</v>
      </c>
      <c r="Q14" s="934"/>
      <c r="R14" s="934"/>
      <c r="S14" s="934"/>
      <c r="T14" s="939"/>
      <c r="U14" s="882"/>
    </row>
    <row r="15" spans="1:21" ht="15" customHeight="1" x14ac:dyDescent="0.2">
      <c r="A15" s="874"/>
      <c r="B15" s="892" t="s">
        <v>3</v>
      </c>
      <c r="C15" s="893"/>
      <c r="D15" s="893"/>
      <c r="E15" s="893"/>
      <c r="F15" s="1038"/>
      <c r="G15" s="1040"/>
      <c r="H15" s="889"/>
      <c r="I15" s="889"/>
      <c r="J15" s="889"/>
      <c r="K15" s="889"/>
      <c r="L15" s="889"/>
      <c r="M15" s="1041"/>
      <c r="N15" s="1043"/>
      <c r="O15" s="890">
        <f>(C15*I15)+(D15*J15/100)</f>
        <v>0</v>
      </c>
      <c r="P15" s="890">
        <f>(E15*L15)+(F15*M15/100)</f>
        <v>0</v>
      </c>
      <c r="Q15" s="934"/>
      <c r="R15" s="934"/>
      <c r="S15" s="934"/>
      <c r="T15" s="939"/>
      <c r="U15" s="882"/>
    </row>
    <row r="16" spans="1:21" ht="15" customHeight="1" x14ac:dyDescent="0.2">
      <c r="A16" s="874"/>
      <c r="B16" s="1105"/>
      <c r="C16" s="893"/>
      <c r="D16" s="893"/>
      <c r="E16" s="893"/>
      <c r="F16" s="1038"/>
      <c r="G16" s="1040"/>
      <c r="H16" s="889"/>
      <c r="I16" s="889"/>
      <c r="J16" s="889"/>
      <c r="K16" s="889"/>
      <c r="L16" s="889"/>
      <c r="M16" s="1041"/>
      <c r="N16" s="1043"/>
      <c r="O16" s="890">
        <f t="shared" ref="O16:O17" si="0">(C16*I16)+(D16*J16/100)</f>
        <v>0</v>
      </c>
      <c r="P16" s="890">
        <f t="shared" ref="P16:P17" si="1">(E16*L16)+(F16*M16/100)</f>
        <v>0</v>
      </c>
      <c r="Q16" s="934"/>
      <c r="R16" s="934"/>
      <c r="S16" s="934"/>
      <c r="T16" s="939"/>
      <c r="U16" s="882"/>
    </row>
    <row r="17" spans="1:21" ht="15" customHeight="1" x14ac:dyDescent="0.2">
      <c r="A17" s="874"/>
      <c r="B17" s="1105"/>
      <c r="C17" s="893"/>
      <c r="D17" s="893"/>
      <c r="E17" s="893"/>
      <c r="F17" s="1038"/>
      <c r="G17" s="1040"/>
      <c r="H17" s="889"/>
      <c r="I17" s="889"/>
      <c r="J17" s="889"/>
      <c r="K17" s="889"/>
      <c r="L17" s="889"/>
      <c r="M17" s="1041"/>
      <c r="N17" s="1043"/>
      <c r="O17" s="890">
        <f t="shared" si="0"/>
        <v>0</v>
      </c>
      <c r="P17" s="890">
        <f t="shared" si="1"/>
        <v>0</v>
      </c>
      <c r="Q17" s="934"/>
      <c r="R17" s="934"/>
      <c r="S17" s="934"/>
      <c r="T17" s="939"/>
      <c r="U17" s="882"/>
    </row>
    <row r="18" spans="1:21" ht="15" customHeight="1" x14ac:dyDescent="0.2">
      <c r="A18" s="874"/>
      <c r="B18" s="894"/>
      <c r="C18" s="936"/>
      <c r="D18" s="936"/>
      <c r="E18" s="936"/>
      <c r="F18" s="940"/>
      <c r="G18" s="1028"/>
      <c r="H18" s="895"/>
      <c r="I18" s="941"/>
      <c r="J18" s="941"/>
      <c r="K18" s="941"/>
      <c r="L18" s="941"/>
      <c r="M18" s="941"/>
      <c r="N18" s="1034"/>
      <c r="O18" s="896"/>
      <c r="P18" s="934"/>
      <c r="Q18" s="934"/>
      <c r="R18" s="934"/>
      <c r="S18" s="934"/>
      <c r="T18" s="934"/>
      <c r="U18" s="882"/>
    </row>
    <row r="19" spans="1:21" ht="18" customHeight="1" x14ac:dyDescent="0.2">
      <c r="A19" s="874"/>
      <c r="B19" s="1304" t="s">
        <v>707</v>
      </c>
      <c r="C19" s="897" t="s">
        <v>708</v>
      </c>
      <c r="D19" s="879"/>
      <c r="E19" s="937"/>
      <c r="F19" s="934"/>
      <c r="G19" s="912"/>
      <c r="H19" s="878" t="s">
        <v>708</v>
      </c>
      <c r="I19" s="879"/>
      <c r="J19" s="937"/>
      <c r="K19" s="937"/>
      <c r="L19" s="937"/>
      <c r="M19" s="934"/>
      <c r="N19" s="896"/>
      <c r="O19" s="1305" t="s">
        <v>709</v>
      </c>
      <c r="P19" s="934"/>
      <c r="Q19" s="934"/>
      <c r="R19" s="934"/>
      <c r="S19" s="934"/>
      <c r="T19" s="1305" t="s">
        <v>709</v>
      </c>
      <c r="U19" s="882"/>
    </row>
    <row r="20" spans="1:21" ht="36" customHeight="1" x14ac:dyDescent="0.2">
      <c r="A20" s="874"/>
      <c r="B20" s="1304"/>
      <c r="C20" s="898" t="s">
        <v>710</v>
      </c>
      <c r="D20" s="886" t="s">
        <v>701</v>
      </c>
      <c r="E20" s="934"/>
      <c r="F20" s="934"/>
      <c r="G20" s="912"/>
      <c r="H20" s="886" t="s">
        <v>711</v>
      </c>
      <c r="I20" s="886" t="s">
        <v>704</v>
      </c>
      <c r="J20" s="936"/>
      <c r="K20" s="936"/>
      <c r="L20" s="936"/>
      <c r="M20" s="934"/>
      <c r="N20" s="896"/>
      <c r="O20" s="1306"/>
      <c r="P20" s="934"/>
      <c r="Q20" s="934"/>
      <c r="R20" s="934"/>
      <c r="S20" s="934"/>
      <c r="T20" s="1306"/>
      <c r="U20" s="882"/>
    </row>
    <row r="21" spans="1:21" ht="15" customHeight="1" x14ac:dyDescent="0.2">
      <c r="A21" s="874"/>
      <c r="B21" s="888" t="s">
        <v>2</v>
      </c>
      <c r="C21" s="1078">
        <f>ROUND(E13/6,2)</f>
        <v>0</v>
      </c>
      <c r="D21" s="1079">
        <f>F13</f>
        <v>0</v>
      </c>
      <c r="E21" s="934"/>
      <c r="F21" s="934"/>
      <c r="G21" s="912"/>
      <c r="H21" s="899"/>
      <c r="I21" s="900"/>
      <c r="J21" s="935"/>
      <c r="K21" s="935"/>
      <c r="L21" s="935"/>
      <c r="M21" s="942"/>
      <c r="N21" s="896"/>
      <c r="O21" s="890">
        <f>(C21*H21*12)+(D21*I21/100)</f>
        <v>0</v>
      </c>
      <c r="P21" s="934"/>
      <c r="Q21" s="934"/>
      <c r="R21" s="934"/>
      <c r="S21" s="934"/>
      <c r="T21" s="891">
        <f>SUM(O21:O25)</f>
        <v>0</v>
      </c>
      <c r="U21" s="882"/>
    </row>
    <row r="22" spans="1:21" ht="15" customHeight="1" x14ac:dyDescent="0.2">
      <c r="A22" s="874"/>
      <c r="B22" s="892" t="s">
        <v>706</v>
      </c>
      <c r="C22" s="1080">
        <f>ROUND(E14/6,2)</f>
        <v>0</v>
      </c>
      <c r="D22" s="1079">
        <f>F14</f>
        <v>0</v>
      </c>
      <c r="E22" s="934"/>
      <c r="F22" s="934"/>
      <c r="G22" s="912"/>
      <c r="H22" s="899"/>
      <c r="I22" s="900"/>
      <c r="J22" s="935"/>
      <c r="K22" s="935"/>
      <c r="L22" s="935"/>
      <c r="M22" s="942"/>
      <c r="N22" s="896"/>
      <c r="O22" s="890">
        <f>(C22*H22*12)+(D22*I22/100)</f>
        <v>0</v>
      </c>
      <c r="P22" s="934"/>
      <c r="Q22" s="934"/>
      <c r="R22" s="934"/>
      <c r="S22" s="934"/>
      <c r="T22" s="943"/>
      <c r="U22" s="882"/>
    </row>
    <row r="23" spans="1:21" ht="15" customHeight="1" x14ac:dyDescent="0.2">
      <c r="A23" s="874"/>
      <c r="B23" s="892" t="s">
        <v>3</v>
      </c>
      <c r="C23" s="1080">
        <f>ROUND(E15/6,2)</f>
        <v>0</v>
      </c>
      <c r="D23" s="1079">
        <f>F15</f>
        <v>0</v>
      </c>
      <c r="E23" s="934"/>
      <c r="F23" s="934"/>
      <c r="G23" s="912"/>
      <c r="H23" s="899"/>
      <c r="I23" s="900"/>
      <c r="J23" s="935"/>
      <c r="K23" s="935"/>
      <c r="L23" s="935"/>
      <c r="M23" s="942"/>
      <c r="N23" s="896"/>
      <c r="O23" s="890">
        <f>(C23*H23*12)+(D23*I23/100)</f>
        <v>0</v>
      </c>
      <c r="P23" s="934"/>
      <c r="Q23" s="934"/>
      <c r="R23" s="934"/>
      <c r="S23" s="934"/>
      <c r="T23" s="943"/>
      <c r="U23" s="882"/>
    </row>
    <row r="24" spans="1:21" ht="15" customHeight="1" x14ac:dyDescent="0.2">
      <c r="A24" s="874"/>
      <c r="B24" s="1105"/>
      <c r="C24" s="901"/>
      <c r="D24" s="901"/>
      <c r="E24" s="934"/>
      <c r="F24" s="934"/>
      <c r="G24" s="912"/>
      <c r="H24" s="899"/>
      <c r="I24" s="900"/>
      <c r="J24" s="935"/>
      <c r="K24" s="935"/>
      <c r="L24" s="935"/>
      <c r="M24" s="942"/>
      <c r="N24" s="896"/>
      <c r="O24" s="890">
        <f t="shared" ref="O24:O25" si="2">(C24*H24*12)+(D24*I24/100)</f>
        <v>0</v>
      </c>
      <c r="P24" s="934"/>
      <c r="Q24" s="934"/>
      <c r="R24" s="934"/>
      <c r="S24" s="934"/>
      <c r="T24" s="943"/>
      <c r="U24" s="882"/>
    </row>
    <row r="25" spans="1:21" ht="15" customHeight="1" x14ac:dyDescent="0.2">
      <c r="A25" s="874"/>
      <c r="B25" s="1105"/>
      <c r="C25" s="901"/>
      <c r="D25" s="901"/>
      <c r="E25" s="934"/>
      <c r="F25" s="934"/>
      <c r="G25" s="912"/>
      <c r="H25" s="899"/>
      <c r="I25" s="900"/>
      <c r="J25" s="935"/>
      <c r="K25" s="935"/>
      <c r="L25" s="935"/>
      <c r="M25" s="942"/>
      <c r="N25" s="896"/>
      <c r="O25" s="890">
        <f t="shared" si="2"/>
        <v>0</v>
      </c>
      <c r="P25" s="934"/>
      <c r="Q25" s="934"/>
      <c r="R25" s="934"/>
      <c r="S25" s="934"/>
      <c r="T25" s="943"/>
      <c r="U25" s="882"/>
    </row>
    <row r="26" spans="1:21" ht="15" customHeight="1" x14ac:dyDescent="0.2">
      <c r="A26" s="874"/>
      <c r="B26" s="894"/>
      <c r="C26" s="936"/>
      <c r="D26" s="936"/>
      <c r="E26" s="934"/>
      <c r="F26" s="940"/>
      <c r="G26" s="1028"/>
      <c r="H26" s="895"/>
      <c r="I26" s="941"/>
      <c r="J26" s="934"/>
      <c r="K26" s="934"/>
      <c r="L26" s="934"/>
      <c r="M26" s="934"/>
      <c r="N26" s="1034"/>
      <c r="O26" s="896"/>
      <c r="P26" s="934"/>
      <c r="Q26" s="934"/>
      <c r="R26" s="934"/>
      <c r="S26" s="934"/>
      <c r="T26" s="934"/>
      <c r="U26" s="882"/>
    </row>
    <row r="27" spans="1:21" ht="18" customHeight="1" x14ac:dyDescent="0.2">
      <c r="B27" s="1304" t="s">
        <v>712</v>
      </c>
      <c r="C27" s="897" t="s">
        <v>713</v>
      </c>
      <c r="D27" s="879"/>
      <c r="E27" s="937"/>
      <c r="F27" s="934"/>
      <c r="G27" s="912"/>
      <c r="H27" s="878" t="s">
        <v>713</v>
      </c>
      <c r="I27" s="879"/>
      <c r="J27" s="937"/>
      <c r="K27" s="937"/>
      <c r="L27" s="937"/>
      <c r="M27" s="934"/>
      <c r="N27" s="896"/>
      <c r="O27" s="1305" t="s">
        <v>714</v>
      </c>
      <c r="P27" s="934"/>
      <c r="Q27" s="934"/>
      <c r="R27" s="934"/>
      <c r="S27" s="934"/>
      <c r="T27" s="1305" t="s">
        <v>714</v>
      </c>
      <c r="U27" s="882"/>
    </row>
    <row r="28" spans="1:21" ht="36" customHeight="1" x14ac:dyDescent="0.2">
      <c r="B28" s="1307"/>
      <c r="C28" s="898" t="s">
        <v>715</v>
      </c>
      <c r="D28" s="886" t="s">
        <v>701</v>
      </c>
      <c r="E28" s="934"/>
      <c r="F28" s="934"/>
      <c r="G28" s="912"/>
      <c r="H28" s="886" t="s">
        <v>716</v>
      </c>
      <c r="I28" s="886" t="s">
        <v>704</v>
      </c>
      <c r="J28" s="936"/>
      <c r="K28" s="936"/>
      <c r="L28" s="936"/>
      <c r="M28" s="934"/>
      <c r="N28" s="896"/>
      <c r="O28" s="1306"/>
      <c r="P28" s="934"/>
      <c r="Q28" s="934"/>
      <c r="R28" s="934"/>
      <c r="S28" s="934"/>
      <c r="T28" s="1308"/>
      <c r="U28" s="882"/>
    </row>
    <row r="29" spans="1:21" ht="15" customHeight="1" x14ac:dyDescent="0.2">
      <c r="B29" s="888" t="s">
        <v>2</v>
      </c>
      <c r="C29" s="901"/>
      <c r="D29" s="1081">
        <f>F13</f>
        <v>0</v>
      </c>
      <c r="E29" s="934"/>
      <c r="F29" s="934"/>
      <c r="G29" s="912"/>
      <c r="H29" s="899"/>
      <c r="I29" s="900"/>
      <c r="J29" s="935"/>
      <c r="K29" s="935"/>
      <c r="L29" s="935"/>
      <c r="M29" s="942"/>
      <c r="N29" s="896"/>
      <c r="O29" s="890">
        <f>(C29*H29*365)+(D29*I29/100)</f>
        <v>0</v>
      </c>
      <c r="P29" s="934"/>
      <c r="Q29" s="934"/>
      <c r="R29" s="934"/>
      <c r="S29" s="934"/>
      <c r="T29" s="891">
        <f>SUM(O29:O33)</f>
        <v>0</v>
      </c>
      <c r="U29" s="882"/>
    </row>
    <row r="30" spans="1:21" ht="15" customHeight="1" x14ac:dyDescent="0.2">
      <c r="B30" s="892" t="s">
        <v>706</v>
      </c>
      <c r="C30" s="901"/>
      <c r="D30" s="1079">
        <f>F14</f>
        <v>0</v>
      </c>
      <c r="E30" s="934"/>
      <c r="F30" s="934"/>
      <c r="G30" s="912"/>
      <c r="H30" s="899"/>
      <c r="I30" s="900"/>
      <c r="J30" s="935"/>
      <c r="K30" s="935"/>
      <c r="L30" s="935"/>
      <c r="M30" s="942"/>
      <c r="N30" s="896"/>
      <c r="O30" s="890">
        <f>(C30*H30*365)+(D30*I30/100)</f>
        <v>0</v>
      </c>
      <c r="P30" s="934"/>
      <c r="Q30" s="934"/>
      <c r="R30" s="934"/>
      <c r="S30" s="934"/>
      <c r="T30" s="943"/>
      <c r="U30" s="882"/>
    </row>
    <row r="31" spans="1:21" ht="15" customHeight="1" x14ac:dyDescent="0.2">
      <c r="B31" s="892" t="s">
        <v>3</v>
      </c>
      <c r="C31" s="901"/>
      <c r="D31" s="1079">
        <f>F15</f>
        <v>0</v>
      </c>
      <c r="E31" s="934"/>
      <c r="F31" s="934"/>
      <c r="G31" s="912"/>
      <c r="H31" s="899"/>
      <c r="I31" s="900"/>
      <c r="J31" s="935"/>
      <c r="K31" s="935"/>
      <c r="L31" s="935"/>
      <c r="M31" s="942"/>
      <c r="N31" s="896"/>
      <c r="O31" s="890">
        <f>(C31*H31*365)+(D31*I31/100)</f>
        <v>0</v>
      </c>
      <c r="P31" s="934"/>
      <c r="Q31" s="934"/>
      <c r="R31" s="934"/>
      <c r="S31" s="934"/>
      <c r="T31" s="943"/>
      <c r="U31" s="882"/>
    </row>
    <row r="32" spans="1:21" ht="15" customHeight="1" x14ac:dyDescent="0.2">
      <c r="B32" s="1105"/>
      <c r="C32" s="901"/>
      <c r="D32" s="901"/>
      <c r="E32" s="934"/>
      <c r="F32" s="934"/>
      <c r="G32" s="912"/>
      <c r="H32" s="899"/>
      <c r="I32" s="900"/>
      <c r="J32" s="935"/>
      <c r="K32" s="935"/>
      <c r="L32" s="935"/>
      <c r="M32" s="942"/>
      <c r="N32" s="896"/>
      <c r="O32" s="890">
        <f t="shared" ref="O32:O33" si="3">(C32*H32*365)+(D32*I32/100)</f>
        <v>0</v>
      </c>
      <c r="P32" s="934"/>
      <c r="Q32" s="934"/>
      <c r="R32" s="934"/>
      <c r="S32" s="934"/>
      <c r="T32" s="943"/>
      <c r="U32" s="882"/>
    </row>
    <row r="33" spans="1:21" ht="15" customHeight="1" x14ac:dyDescent="0.2">
      <c r="B33" s="1105"/>
      <c r="C33" s="901"/>
      <c r="D33" s="901"/>
      <c r="E33" s="934"/>
      <c r="F33" s="934"/>
      <c r="G33" s="912"/>
      <c r="H33" s="899"/>
      <c r="I33" s="900"/>
      <c r="J33" s="935"/>
      <c r="K33" s="935"/>
      <c r="L33" s="935"/>
      <c r="M33" s="942"/>
      <c r="N33" s="896"/>
      <c r="O33" s="890">
        <f t="shared" si="3"/>
        <v>0</v>
      </c>
      <c r="P33" s="934"/>
      <c r="Q33" s="934"/>
      <c r="R33" s="934"/>
      <c r="S33" s="934"/>
      <c r="T33" s="943"/>
      <c r="U33" s="882"/>
    </row>
    <row r="34" spans="1:21" ht="15" customHeight="1" x14ac:dyDescent="0.2">
      <c r="A34" s="874"/>
      <c r="B34" s="902"/>
      <c r="C34" s="936"/>
      <c r="D34" s="936"/>
      <c r="E34" s="934"/>
      <c r="F34" s="940"/>
      <c r="G34" s="1028"/>
      <c r="H34" s="895"/>
      <c r="I34" s="941"/>
      <c r="J34" s="934"/>
      <c r="K34" s="934"/>
      <c r="L34" s="934"/>
      <c r="M34" s="934"/>
      <c r="N34" s="1034"/>
      <c r="O34" s="896"/>
      <c r="P34" s="934"/>
      <c r="Q34" s="934"/>
      <c r="R34" s="934"/>
      <c r="S34" s="934"/>
      <c r="T34" s="934"/>
      <c r="U34" s="882"/>
    </row>
    <row r="35" spans="1:21" ht="18" customHeight="1" x14ac:dyDescent="0.2">
      <c r="A35" s="874"/>
      <c r="B35" s="1309" t="s">
        <v>717</v>
      </c>
      <c r="C35" s="897" t="s">
        <v>4</v>
      </c>
      <c r="D35" s="897"/>
      <c r="E35" s="879"/>
      <c r="F35" s="936"/>
      <c r="G35" s="912"/>
      <c r="H35" s="878" t="s">
        <v>4</v>
      </c>
      <c r="I35" s="897"/>
      <c r="J35" s="879"/>
      <c r="K35" s="944"/>
      <c r="L35" s="944"/>
      <c r="M35" s="934"/>
      <c r="N35" s="896"/>
      <c r="O35" s="1305" t="s">
        <v>718</v>
      </c>
      <c r="P35" s="1305" t="s">
        <v>719</v>
      </c>
      <c r="Q35" s="1305" t="s">
        <v>720</v>
      </c>
      <c r="R35" s="945"/>
      <c r="S35" s="945"/>
      <c r="T35" s="1305" t="s">
        <v>721</v>
      </c>
      <c r="U35" s="882"/>
    </row>
    <row r="36" spans="1:21" ht="36" customHeight="1" x14ac:dyDescent="0.2">
      <c r="A36" s="874"/>
      <c r="B36" s="1310"/>
      <c r="C36" s="898" t="s">
        <v>722</v>
      </c>
      <c r="D36" s="886" t="s">
        <v>723</v>
      </c>
      <c r="E36" s="886" t="s">
        <v>724</v>
      </c>
      <c r="F36" s="934"/>
      <c r="G36" s="912"/>
      <c r="H36" s="886" t="s">
        <v>725</v>
      </c>
      <c r="I36" s="886" t="s">
        <v>726</v>
      </c>
      <c r="J36" s="886" t="s">
        <v>727</v>
      </c>
      <c r="K36" s="936"/>
      <c r="L36" s="936"/>
      <c r="M36" s="934"/>
      <c r="N36" s="896"/>
      <c r="O36" s="1311"/>
      <c r="P36" s="1312"/>
      <c r="Q36" s="1312"/>
      <c r="R36" s="936"/>
      <c r="S36" s="936"/>
      <c r="T36" s="1308"/>
      <c r="U36" s="882"/>
    </row>
    <row r="37" spans="1:21" ht="15" customHeight="1" x14ac:dyDescent="0.2">
      <c r="A37" s="874"/>
      <c r="B37" s="888" t="s">
        <v>2</v>
      </c>
      <c r="C37" s="1078">
        <f>ROUND(($E13+87.6*$F13)*0.35,2)</f>
        <v>0</v>
      </c>
      <c r="D37" s="1079">
        <f>ROUND(($E13+87.6*$F13)*0.4,2)</f>
        <v>0</v>
      </c>
      <c r="E37" s="1080">
        <f>ROUND(($E13+87.6*$F13)*0.45,2)</f>
        <v>0</v>
      </c>
      <c r="F37" s="934"/>
      <c r="G37" s="912"/>
      <c r="H37" s="899"/>
      <c r="I37" s="900"/>
      <c r="J37" s="900"/>
      <c r="K37" s="935"/>
      <c r="L37" s="935"/>
      <c r="M37" s="935"/>
      <c r="N37" s="896"/>
      <c r="O37" s="890">
        <f t="shared" ref="O37:Q41" si="4">(C37*H37)</f>
        <v>0</v>
      </c>
      <c r="P37" s="903">
        <f t="shared" si="4"/>
        <v>0</v>
      </c>
      <c r="Q37" s="890">
        <f t="shared" si="4"/>
        <v>0</v>
      </c>
      <c r="R37" s="943"/>
      <c r="S37" s="943"/>
      <c r="T37" s="891">
        <f>SUM(O37:Q41)</f>
        <v>0</v>
      </c>
      <c r="U37" s="882"/>
    </row>
    <row r="38" spans="1:21" ht="15" customHeight="1" x14ac:dyDescent="0.2">
      <c r="A38" s="874"/>
      <c r="B38" s="892" t="s">
        <v>706</v>
      </c>
      <c r="C38" s="1080">
        <f>ROUND(($E14+87.6*$F14)*0.35,2)</f>
        <v>0</v>
      </c>
      <c r="D38" s="1079">
        <f>ROUND(($E14+87.6*$F14)*0.4,2)</f>
        <v>0</v>
      </c>
      <c r="E38" s="1080">
        <f>ROUND(($E14+87.6*$F14)*0.45,2)</f>
        <v>0</v>
      </c>
      <c r="F38" s="934"/>
      <c r="G38" s="912"/>
      <c r="H38" s="899"/>
      <c r="I38" s="900"/>
      <c r="J38" s="900"/>
      <c r="K38" s="935"/>
      <c r="L38" s="935"/>
      <c r="M38" s="935"/>
      <c r="N38" s="896"/>
      <c r="O38" s="890">
        <f t="shared" si="4"/>
        <v>0</v>
      </c>
      <c r="P38" s="903">
        <f t="shared" si="4"/>
        <v>0</v>
      </c>
      <c r="Q38" s="890">
        <f t="shared" si="4"/>
        <v>0</v>
      </c>
      <c r="R38" s="943"/>
      <c r="S38" s="943"/>
      <c r="T38" s="943"/>
      <c r="U38" s="882"/>
    </row>
    <row r="39" spans="1:21" ht="15" customHeight="1" x14ac:dyDescent="0.2">
      <c r="A39" s="874"/>
      <c r="B39" s="892" t="s">
        <v>3</v>
      </c>
      <c r="C39" s="1080">
        <f>ROUND(($E15+87.6*$F15)*0.35,2)</f>
        <v>0</v>
      </c>
      <c r="D39" s="1079">
        <f>ROUND(($E15+87.6*$F15)*0.4,2)</f>
        <v>0</v>
      </c>
      <c r="E39" s="1080">
        <f>ROUND(($E15+87.6*$F15)*0.45,2)</f>
        <v>0</v>
      </c>
      <c r="F39" s="934"/>
      <c r="G39" s="912"/>
      <c r="H39" s="899"/>
      <c r="I39" s="900"/>
      <c r="J39" s="900"/>
      <c r="K39" s="935"/>
      <c r="L39" s="935"/>
      <c r="M39" s="935"/>
      <c r="N39" s="896"/>
      <c r="O39" s="890">
        <f t="shared" si="4"/>
        <v>0</v>
      </c>
      <c r="P39" s="903">
        <f t="shared" si="4"/>
        <v>0</v>
      </c>
      <c r="Q39" s="890">
        <f t="shared" si="4"/>
        <v>0</v>
      </c>
      <c r="R39" s="943"/>
      <c r="S39" s="943"/>
      <c r="T39" s="943"/>
      <c r="U39" s="882"/>
    </row>
    <row r="40" spans="1:21" ht="15" customHeight="1" x14ac:dyDescent="0.2">
      <c r="A40" s="874"/>
      <c r="B40" s="1105"/>
      <c r="C40" s="901"/>
      <c r="D40" s="901"/>
      <c r="E40" s="901"/>
      <c r="F40" s="934"/>
      <c r="G40" s="912"/>
      <c r="H40" s="899"/>
      <c r="I40" s="900"/>
      <c r="J40" s="900"/>
      <c r="K40" s="935"/>
      <c r="L40" s="935"/>
      <c r="M40" s="935"/>
      <c r="N40" s="896"/>
      <c r="O40" s="890">
        <f t="shared" si="4"/>
        <v>0</v>
      </c>
      <c r="P40" s="903">
        <f t="shared" si="4"/>
        <v>0</v>
      </c>
      <c r="Q40" s="890">
        <f t="shared" si="4"/>
        <v>0</v>
      </c>
      <c r="R40" s="943"/>
      <c r="S40" s="943"/>
      <c r="T40" s="943"/>
      <c r="U40" s="882"/>
    </row>
    <row r="41" spans="1:21" ht="15" customHeight="1" x14ac:dyDescent="0.2">
      <c r="A41" s="874"/>
      <c r="B41" s="1105"/>
      <c r="C41" s="901"/>
      <c r="D41" s="901"/>
      <c r="E41" s="901"/>
      <c r="F41" s="934"/>
      <c r="G41" s="912"/>
      <c r="H41" s="899"/>
      <c r="I41" s="900"/>
      <c r="J41" s="900"/>
      <c r="K41" s="935"/>
      <c r="L41" s="935"/>
      <c r="M41" s="935"/>
      <c r="N41" s="896"/>
      <c r="O41" s="890">
        <f t="shared" si="4"/>
        <v>0</v>
      </c>
      <c r="P41" s="903">
        <f t="shared" si="4"/>
        <v>0</v>
      </c>
      <c r="Q41" s="890">
        <f t="shared" si="4"/>
        <v>0</v>
      </c>
      <c r="R41" s="943"/>
      <c r="S41" s="943"/>
      <c r="T41" s="943"/>
      <c r="U41" s="882"/>
    </row>
    <row r="42" spans="1:21" ht="15" customHeight="1" x14ac:dyDescent="0.2">
      <c r="A42" s="1303"/>
      <c r="B42" s="904"/>
      <c r="C42" s="934"/>
      <c r="D42" s="934"/>
      <c r="E42" s="934"/>
      <c r="F42" s="934"/>
      <c r="G42" s="912"/>
      <c r="H42" s="895"/>
      <c r="I42" s="941"/>
      <c r="J42" s="941"/>
      <c r="K42" s="934"/>
      <c r="L42" s="934"/>
      <c r="M42" s="934"/>
      <c r="N42" s="896"/>
      <c r="O42" s="896"/>
      <c r="P42" s="934"/>
      <c r="Q42" s="934"/>
      <c r="R42" s="934"/>
      <c r="S42" s="934"/>
      <c r="T42" s="934"/>
      <c r="U42" s="882"/>
    </row>
    <row r="43" spans="1:21" ht="80.099999999999994" customHeight="1" x14ac:dyDescent="0.2">
      <c r="A43" s="1303"/>
      <c r="B43" s="905" t="s">
        <v>728</v>
      </c>
      <c r="C43" s="906" t="s">
        <v>729</v>
      </c>
      <c r="D43" s="946"/>
      <c r="E43" s="946"/>
      <c r="F43" s="946"/>
      <c r="G43" s="912"/>
      <c r="H43" s="887" t="s">
        <v>730</v>
      </c>
      <c r="I43" s="947"/>
      <c r="J43" s="947"/>
      <c r="K43" s="947"/>
      <c r="L43" s="947"/>
      <c r="M43" s="947"/>
      <c r="N43" s="896"/>
      <c r="O43" s="887" t="s">
        <v>731</v>
      </c>
      <c r="P43" s="934"/>
      <c r="Q43" s="934"/>
      <c r="R43" s="934"/>
      <c r="S43" s="934"/>
      <c r="T43" s="907" t="s">
        <v>732</v>
      </c>
      <c r="U43" s="882"/>
    </row>
    <row r="44" spans="1:21" ht="15" customHeight="1" x14ac:dyDescent="0.2">
      <c r="A44" s="908"/>
      <c r="B44" s="909" t="s">
        <v>733</v>
      </c>
      <c r="C44" s="901"/>
      <c r="D44" s="946"/>
      <c r="E44" s="946"/>
      <c r="F44" s="946"/>
      <c r="G44" s="912"/>
      <c r="H44" s="899"/>
      <c r="I44" s="947"/>
      <c r="J44" s="947"/>
      <c r="K44" s="948"/>
      <c r="L44" s="948"/>
      <c r="M44" s="948"/>
      <c r="N44" s="896"/>
      <c r="O44" s="890">
        <f>(C44*H44)</f>
        <v>0</v>
      </c>
      <c r="P44" s="934"/>
      <c r="Q44" s="934"/>
      <c r="R44" s="934"/>
      <c r="S44" s="934"/>
      <c r="T44" s="891">
        <f>SUM(O44:O54)</f>
        <v>0</v>
      </c>
      <c r="U44" s="882"/>
    </row>
    <row r="45" spans="1:21" ht="15" customHeight="1" x14ac:dyDescent="0.2">
      <c r="A45" s="908"/>
      <c r="B45" s="909" t="s">
        <v>734</v>
      </c>
      <c r="C45" s="901"/>
      <c r="D45" s="946"/>
      <c r="E45" s="946"/>
      <c r="F45" s="946"/>
      <c r="G45" s="912"/>
      <c r="H45" s="899"/>
      <c r="I45" s="947"/>
      <c r="J45" s="947"/>
      <c r="K45" s="948"/>
      <c r="L45" s="948"/>
      <c r="M45" s="934"/>
      <c r="N45" s="896"/>
      <c r="O45" s="890">
        <f>(C45*H45)*-1</f>
        <v>0</v>
      </c>
      <c r="P45" s="934"/>
      <c r="Q45" s="934"/>
      <c r="R45" s="934"/>
      <c r="S45" s="934"/>
      <c r="T45" s="934"/>
      <c r="U45" s="882"/>
    </row>
    <row r="46" spans="1:21" ht="9.9499999999999993" customHeight="1" x14ac:dyDescent="0.2">
      <c r="A46" s="908"/>
      <c r="B46" s="909"/>
      <c r="C46" s="910"/>
      <c r="D46" s="946"/>
      <c r="E46" s="946"/>
      <c r="F46" s="946"/>
      <c r="G46" s="912"/>
      <c r="H46" s="911"/>
      <c r="I46" s="947"/>
      <c r="J46" s="947"/>
      <c r="K46" s="934"/>
      <c r="L46" s="934"/>
      <c r="M46" s="934"/>
      <c r="N46" s="896"/>
      <c r="O46" s="912"/>
      <c r="P46" s="934"/>
      <c r="Q46" s="934"/>
      <c r="R46" s="934"/>
      <c r="S46" s="934"/>
      <c r="T46" s="934"/>
      <c r="U46" s="882"/>
    </row>
    <row r="47" spans="1:21" ht="15" customHeight="1" x14ac:dyDescent="0.2">
      <c r="A47" s="908"/>
      <c r="B47" s="909" t="s">
        <v>5</v>
      </c>
      <c r="C47" s="901"/>
      <c r="D47" s="946"/>
      <c r="E47" s="946"/>
      <c r="F47" s="946"/>
      <c r="G47" s="912"/>
      <c r="H47" s="899"/>
      <c r="I47" s="947"/>
      <c r="J47" s="947"/>
      <c r="K47" s="948"/>
      <c r="L47" s="948"/>
      <c r="M47" s="948"/>
      <c r="N47" s="896"/>
      <c r="O47" s="890">
        <f>(C47*H47)</f>
        <v>0</v>
      </c>
      <c r="P47" s="934"/>
      <c r="Q47" s="934"/>
      <c r="R47" s="934"/>
      <c r="S47" s="934"/>
      <c r="T47" s="934"/>
      <c r="U47" s="882"/>
    </row>
    <row r="48" spans="1:21" ht="15" customHeight="1" x14ac:dyDescent="0.2">
      <c r="A48" s="908"/>
      <c r="B48" s="909" t="s">
        <v>734</v>
      </c>
      <c r="C48" s="901"/>
      <c r="D48" s="946"/>
      <c r="E48" s="946"/>
      <c r="F48" s="946"/>
      <c r="G48" s="912"/>
      <c r="H48" s="899"/>
      <c r="I48" s="947"/>
      <c r="J48" s="947"/>
      <c r="K48" s="948"/>
      <c r="L48" s="948"/>
      <c r="M48" s="934"/>
      <c r="N48" s="896"/>
      <c r="O48" s="890">
        <f>(C48*H48)*-1</f>
        <v>0</v>
      </c>
      <c r="P48" s="934"/>
      <c r="Q48" s="934"/>
      <c r="R48" s="934"/>
      <c r="S48" s="934"/>
      <c r="T48" s="943"/>
      <c r="U48" s="882"/>
    </row>
    <row r="49" spans="1:21" ht="9.9499999999999993" customHeight="1" x14ac:dyDescent="0.2">
      <c r="A49" s="908"/>
      <c r="B49" s="909"/>
      <c r="C49" s="910"/>
      <c r="D49" s="946"/>
      <c r="E49" s="946"/>
      <c r="F49" s="946"/>
      <c r="G49" s="912"/>
      <c r="H49" s="911"/>
      <c r="I49" s="947"/>
      <c r="J49" s="947"/>
      <c r="K49" s="934"/>
      <c r="L49" s="934"/>
      <c r="M49" s="934"/>
      <c r="N49" s="896"/>
      <c r="O49" s="912"/>
      <c r="P49" s="934"/>
      <c r="Q49" s="934"/>
      <c r="R49" s="934"/>
      <c r="S49" s="934"/>
      <c r="T49" s="943"/>
      <c r="U49" s="882"/>
    </row>
    <row r="50" spans="1:21" ht="15" customHeight="1" x14ac:dyDescent="0.2">
      <c r="A50" s="908"/>
      <c r="B50" s="1105"/>
      <c r="C50" s="901"/>
      <c r="D50" s="946"/>
      <c r="E50" s="946"/>
      <c r="F50" s="946"/>
      <c r="G50" s="912"/>
      <c r="H50" s="899"/>
      <c r="I50" s="947"/>
      <c r="J50" s="947"/>
      <c r="K50" s="934"/>
      <c r="L50" s="934"/>
      <c r="M50" s="934"/>
      <c r="N50" s="896"/>
      <c r="O50" s="890">
        <f>(C50*H50)</f>
        <v>0</v>
      </c>
      <c r="P50" s="934"/>
      <c r="Q50" s="934"/>
      <c r="R50" s="934"/>
      <c r="S50" s="934"/>
      <c r="T50" s="943"/>
      <c r="U50" s="882"/>
    </row>
    <row r="51" spans="1:21" ht="15" customHeight="1" x14ac:dyDescent="0.2">
      <c r="A51" s="908"/>
      <c r="B51" s="1105"/>
      <c r="C51" s="901"/>
      <c r="D51" s="946"/>
      <c r="E51" s="946"/>
      <c r="F51" s="946"/>
      <c r="G51" s="912"/>
      <c r="H51" s="899"/>
      <c r="I51" s="947"/>
      <c r="J51" s="947"/>
      <c r="K51" s="934"/>
      <c r="L51" s="934"/>
      <c r="M51" s="934"/>
      <c r="N51" s="896"/>
      <c r="O51" s="890">
        <f>(C51*H51)*-1</f>
        <v>0</v>
      </c>
      <c r="P51" s="934"/>
      <c r="Q51" s="934"/>
      <c r="R51" s="934"/>
      <c r="S51" s="934"/>
      <c r="T51" s="943"/>
      <c r="U51" s="882"/>
    </row>
    <row r="52" spans="1:21" ht="15" customHeight="1" x14ac:dyDescent="0.2">
      <c r="A52" s="908"/>
      <c r="B52" s="909" t="s">
        <v>735</v>
      </c>
      <c r="C52" s="910"/>
      <c r="D52" s="946"/>
      <c r="E52" s="946"/>
      <c r="F52" s="946"/>
      <c r="G52" s="912"/>
      <c r="H52" s="911"/>
      <c r="I52" s="947"/>
      <c r="J52" s="947"/>
      <c r="K52" s="934"/>
      <c r="L52" s="934"/>
      <c r="M52" s="934"/>
      <c r="N52" s="896"/>
      <c r="O52" s="912" t="s">
        <v>736</v>
      </c>
      <c r="P52" s="934"/>
      <c r="Q52" s="934"/>
      <c r="R52" s="934"/>
      <c r="S52" s="934"/>
      <c r="T52" s="934"/>
      <c r="U52" s="882"/>
    </row>
    <row r="53" spans="1:21" ht="15" customHeight="1" x14ac:dyDescent="0.2">
      <c r="A53" s="908"/>
      <c r="B53" s="909" t="s">
        <v>737</v>
      </c>
      <c r="C53" s="901"/>
      <c r="D53" s="946"/>
      <c r="E53" s="946"/>
      <c r="F53" s="946"/>
      <c r="G53" s="912"/>
      <c r="H53" s="899"/>
      <c r="I53" s="947"/>
      <c r="J53" s="947"/>
      <c r="K53" s="948"/>
      <c r="L53" s="948"/>
      <c r="M53" s="934"/>
      <c r="N53" s="896"/>
      <c r="O53" s="890">
        <f>(C53*H53)*-1</f>
        <v>0</v>
      </c>
      <c r="P53" s="934"/>
      <c r="Q53" s="934"/>
      <c r="R53" s="934"/>
      <c r="S53" s="934"/>
      <c r="T53" s="934"/>
      <c r="U53" s="882"/>
    </row>
    <row r="54" spans="1:21" ht="15" customHeight="1" x14ac:dyDescent="0.2">
      <c r="A54" s="908"/>
      <c r="B54" s="909" t="s">
        <v>738</v>
      </c>
      <c r="C54" s="901"/>
      <c r="D54" s="913"/>
      <c r="E54" s="946"/>
      <c r="F54" s="946"/>
      <c r="G54" s="912"/>
      <c r="H54" s="899"/>
      <c r="I54" s="947"/>
      <c r="J54" s="947"/>
      <c r="K54" s="948"/>
      <c r="L54" s="948"/>
      <c r="M54" s="934"/>
      <c r="N54" s="896"/>
      <c r="O54" s="890">
        <f>(C54*H54)*-1</f>
        <v>0</v>
      </c>
      <c r="P54" s="934"/>
      <c r="Q54" s="934"/>
      <c r="R54" s="934"/>
      <c r="S54" s="934"/>
      <c r="T54" s="934"/>
      <c r="U54" s="882"/>
    </row>
    <row r="55" spans="1:21" ht="15" customHeight="1" x14ac:dyDescent="0.2">
      <c r="A55" s="908"/>
      <c r="B55" s="914"/>
      <c r="C55" s="915"/>
      <c r="D55" s="946"/>
      <c r="E55" s="949"/>
      <c r="F55" s="950"/>
      <c r="G55" s="912"/>
      <c r="H55" s="916"/>
      <c r="I55" s="941"/>
      <c r="J55" s="947"/>
      <c r="K55" s="948"/>
      <c r="L55" s="948"/>
      <c r="M55" s="934"/>
      <c r="N55" s="896"/>
      <c r="O55" s="896"/>
      <c r="P55" s="951"/>
      <c r="Q55" s="934"/>
      <c r="R55" s="934"/>
      <c r="S55" s="934"/>
      <c r="T55" s="934"/>
      <c r="U55" s="882"/>
    </row>
    <row r="56" spans="1:21" ht="36" customHeight="1" x14ac:dyDescent="0.2">
      <c r="A56" s="874"/>
      <c r="B56" s="917" t="s">
        <v>739</v>
      </c>
      <c r="C56" s="918" t="s">
        <v>837</v>
      </c>
      <c r="D56" s="935"/>
      <c r="E56" s="935"/>
      <c r="F56" s="935"/>
      <c r="G56" s="1040"/>
      <c r="H56" s="1099" t="s">
        <v>702</v>
      </c>
      <c r="I56" s="952"/>
      <c r="J56" s="941"/>
      <c r="K56" s="952"/>
      <c r="L56" s="934"/>
      <c r="M56" s="936"/>
      <c r="N56" s="1043"/>
      <c r="O56" s="919" t="s">
        <v>99</v>
      </c>
      <c r="P56" s="943"/>
      <c r="Q56" s="951"/>
      <c r="R56" s="951"/>
      <c r="S56" s="951"/>
      <c r="T56" s="887" t="s">
        <v>747</v>
      </c>
      <c r="U56" s="882"/>
    </row>
    <row r="57" spans="1:21" ht="15" customHeight="1" x14ac:dyDescent="0.2">
      <c r="A57" s="908"/>
      <c r="B57" s="892" t="s">
        <v>706</v>
      </c>
      <c r="C57" s="920"/>
      <c r="D57" s="935"/>
      <c r="E57" s="935"/>
      <c r="F57" s="935"/>
      <c r="G57" s="1040"/>
      <c r="H57" s="921"/>
      <c r="I57" s="952"/>
      <c r="J57" s="941"/>
      <c r="K57" s="952"/>
      <c r="L57" s="934"/>
      <c r="M57" s="936"/>
      <c r="N57" s="1043"/>
      <c r="O57" s="922">
        <f>C57</f>
        <v>0</v>
      </c>
      <c r="P57" s="943"/>
      <c r="Q57" s="951"/>
      <c r="R57" s="951"/>
      <c r="S57" s="951"/>
      <c r="T57" s="891">
        <f>SUM(O56:O85)</f>
        <v>0</v>
      </c>
      <c r="U57" s="882"/>
    </row>
    <row r="58" spans="1:21" ht="15" customHeight="1" x14ac:dyDescent="0.2">
      <c r="A58" s="908"/>
      <c r="B58" s="892" t="s">
        <v>3</v>
      </c>
      <c r="C58" s="920"/>
      <c r="D58" s="935"/>
      <c r="E58" s="935"/>
      <c r="F58" s="935"/>
      <c r="G58" s="1040"/>
      <c r="H58" s="923"/>
      <c r="I58" s="952"/>
      <c r="J58" s="941"/>
      <c r="K58" s="952"/>
      <c r="L58" s="934"/>
      <c r="M58" s="936"/>
      <c r="N58" s="1043"/>
      <c r="O58" s="922">
        <f>C58</f>
        <v>0</v>
      </c>
      <c r="P58" s="943"/>
      <c r="Q58" s="951"/>
      <c r="R58" s="951"/>
      <c r="S58" s="951"/>
      <c r="T58" s="953"/>
      <c r="U58" s="882"/>
    </row>
    <row r="59" spans="1:21" ht="15" customHeight="1" x14ac:dyDescent="0.2">
      <c r="A59" s="908"/>
      <c r="B59" s="1105"/>
      <c r="C59" s="920"/>
      <c r="D59" s="935"/>
      <c r="E59" s="935"/>
      <c r="F59" s="935"/>
      <c r="G59" s="1040"/>
      <c r="H59" s="921"/>
      <c r="I59" s="952"/>
      <c r="J59" s="941"/>
      <c r="K59" s="952"/>
      <c r="L59" s="934"/>
      <c r="M59" s="936"/>
      <c r="N59" s="1043"/>
      <c r="O59" s="922">
        <f t="shared" ref="O59:O60" si="5">C59</f>
        <v>0</v>
      </c>
      <c r="P59" s="943"/>
      <c r="Q59" s="951"/>
      <c r="R59" s="951"/>
      <c r="S59" s="951"/>
      <c r="T59" s="953"/>
      <c r="U59" s="882"/>
    </row>
    <row r="60" spans="1:21" ht="15" customHeight="1" x14ac:dyDescent="0.2">
      <c r="A60" s="908"/>
      <c r="B60" s="1105"/>
      <c r="C60" s="920"/>
      <c r="D60" s="935"/>
      <c r="E60" s="935"/>
      <c r="F60" s="935"/>
      <c r="G60" s="1040"/>
      <c r="H60" s="923"/>
      <c r="I60" s="952"/>
      <c r="J60" s="941"/>
      <c r="K60" s="952"/>
      <c r="L60" s="934"/>
      <c r="M60" s="936"/>
      <c r="N60" s="1043"/>
      <c r="O60" s="922">
        <f t="shared" si="5"/>
        <v>0</v>
      </c>
      <c r="P60" s="943"/>
      <c r="Q60" s="951"/>
      <c r="R60" s="951"/>
      <c r="S60" s="951"/>
      <c r="T60" s="953"/>
      <c r="U60" s="882"/>
    </row>
    <row r="61" spans="1:21" ht="15" customHeight="1" x14ac:dyDescent="0.2">
      <c r="A61" s="908"/>
      <c r="B61" s="892"/>
      <c r="C61" s="935"/>
      <c r="D61" s="935"/>
      <c r="E61" s="935"/>
      <c r="F61" s="935"/>
      <c r="G61" s="1040"/>
      <c r="H61" s="895"/>
      <c r="I61" s="941"/>
      <c r="J61" s="941"/>
      <c r="K61" s="941"/>
      <c r="L61" s="934"/>
      <c r="M61" s="936"/>
      <c r="N61" s="1043"/>
      <c r="O61" s="895"/>
      <c r="P61" s="943"/>
      <c r="Q61" s="951"/>
      <c r="R61" s="951"/>
      <c r="S61" s="951"/>
      <c r="T61" s="953"/>
      <c r="U61" s="882"/>
    </row>
    <row r="62" spans="1:21" ht="54" customHeight="1" x14ac:dyDescent="0.2">
      <c r="A62" s="908"/>
      <c r="B62" s="924" t="s">
        <v>740</v>
      </c>
      <c r="C62" s="898" t="s">
        <v>700</v>
      </c>
      <c r="D62" s="935"/>
      <c r="E62" s="935"/>
      <c r="F62" s="935"/>
      <c r="G62" s="1040"/>
      <c r="H62" s="925" t="s">
        <v>703</v>
      </c>
      <c r="I62" s="925" t="s">
        <v>704</v>
      </c>
      <c r="J62" s="884" t="s">
        <v>741</v>
      </c>
      <c r="K62" s="941"/>
      <c r="L62" s="883" t="s">
        <v>742</v>
      </c>
      <c r="M62" s="1033" t="s">
        <v>743</v>
      </c>
      <c r="N62" s="1043"/>
      <c r="O62" s="919" t="s">
        <v>99</v>
      </c>
      <c r="P62" s="943"/>
      <c r="Q62" s="951"/>
      <c r="R62" s="951"/>
      <c r="S62" s="951"/>
      <c r="T62" s="953"/>
      <c r="U62" s="882"/>
    </row>
    <row r="63" spans="1:21" ht="15" customHeight="1" x14ac:dyDescent="0.2">
      <c r="A63" s="908"/>
      <c r="B63" s="888" t="s">
        <v>2</v>
      </c>
      <c r="C63" s="926">
        <f>E13</f>
        <v>0</v>
      </c>
      <c r="D63" s="935"/>
      <c r="E63" s="935"/>
      <c r="F63" s="935"/>
      <c r="G63" s="1040"/>
      <c r="H63" s="927"/>
      <c r="I63" s="928"/>
      <c r="J63" s="923"/>
      <c r="K63" s="941"/>
      <c r="L63" s="929"/>
      <c r="M63" s="1042">
        <f>1-L63</f>
        <v>1</v>
      </c>
      <c r="N63" s="1043"/>
      <c r="O63" s="922">
        <f>IF(J63="",
(((C70*H63)+(D70*I63/100))-(C63*H63*M63))*-1,
(((C70*H63)+(D70*I63/100))-MAX(C63*J63,C63*H63*M63*0.2))*-1)</f>
        <v>0</v>
      </c>
      <c r="P63" s="954"/>
      <c r="Q63" s="951"/>
      <c r="R63" s="951"/>
      <c r="S63" s="951"/>
      <c r="T63" s="953"/>
      <c r="U63" s="882"/>
    </row>
    <row r="64" spans="1:21" ht="15" customHeight="1" x14ac:dyDescent="0.2">
      <c r="A64" s="908"/>
      <c r="B64" s="892" t="s">
        <v>706</v>
      </c>
      <c r="C64" s="926">
        <f>E14</f>
        <v>0</v>
      </c>
      <c r="D64" s="935"/>
      <c r="E64" s="935"/>
      <c r="F64" s="935"/>
      <c r="G64" s="1040"/>
      <c r="H64" s="927"/>
      <c r="I64" s="928"/>
      <c r="J64" s="923"/>
      <c r="K64" s="941"/>
      <c r="L64" s="929"/>
      <c r="M64" s="1042">
        <f t="shared" ref="M64:M67" si="6">1-L64</f>
        <v>1</v>
      </c>
      <c r="N64" s="1043"/>
      <c r="O64" s="922">
        <f>IF(J64="",
(((C71*H64)+(D71*I64/100))-(C64*H64*M64))*-1,
(((C71*H64)+(D71*I64/100))-MAX(C64*J64,C64*H64*M64*0.2))*-1)</f>
        <v>0</v>
      </c>
      <c r="P64" s="943"/>
      <c r="Q64" s="951"/>
      <c r="R64" s="951"/>
      <c r="S64" s="951"/>
      <c r="T64" s="953"/>
      <c r="U64" s="882"/>
    </row>
    <row r="65" spans="1:21" ht="15" customHeight="1" x14ac:dyDescent="0.2">
      <c r="A65" s="908"/>
      <c r="B65" s="892" t="s">
        <v>3</v>
      </c>
      <c r="C65" s="926">
        <f>E15</f>
        <v>0</v>
      </c>
      <c r="D65" s="935"/>
      <c r="E65" s="935"/>
      <c r="F65" s="935"/>
      <c r="G65" s="1040"/>
      <c r="H65" s="923"/>
      <c r="I65" s="928"/>
      <c r="J65" s="923"/>
      <c r="K65" s="941"/>
      <c r="L65" s="929"/>
      <c r="M65" s="1042">
        <f t="shared" si="6"/>
        <v>1</v>
      </c>
      <c r="N65" s="1043"/>
      <c r="O65" s="922">
        <f>IF(J65="",
(((C72*H65)+(D72*I65/100))-(C65*H65*M65))*-1,
(((C72*H65)+(D72*I65/100))-MAX(C65*J65,C65*H65*M65*0.2))*-1)</f>
        <v>0</v>
      </c>
      <c r="P65" s="943"/>
      <c r="Q65" s="951"/>
      <c r="R65" s="951"/>
      <c r="S65" s="951"/>
      <c r="T65" s="953"/>
      <c r="U65" s="882"/>
    </row>
    <row r="66" spans="1:21" ht="15" customHeight="1" x14ac:dyDescent="0.2">
      <c r="A66" s="908"/>
      <c r="B66" s="1105"/>
      <c r="C66" s="1106"/>
      <c r="D66" s="935"/>
      <c r="E66" s="935"/>
      <c r="F66" s="935"/>
      <c r="G66" s="1040"/>
      <c r="H66" s="923"/>
      <c r="I66" s="928"/>
      <c r="J66" s="923"/>
      <c r="K66" s="941"/>
      <c r="L66" s="929"/>
      <c r="M66" s="1042">
        <f t="shared" si="6"/>
        <v>1</v>
      </c>
      <c r="N66" s="1043"/>
      <c r="O66" s="922">
        <f t="shared" ref="O66:O67" si="7">IF(J66="",
(((C73*H66)+(D73*I66/100))-(C66*H66*M66))*-1,
(((C73*H66)+(D73*I66/100))-MAX(C66*J66,C66*H66*M66*0.2))*-1)</f>
        <v>0</v>
      </c>
      <c r="P66" s="943"/>
      <c r="Q66" s="951"/>
      <c r="R66" s="951"/>
      <c r="S66" s="951"/>
      <c r="T66" s="953"/>
      <c r="U66" s="882"/>
    </row>
    <row r="67" spans="1:21" ht="15" customHeight="1" x14ac:dyDescent="0.2">
      <c r="A67" s="908"/>
      <c r="B67" s="1105"/>
      <c r="C67" s="1106"/>
      <c r="D67" s="935"/>
      <c r="E67" s="935"/>
      <c r="F67" s="935"/>
      <c r="G67" s="1040"/>
      <c r="H67" s="923"/>
      <c r="I67" s="928"/>
      <c r="J67" s="923"/>
      <c r="K67" s="941"/>
      <c r="L67" s="929"/>
      <c r="M67" s="1042">
        <f t="shared" si="6"/>
        <v>1</v>
      </c>
      <c r="N67" s="1043"/>
      <c r="O67" s="922">
        <f t="shared" si="7"/>
        <v>0</v>
      </c>
      <c r="P67" s="943"/>
      <c r="Q67" s="951"/>
      <c r="R67" s="951"/>
      <c r="S67" s="951"/>
      <c r="T67" s="953"/>
      <c r="U67" s="882"/>
    </row>
    <row r="68" spans="1:21" ht="15" customHeight="1" x14ac:dyDescent="0.2">
      <c r="A68" s="908"/>
      <c r="B68" s="892"/>
      <c r="C68" s="935"/>
      <c r="D68" s="935"/>
      <c r="E68" s="935"/>
      <c r="F68" s="935"/>
      <c r="G68" s="1040"/>
      <c r="H68" s="895"/>
      <c r="I68" s="941"/>
      <c r="J68" s="941"/>
      <c r="K68" s="941"/>
      <c r="L68" s="934"/>
      <c r="M68" s="936"/>
      <c r="N68" s="1043"/>
      <c r="O68" s="895"/>
      <c r="P68" s="943"/>
      <c r="Q68" s="951"/>
      <c r="R68" s="951"/>
      <c r="S68" s="951"/>
      <c r="T68" s="953"/>
      <c r="U68" s="882"/>
    </row>
    <row r="69" spans="1:21" ht="36" customHeight="1" x14ac:dyDescent="0.2">
      <c r="A69" s="908"/>
      <c r="B69" s="917" t="s">
        <v>744</v>
      </c>
      <c r="C69" s="898" t="s">
        <v>700</v>
      </c>
      <c r="D69" s="885" t="s">
        <v>701</v>
      </c>
      <c r="E69" s="886" t="s">
        <v>700</v>
      </c>
      <c r="F69" s="885" t="s">
        <v>701</v>
      </c>
      <c r="G69" s="1040"/>
      <c r="H69" s="884" t="s">
        <v>702</v>
      </c>
      <c r="I69" s="883" t="s">
        <v>703</v>
      </c>
      <c r="J69" s="883" t="s">
        <v>704</v>
      </c>
      <c r="K69" s="884" t="s">
        <v>702</v>
      </c>
      <c r="L69" s="883" t="s">
        <v>703</v>
      </c>
      <c r="M69" s="1033" t="s">
        <v>704</v>
      </c>
      <c r="N69" s="1043"/>
      <c r="O69" s="919" t="s">
        <v>99</v>
      </c>
      <c r="P69" s="943"/>
      <c r="Q69" s="951"/>
      <c r="R69" s="951"/>
      <c r="S69" s="951"/>
      <c r="T69" s="953"/>
      <c r="U69" s="882"/>
    </row>
    <row r="70" spans="1:21" ht="15" customHeight="1" x14ac:dyDescent="0.2">
      <c r="A70" s="908"/>
      <c r="B70" s="888" t="s">
        <v>2</v>
      </c>
      <c r="C70" s="926">
        <f t="shared" ref="C70:F72" si="8">C13</f>
        <v>0</v>
      </c>
      <c r="D70" s="930">
        <f t="shared" si="8"/>
        <v>0</v>
      </c>
      <c r="E70" s="930">
        <f t="shared" si="8"/>
        <v>0</v>
      </c>
      <c r="F70" s="1039">
        <f t="shared" si="8"/>
        <v>0</v>
      </c>
      <c r="G70" s="1040"/>
      <c r="H70" s="923"/>
      <c r="I70" s="923"/>
      <c r="J70" s="923"/>
      <c r="K70" s="923"/>
      <c r="L70" s="923"/>
      <c r="M70" s="927"/>
      <c r="N70" s="1043"/>
      <c r="O70" s="922">
        <f>((C70*I70)+(D70*J70/100)+(E70*L70)+(F70*M70/100))*-1</f>
        <v>0</v>
      </c>
      <c r="P70" s="943"/>
      <c r="Q70" s="951"/>
      <c r="R70" s="951"/>
      <c r="S70" s="951"/>
      <c r="T70" s="953"/>
      <c r="U70" s="882"/>
    </row>
    <row r="71" spans="1:21" ht="15" customHeight="1" x14ac:dyDescent="0.2">
      <c r="A71" s="908"/>
      <c r="B71" s="892" t="s">
        <v>706</v>
      </c>
      <c r="C71" s="926">
        <f t="shared" si="8"/>
        <v>0</v>
      </c>
      <c r="D71" s="930">
        <f t="shared" si="8"/>
        <v>0</v>
      </c>
      <c r="E71" s="930">
        <f t="shared" si="8"/>
        <v>0</v>
      </c>
      <c r="F71" s="1039">
        <f t="shared" si="8"/>
        <v>0</v>
      </c>
      <c r="G71" s="1040"/>
      <c r="H71" s="923"/>
      <c r="I71" s="923"/>
      <c r="J71" s="923"/>
      <c r="K71" s="923"/>
      <c r="L71" s="923"/>
      <c r="M71" s="927"/>
      <c r="N71" s="1043"/>
      <c r="O71" s="922">
        <f>((C71*I71)+(D71*J71/100)+(E71*L71)+(F71*M71/100))*-1</f>
        <v>0</v>
      </c>
      <c r="P71" s="943"/>
      <c r="Q71" s="951"/>
      <c r="R71" s="951"/>
      <c r="S71" s="951"/>
      <c r="T71" s="953"/>
      <c r="U71" s="882"/>
    </row>
    <row r="72" spans="1:21" ht="15" customHeight="1" x14ac:dyDescent="0.2">
      <c r="A72" s="908"/>
      <c r="B72" s="892" t="s">
        <v>3</v>
      </c>
      <c r="C72" s="926">
        <f t="shared" si="8"/>
        <v>0</v>
      </c>
      <c r="D72" s="930">
        <f t="shared" si="8"/>
        <v>0</v>
      </c>
      <c r="E72" s="930">
        <f t="shared" si="8"/>
        <v>0</v>
      </c>
      <c r="F72" s="1039">
        <f t="shared" si="8"/>
        <v>0</v>
      </c>
      <c r="G72" s="1040"/>
      <c r="H72" s="923"/>
      <c r="I72" s="923"/>
      <c r="J72" s="923"/>
      <c r="K72" s="923"/>
      <c r="L72" s="923"/>
      <c r="M72" s="927"/>
      <c r="N72" s="1043"/>
      <c r="O72" s="922">
        <f>((C72*I72)+(D72*J72/100)+(E72*L72)+(F72*M72/100))*-1</f>
        <v>0</v>
      </c>
      <c r="P72" s="943"/>
      <c r="Q72" s="951"/>
      <c r="R72" s="951"/>
      <c r="S72" s="951"/>
      <c r="T72" s="953"/>
      <c r="U72" s="882"/>
    </row>
    <row r="73" spans="1:21" ht="15" customHeight="1" x14ac:dyDescent="0.2">
      <c r="A73" s="908"/>
      <c r="B73" s="1105"/>
      <c r="C73" s="1106"/>
      <c r="D73" s="1106"/>
      <c r="E73" s="1106"/>
      <c r="F73" s="1106"/>
      <c r="G73" s="1040"/>
      <c r="H73" s="923"/>
      <c r="I73" s="923"/>
      <c r="J73" s="923"/>
      <c r="K73" s="923"/>
      <c r="L73" s="923"/>
      <c r="M73" s="927"/>
      <c r="N73" s="1043"/>
      <c r="O73" s="922">
        <f t="shared" ref="O73:O74" si="9">((C73*I73)+(D73*J73/100)+(E73*L73)+(F73*M73/100))*-1</f>
        <v>0</v>
      </c>
      <c r="P73" s="943"/>
      <c r="Q73" s="951"/>
      <c r="R73" s="951"/>
      <c r="S73" s="951"/>
      <c r="T73" s="953"/>
      <c r="U73" s="882"/>
    </row>
    <row r="74" spans="1:21" ht="15" customHeight="1" x14ac:dyDescent="0.2">
      <c r="A74" s="908"/>
      <c r="B74" s="1105"/>
      <c r="C74" s="1106"/>
      <c r="D74" s="1106"/>
      <c r="E74" s="1106"/>
      <c r="F74" s="1106"/>
      <c r="G74" s="1040"/>
      <c r="H74" s="923"/>
      <c r="I74" s="923"/>
      <c r="J74" s="923"/>
      <c r="K74" s="923"/>
      <c r="L74" s="923"/>
      <c r="M74" s="927"/>
      <c r="N74" s="1043"/>
      <c r="O74" s="922">
        <f t="shared" si="9"/>
        <v>0</v>
      </c>
      <c r="P74" s="943"/>
      <c r="Q74" s="951"/>
      <c r="R74" s="951"/>
      <c r="S74" s="951"/>
      <c r="T74" s="953"/>
      <c r="U74" s="882"/>
    </row>
    <row r="75" spans="1:21" ht="14.25" customHeight="1" x14ac:dyDescent="0.2">
      <c r="A75" s="908"/>
      <c r="B75" s="892"/>
      <c r="C75" s="935"/>
      <c r="D75" s="935"/>
      <c r="E75" s="935"/>
      <c r="F75" s="935"/>
      <c r="G75" s="1040"/>
      <c r="H75" s="895"/>
      <c r="I75" s="941"/>
      <c r="J75" s="941"/>
      <c r="K75" s="941"/>
      <c r="L75" s="934"/>
      <c r="M75" s="936"/>
      <c r="N75" s="1043"/>
      <c r="O75" s="895"/>
      <c r="P75" s="943"/>
      <c r="Q75" s="951"/>
      <c r="R75" s="951"/>
      <c r="S75" s="951"/>
      <c r="T75" s="953"/>
      <c r="U75" s="882"/>
    </row>
    <row r="76" spans="1:21" ht="36" customHeight="1" x14ac:dyDescent="0.2">
      <c r="A76" s="874"/>
      <c r="B76" s="917" t="s">
        <v>745</v>
      </c>
      <c r="C76" s="935"/>
      <c r="D76" s="935"/>
      <c r="E76" s="935"/>
      <c r="F76" s="935"/>
      <c r="G76" s="1040"/>
      <c r="H76" s="896"/>
      <c r="I76" s="936"/>
      <c r="J76" s="936"/>
      <c r="K76" s="936"/>
      <c r="L76" s="936"/>
      <c r="M76" s="935"/>
      <c r="N76" s="1043"/>
      <c r="O76" s="919" t="s">
        <v>99</v>
      </c>
      <c r="P76" s="943"/>
      <c r="Q76" s="951"/>
      <c r="R76" s="951"/>
      <c r="S76" s="951"/>
      <c r="T76" s="953"/>
      <c r="U76" s="882"/>
    </row>
    <row r="77" spans="1:21" ht="15" customHeight="1" x14ac:dyDescent="0.2">
      <c r="A77" s="874"/>
      <c r="B77" s="892" t="s">
        <v>2</v>
      </c>
      <c r="C77" s="935"/>
      <c r="D77" s="935"/>
      <c r="E77" s="935"/>
      <c r="F77" s="935"/>
      <c r="G77" s="1040"/>
      <c r="H77" s="896"/>
      <c r="I77" s="936"/>
      <c r="J77" s="936"/>
      <c r="K77" s="936"/>
      <c r="L77" s="936"/>
      <c r="M77" s="935"/>
      <c r="N77" s="1043"/>
      <c r="O77" s="931"/>
      <c r="P77" s="932" t="s">
        <v>746</v>
      </c>
      <c r="Q77" s="1107"/>
      <c r="R77" s="1107"/>
      <c r="S77" s="1108"/>
      <c r="T77" s="1108"/>
      <c r="U77" s="1109"/>
    </row>
    <row r="78" spans="1:21" ht="15" customHeight="1" x14ac:dyDescent="0.2">
      <c r="A78" s="874"/>
      <c r="B78" s="892" t="s">
        <v>706</v>
      </c>
      <c r="C78" s="935"/>
      <c r="D78" s="935"/>
      <c r="E78" s="935"/>
      <c r="F78" s="935"/>
      <c r="G78" s="1040"/>
      <c r="H78" s="896"/>
      <c r="I78" s="936"/>
      <c r="J78" s="936"/>
      <c r="K78" s="936"/>
      <c r="L78" s="936"/>
      <c r="M78" s="935"/>
      <c r="N78" s="1043"/>
      <c r="O78" s="931"/>
      <c r="P78" s="933" t="s">
        <v>746</v>
      </c>
      <c r="Q78" s="1110"/>
      <c r="R78" s="1110"/>
      <c r="S78" s="1111"/>
      <c r="T78" s="1111"/>
      <c r="U78" s="1112"/>
    </row>
    <row r="79" spans="1:21" ht="15" customHeight="1" x14ac:dyDescent="0.2">
      <c r="B79" s="892" t="s">
        <v>3</v>
      </c>
      <c r="C79" s="935"/>
      <c r="D79" s="935"/>
      <c r="E79" s="935"/>
      <c r="F79" s="935"/>
      <c r="G79" s="1040"/>
      <c r="H79" s="896"/>
      <c r="I79" s="936"/>
      <c r="J79" s="936"/>
      <c r="K79" s="936"/>
      <c r="L79" s="936"/>
      <c r="M79" s="935"/>
      <c r="N79" s="1043"/>
      <c r="O79" s="931"/>
      <c r="P79" s="932" t="s">
        <v>746</v>
      </c>
      <c r="Q79" s="1107"/>
      <c r="R79" s="1107"/>
      <c r="S79" s="1108"/>
      <c r="T79" s="1108"/>
      <c r="U79" s="1109"/>
    </row>
    <row r="80" spans="1:21" ht="15" customHeight="1" x14ac:dyDescent="0.2">
      <c r="B80" s="1105"/>
      <c r="C80" s="935"/>
      <c r="D80" s="935"/>
      <c r="E80" s="935"/>
      <c r="F80" s="935"/>
      <c r="G80" s="1040"/>
      <c r="H80" s="896"/>
      <c r="I80" s="936"/>
      <c r="J80" s="936"/>
      <c r="K80" s="936"/>
      <c r="L80" s="936"/>
      <c r="M80" s="935"/>
      <c r="N80" s="1043"/>
      <c r="O80" s="931"/>
      <c r="P80" s="932" t="s">
        <v>746</v>
      </c>
      <c r="Q80" s="1107"/>
      <c r="R80" s="1107"/>
      <c r="S80" s="1108"/>
      <c r="T80" s="1108"/>
      <c r="U80" s="1109"/>
    </row>
    <row r="81" spans="2:21" ht="15" customHeight="1" x14ac:dyDescent="0.2">
      <c r="B81" s="1239"/>
      <c r="C81" s="1043"/>
      <c r="D81" s="935"/>
      <c r="E81" s="935"/>
      <c r="F81" s="1244"/>
      <c r="H81" s="896"/>
      <c r="I81" s="936"/>
      <c r="J81" s="936"/>
      <c r="K81" s="936"/>
      <c r="L81" s="936"/>
      <c r="M81" s="935"/>
      <c r="N81" s="1043"/>
      <c r="O81" s="931"/>
      <c r="P81" s="932" t="s">
        <v>746</v>
      </c>
      <c r="Q81" s="1107"/>
      <c r="R81" s="1107"/>
      <c r="S81" s="1108"/>
      <c r="T81" s="1108"/>
      <c r="U81" s="1109"/>
    </row>
    <row r="82" spans="2:21" ht="15" customHeight="1" x14ac:dyDescent="0.2">
      <c r="B82" s="1240"/>
      <c r="C82" s="934"/>
      <c r="D82" s="934"/>
      <c r="E82" s="934"/>
      <c r="F82" s="1241"/>
      <c r="H82" s="896"/>
      <c r="I82" s="934"/>
      <c r="J82" s="934"/>
      <c r="K82" s="934"/>
      <c r="L82" s="934"/>
      <c r="M82" s="1241"/>
      <c r="N82" s="896"/>
      <c r="O82" s="1247"/>
      <c r="P82" s="934"/>
      <c r="Q82" s="934"/>
      <c r="R82" s="934"/>
      <c r="S82" s="934"/>
      <c r="T82" s="934"/>
      <c r="U82" s="882"/>
    </row>
    <row r="83" spans="2:21" ht="36" customHeight="1" x14ac:dyDescent="0.2">
      <c r="B83" s="1236" t="s">
        <v>970</v>
      </c>
      <c r="C83" s="934"/>
      <c r="D83" s="934"/>
      <c r="E83" s="934"/>
      <c r="F83" s="1241"/>
      <c r="H83" s="896"/>
      <c r="I83" s="934"/>
      <c r="J83" s="934"/>
      <c r="K83" s="934"/>
      <c r="L83" s="934"/>
      <c r="M83" s="1241"/>
      <c r="N83" s="896"/>
      <c r="O83" s="919" t="s">
        <v>99</v>
      </c>
      <c r="P83" s="934"/>
      <c r="Q83" s="934"/>
      <c r="R83" s="934"/>
      <c r="S83" s="934"/>
      <c r="T83" s="934"/>
      <c r="U83" s="882"/>
    </row>
    <row r="84" spans="2:21" ht="15" customHeight="1" x14ac:dyDescent="0.2">
      <c r="B84" s="1237" t="s">
        <v>971</v>
      </c>
      <c r="C84" s="934"/>
      <c r="D84" s="934"/>
      <c r="E84" s="934"/>
      <c r="F84" s="1241"/>
      <c r="H84" s="896"/>
      <c r="I84" s="934"/>
      <c r="J84" s="934"/>
      <c r="K84" s="934"/>
      <c r="L84" s="934"/>
      <c r="M84" s="1241"/>
      <c r="N84" s="896"/>
      <c r="O84" s="1248"/>
      <c r="P84" s="934"/>
      <c r="Q84" s="934"/>
      <c r="R84" s="934"/>
      <c r="S84" s="934"/>
      <c r="T84" s="934"/>
      <c r="U84" s="882"/>
    </row>
    <row r="85" spans="2:21" ht="15" customHeight="1" thickBot="1" x14ac:dyDescent="0.25">
      <c r="B85" s="1238" t="s">
        <v>972</v>
      </c>
      <c r="C85" s="1242"/>
      <c r="D85" s="1242"/>
      <c r="E85" s="1242"/>
      <c r="F85" s="1243"/>
      <c r="G85" s="1246"/>
      <c r="H85" s="1229"/>
      <c r="I85" s="1242"/>
      <c r="J85" s="1242"/>
      <c r="K85" s="1242"/>
      <c r="L85" s="1242"/>
      <c r="M85" s="1243"/>
      <c r="N85" s="1229"/>
      <c r="O85" s="229"/>
      <c r="P85" s="1242"/>
      <c r="Q85" s="1242"/>
      <c r="R85" s="1242"/>
      <c r="S85" s="1242"/>
      <c r="T85" s="1242"/>
      <c r="U85" s="1245"/>
    </row>
  </sheetData>
  <sheetProtection algorithmName="SHA-512" hashValue="pbfcJ+vzPekF3eIsr17A+RzoMFCmwX1RHoYRuUphv+Occdu1qBDI8otDaHBZev7CSAaogRkg47nZPF402F/LYA==" saltValue="kCAU64P1XByxAKsF6KO3gA==" spinCount="100000" sheet="1" objects="1" scenarios="1"/>
  <mergeCells count="19">
    <mergeCell ref="H8:M9"/>
    <mergeCell ref="O8:U9"/>
    <mergeCell ref="B10:B11"/>
    <mergeCell ref="H10:M10"/>
    <mergeCell ref="H11:J11"/>
    <mergeCell ref="K11:M11"/>
    <mergeCell ref="C8:F9"/>
    <mergeCell ref="A42:A43"/>
    <mergeCell ref="B19:B20"/>
    <mergeCell ref="O19:O20"/>
    <mergeCell ref="T19:T20"/>
    <mergeCell ref="B27:B28"/>
    <mergeCell ref="O27:O28"/>
    <mergeCell ref="T27:T28"/>
    <mergeCell ref="B35:B36"/>
    <mergeCell ref="O35:O36"/>
    <mergeCell ref="P35:P36"/>
    <mergeCell ref="Q35:Q36"/>
    <mergeCell ref="T35:T36"/>
  </mergeCells>
  <conditionalFormatting sqref="C29:C33">
    <cfRule type="cellIs" dxfId="45" priority="12" operator="notEqual">
      <formula>ROUND(C29,2)</formula>
    </cfRule>
  </conditionalFormatting>
  <conditionalFormatting sqref="C44:C45 C47:C48 C53:C54">
    <cfRule type="cellIs" dxfId="44" priority="15" operator="notEqual">
      <formula>ROUND(C44,2)</formula>
    </cfRule>
  </conditionalFormatting>
  <conditionalFormatting sqref="C50:C51">
    <cfRule type="cellIs" dxfId="43" priority="1" operator="notEqual">
      <formula>ROUND(C50,2)</formula>
    </cfRule>
  </conditionalFormatting>
  <conditionalFormatting sqref="C57:C60">
    <cfRule type="cellIs" dxfId="42" priority="16" operator="notEqual">
      <formula>ROUND(C57,2)</formula>
    </cfRule>
  </conditionalFormatting>
  <conditionalFormatting sqref="C21:D23 C37:E39">
    <cfRule type="cellIs" dxfId="41" priority="14" stopIfTrue="1" operator="notEqual">
      <formula>ROUND(C21,2)</formula>
    </cfRule>
  </conditionalFormatting>
  <conditionalFormatting sqref="C24:D25">
    <cfRule type="cellIs" dxfId="40" priority="6" operator="notEqual">
      <formula>ROUND(C24,2)</formula>
    </cfRule>
  </conditionalFormatting>
  <conditionalFormatting sqref="C40:E41">
    <cfRule type="cellIs" dxfId="39" priority="2" operator="notEqual">
      <formula>ROUND(C40,2)</formula>
    </cfRule>
  </conditionalFormatting>
  <conditionalFormatting sqref="C13:F17">
    <cfRule type="cellIs" dxfId="38" priority="7" operator="notEqual">
      <formula>ROUND(C13,2)</formula>
    </cfRule>
  </conditionalFormatting>
  <conditionalFormatting sqref="D29:D31">
    <cfRule type="cellIs" dxfId="37" priority="13" stopIfTrue="1" operator="notEqual">
      <formula>ROUND(D29,2)</formula>
    </cfRule>
  </conditionalFormatting>
  <conditionalFormatting sqref="D32:D33">
    <cfRule type="cellIs" dxfId="36" priority="5" operator="notEqual">
      <formula>ROUND(D32,2)</formula>
    </cfRule>
  </conditionalFormatting>
  <dataValidations count="1">
    <dataValidation type="custom" allowBlank="1" showInputMessage="1" showErrorMessage="1" errorTitle="Unzulässige Eingabe!" error="Die rabattierten Mengen (positives Vorzeichen) sind anzugeben, zugleich sind diese aber in den Absatzzahlen oben enthalten." sqref="H76 H85:M87 H78:H81 H82:J82 O85" xr:uid="{AED6EE11-15D3-427A-8125-563BD138D321}">
      <formula1>H76&gt;0</formula1>
    </dataValidation>
  </dataValidations>
  <pageMargins left="0.78740157499999996" right="0.78740157499999996" top="0.984251969" bottom="0.984251969" header="0.4921259845" footer="0.4921259845"/>
  <pageSetup paperSize="9" scale="25" pageOrder="overThenDown" orientation="landscape" r:id="rId1"/>
  <headerFooter alignWithMargins="0">
    <oddFooter>&amp;R&amp;12Seite &amp;P von &amp;N</oddFooter>
  </headerFooter>
  <ignoredErrors>
    <ignoredError sqref="C21:D23 D29:D31 C37:E39 O61 O63:O65 O70:O72 O57:O58 O59:O60 O66:O67 O73:O74" unlockedFormula="1"/>
  </ignoredError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0">
    <tabColor rgb="FFFFFF99"/>
  </sheetPr>
  <dimension ref="A1:F15"/>
  <sheetViews>
    <sheetView showGridLines="0" zoomScaleNormal="100" workbookViewId="0"/>
  </sheetViews>
  <sheetFormatPr baseColWidth="10" defaultRowHeight="12.75" x14ac:dyDescent="0.2"/>
  <cols>
    <col min="1" max="1" width="2.7109375" style="41" customWidth="1"/>
    <col min="2" max="2" width="97.28515625" style="41" customWidth="1"/>
    <col min="3" max="6" width="17.7109375" style="41" customWidth="1"/>
    <col min="7" max="7" width="2.7109375" style="41" customWidth="1"/>
    <col min="8" max="16384" width="11.42578125" style="41"/>
  </cols>
  <sheetData>
    <row r="1" spans="1:6" s="195" customFormat="1" ht="30" customHeight="1" x14ac:dyDescent="0.2">
      <c r="B1" s="36" t="str">
        <f>"E4.a. Kostenveränderung im Bereich Messstellenbetrieb (inkl. Messung) des Jahres " &amp; 'A. Allgemeine Informationen'!$C$15</f>
        <v>E4.a. Kostenveränderung im Bereich Messstellenbetrieb (inkl. Messung) des Jahres 2025</v>
      </c>
    </row>
    <row r="2" spans="1:6" s="195" customFormat="1" ht="12" customHeight="1" thickBot="1" x14ac:dyDescent="0.25">
      <c r="A2" s="41"/>
      <c r="B2" s="196"/>
      <c r="C2" s="41"/>
      <c r="D2" s="41"/>
      <c r="E2" s="41"/>
      <c r="F2" s="41"/>
    </row>
    <row r="3" spans="1:6" ht="80.099999999999994" customHeight="1" x14ac:dyDescent="0.2">
      <c r="B3" s="197" t="s">
        <v>419</v>
      </c>
      <c r="C3" s="641" t="s">
        <v>168</v>
      </c>
      <c r="D3" s="842" t="s">
        <v>465</v>
      </c>
      <c r="E3" s="641" t="str">
        <f>"Anzahl der Mess-"&amp;CHAR(10)&amp;"einrichtungen zum 01.01."&amp;'A. Allgemeine Informationen'!C15&amp;CHAR(10)&amp;"[Stück]"</f>
        <v>Anzahl der Mess-
einrichtungen zum 01.01.2025
[Stück]</v>
      </c>
      <c r="F3" s="105" t="str">
        <f>"Anzahl der Mess-"&amp;CHAR(10)&amp;"einrichtungen zum 31.12."&amp;'A. Allgemeine Informationen'!C15&amp;CHAR(10)&amp;"[Stück]"</f>
        <v>Anzahl der Mess-
einrichtungen zum 31.12.2025
[Stück]</v>
      </c>
    </row>
    <row r="4" spans="1:6" ht="30" customHeight="1" x14ac:dyDescent="0.2">
      <c r="B4" s="591" t="s">
        <v>421</v>
      </c>
      <c r="C4" s="209"/>
      <c r="D4" s="691"/>
      <c r="E4" s="692"/>
      <c r="F4" s="212"/>
    </row>
    <row r="5" spans="1:6" ht="15" customHeight="1" x14ac:dyDescent="0.2">
      <c r="B5" s="606" t="s">
        <v>351</v>
      </c>
      <c r="C5" s="209"/>
      <c r="D5" s="693"/>
      <c r="E5" s="213"/>
      <c r="F5" s="214"/>
    </row>
    <row r="6" spans="1:6" ht="15" customHeight="1" x14ac:dyDescent="0.2">
      <c r="B6" s="378" t="str">
        <f>"In der Erlösobergrenze "&amp;'A. Allgemeine Informationen'!C15&amp;" enthaltener Ansatz der Kosten des Messstellenbetriebs (einschließlich Messung)"</f>
        <v>In der Erlösobergrenze 2025 enthaltener Ansatz der Kosten des Messstellenbetriebs (einschließlich Messung)</v>
      </c>
      <c r="C6" s="209"/>
      <c r="D6" s="693"/>
      <c r="E6" s="213"/>
      <c r="F6" s="214"/>
    </row>
    <row r="7" spans="1:6" ht="15" customHeight="1" x14ac:dyDescent="0.2">
      <c r="B7" s="607" t="s">
        <v>351</v>
      </c>
      <c r="C7" s="209"/>
      <c r="D7" s="693"/>
      <c r="E7" s="213"/>
      <c r="F7" s="214"/>
    </row>
    <row r="8" spans="1:6" ht="15" customHeight="1" x14ac:dyDescent="0.2">
      <c r="B8" s="843" t="s">
        <v>513</v>
      </c>
      <c r="C8" s="1086">
        <f>(C4-C5)-(C6-C7)</f>
        <v>0</v>
      </c>
      <c r="D8" s="694"/>
      <c r="E8" s="695"/>
      <c r="F8" s="215"/>
    </row>
    <row r="9" spans="1:6" ht="30" customHeight="1" x14ac:dyDescent="0.2">
      <c r="B9" s="615" t="s">
        <v>423</v>
      </c>
      <c r="C9" s="209"/>
      <c r="D9" s="209"/>
      <c r="E9" s="209"/>
      <c r="F9" s="200"/>
    </row>
    <row r="10" spans="1:6" ht="45" customHeight="1" thickBot="1" x14ac:dyDescent="0.25">
      <c r="B10" s="592" t="s">
        <v>424</v>
      </c>
      <c r="C10" s="210"/>
      <c r="D10" s="210"/>
      <c r="E10" s="210"/>
      <c r="F10" s="211"/>
    </row>
    <row r="11" spans="1:6" ht="12" customHeight="1" thickBot="1" x14ac:dyDescent="0.25">
      <c r="B11" s="14"/>
      <c r="C11" s="199"/>
      <c r="D11" s="199"/>
    </row>
    <row r="12" spans="1:6" ht="26.25" customHeight="1" thickBot="1" x14ac:dyDescent="0.25">
      <c r="B12" s="1325" t="s">
        <v>418</v>
      </c>
      <c r="C12" s="1326"/>
      <c r="D12" s="1326"/>
      <c r="E12" s="1327"/>
      <c r="F12" s="377" t="s">
        <v>0</v>
      </c>
    </row>
    <row r="13" spans="1:6" ht="12" customHeight="1" thickBot="1" x14ac:dyDescent="0.25"/>
    <row r="14" spans="1:6" ht="30.75" customHeight="1" thickBot="1" x14ac:dyDescent="0.25">
      <c r="B14" s="608" t="s">
        <v>347</v>
      </c>
      <c r="C14" s="609"/>
      <c r="D14" s="609"/>
      <c r="E14" s="609"/>
      <c r="F14" s="610"/>
    </row>
    <row r="15" spans="1:6" ht="8.25" customHeight="1" x14ac:dyDescent="0.2"/>
  </sheetData>
  <sheetProtection algorithmName="SHA-512" hashValue="bZHneddJfH+JUORAUod0/KQ5o8fRTB9DCZGNZ5ySO1lbZIYqFo6wxV+OgHtJlB6X04UrqUgYD4csfPYZp8d7+w==" saltValue="ZQu8hGTtfb7yeyUU9CpxcA==" spinCount="100000" sheet="1" objects="1" scenarios="1"/>
  <mergeCells count="1">
    <mergeCell ref="B12:E12"/>
  </mergeCells>
  <dataValidations count="1">
    <dataValidation type="list" allowBlank="1" showInputMessage="1" showErrorMessage="1" sqref="F12" xr:uid="{00000000-0002-0000-0B00-000000000000}">
      <formula1>"Bitte wählen, Ja, Nein"</formula1>
    </dataValidation>
  </dataValidations>
  <pageMargins left="0.78740157480314965" right="0.78740157480314965" top="0.98425196850393704" bottom="0.98425196850393704" header="0.51181102362204722" footer="0.51181102362204722"/>
  <pageSetup paperSize="9" scale="55" fitToHeight="50" orientation="portrait" r:id="rId1"/>
  <headerFooter alignWithMargins="0">
    <oddHeader>&amp;L &amp;A, Seite &amp;P von &amp;N&amp;R&amp;D</oddHeader>
  </headerFooter>
  <ignoredErrors>
    <ignoredError sqref="C8" unlocked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D9E2D-4D98-4FBB-B7D6-18FB9EB15C16}">
  <sheetPr codeName="Tabelle31">
    <tabColor rgb="FFFFFF99"/>
  </sheetPr>
  <dimension ref="B1:T64"/>
  <sheetViews>
    <sheetView showGridLines="0" zoomScale="115" zoomScaleNormal="115" workbookViewId="0"/>
  </sheetViews>
  <sheetFormatPr baseColWidth="10" defaultRowHeight="12.75" x14ac:dyDescent="0.2"/>
  <cols>
    <col min="1" max="1" width="2.140625" customWidth="1"/>
    <col min="2" max="2" width="95.140625" customWidth="1"/>
    <col min="3" max="3" width="18.140625" customWidth="1"/>
    <col min="4" max="4" width="16.7109375" customWidth="1"/>
    <col min="5" max="5" width="13.5703125" customWidth="1"/>
    <col min="6" max="6" width="5.85546875" customWidth="1"/>
    <col min="7" max="7" width="11.42578125" customWidth="1"/>
    <col min="14" max="14" width="67" bestFit="1" customWidth="1"/>
  </cols>
  <sheetData>
    <row r="1" spans="2:20" ht="18" x14ac:dyDescent="0.25">
      <c r="B1" s="980" t="s">
        <v>917</v>
      </c>
      <c r="C1" s="981"/>
    </row>
    <row r="2" spans="2:20" ht="8.25" customHeight="1" x14ac:dyDescent="0.2"/>
    <row r="3" spans="2:20" s="984" customFormat="1" ht="42.75" x14ac:dyDescent="0.25">
      <c r="B3" s="982" t="s">
        <v>918</v>
      </c>
      <c r="C3" s="983" t="s">
        <v>97</v>
      </c>
      <c r="D3"/>
      <c r="F3"/>
      <c r="G3"/>
      <c r="H3"/>
      <c r="I3"/>
      <c r="J3"/>
      <c r="K3"/>
      <c r="L3"/>
      <c r="M3"/>
      <c r="N3"/>
      <c r="O3"/>
      <c r="P3"/>
      <c r="Q3"/>
      <c r="R3"/>
    </row>
    <row r="4" spans="2:20" s="984" customFormat="1" ht="25.5" x14ac:dyDescent="0.25">
      <c r="B4" s="985" t="s">
        <v>920</v>
      </c>
      <c r="C4" s="986">
        <f>E18</f>
        <v>0</v>
      </c>
      <c r="F4"/>
      <c r="G4"/>
      <c r="H4"/>
      <c r="I4"/>
      <c r="J4"/>
      <c r="K4"/>
      <c r="L4"/>
      <c r="M4"/>
      <c r="N4"/>
      <c r="O4"/>
      <c r="P4"/>
      <c r="Q4"/>
      <c r="R4"/>
    </row>
    <row r="5" spans="2:20" s="984" customFormat="1" ht="25.5" x14ac:dyDescent="0.25">
      <c r="B5" s="985" t="s">
        <v>919</v>
      </c>
      <c r="C5" s="987">
        <f>0</f>
        <v>0</v>
      </c>
      <c r="F5"/>
      <c r="G5"/>
      <c r="H5"/>
      <c r="I5"/>
      <c r="J5"/>
      <c r="K5"/>
      <c r="L5"/>
      <c r="M5"/>
      <c r="N5"/>
      <c r="O5"/>
      <c r="P5"/>
      <c r="Q5"/>
      <c r="R5"/>
    </row>
    <row r="6" spans="2:20" s="984" customFormat="1" ht="15" x14ac:dyDescent="0.25">
      <c r="B6" s="988" t="s">
        <v>86</v>
      </c>
      <c r="C6" s="986">
        <f>C4-C5</f>
        <v>0</v>
      </c>
      <c r="E6" s="989"/>
      <c r="F6"/>
      <c r="G6"/>
      <c r="H6"/>
      <c r="I6"/>
      <c r="J6"/>
      <c r="K6"/>
      <c r="L6"/>
      <c r="M6"/>
      <c r="N6"/>
      <c r="O6"/>
      <c r="P6"/>
      <c r="Q6"/>
      <c r="R6"/>
    </row>
    <row r="7" spans="2:20" s="984" customFormat="1" ht="12" customHeight="1" x14ac:dyDescent="0.25">
      <c r="G7" s="989"/>
      <c r="H7"/>
      <c r="I7"/>
      <c r="J7"/>
      <c r="K7"/>
      <c r="L7"/>
      <c r="M7"/>
      <c r="N7"/>
      <c r="O7"/>
      <c r="P7"/>
      <c r="Q7"/>
      <c r="R7"/>
      <c r="S7"/>
      <c r="T7"/>
    </row>
    <row r="8" spans="2:20" s="984" customFormat="1" ht="42.75" x14ac:dyDescent="0.25">
      <c r="B8" s="990" t="s">
        <v>777</v>
      </c>
      <c r="C8" s="1223" t="s">
        <v>915</v>
      </c>
      <c r="D8" s="1223" t="s">
        <v>916</v>
      </c>
      <c r="E8" s="991" t="s">
        <v>778</v>
      </c>
      <c r="H8"/>
      <c r="I8"/>
      <c r="J8"/>
      <c r="K8"/>
      <c r="L8"/>
      <c r="M8"/>
      <c r="N8"/>
      <c r="O8"/>
      <c r="P8"/>
      <c r="Q8"/>
      <c r="R8"/>
      <c r="S8"/>
      <c r="T8"/>
    </row>
    <row r="9" spans="2:20" s="984" customFormat="1" ht="15" customHeight="1" x14ac:dyDescent="0.25">
      <c r="B9" s="992" t="s">
        <v>779</v>
      </c>
      <c r="C9" s="987"/>
      <c r="D9" s="987"/>
      <c r="E9" s="987"/>
      <c r="H9"/>
      <c r="I9"/>
      <c r="J9"/>
      <c r="K9"/>
      <c r="L9"/>
      <c r="M9"/>
      <c r="N9"/>
      <c r="O9"/>
      <c r="P9"/>
      <c r="Q9"/>
      <c r="R9"/>
      <c r="S9"/>
      <c r="T9"/>
    </row>
    <row r="10" spans="2:20" s="984" customFormat="1" ht="29.25" customHeight="1" x14ac:dyDescent="0.25">
      <c r="B10" s="992" t="s">
        <v>780</v>
      </c>
      <c r="C10" s="987"/>
      <c r="D10" s="987"/>
      <c r="E10" s="987"/>
      <c r="H10"/>
      <c r="I10"/>
      <c r="J10"/>
      <c r="K10"/>
      <c r="L10"/>
      <c r="M10"/>
      <c r="N10"/>
      <c r="O10"/>
      <c r="P10"/>
      <c r="Q10"/>
      <c r="R10"/>
      <c r="S10"/>
      <c r="T10"/>
    </row>
    <row r="11" spans="2:20" s="984" customFormat="1" ht="15" customHeight="1" x14ac:dyDescent="0.25">
      <c r="B11" s="992" t="s">
        <v>781</v>
      </c>
      <c r="C11" s="987"/>
      <c r="D11" s="987"/>
      <c r="E11" s="987"/>
      <c r="H11"/>
      <c r="I11"/>
      <c r="J11"/>
      <c r="K11"/>
      <c r="L11"/>
      <c r="M11"/>
      <c r="N11"/>
      <c r="O11"/>
      <c r="P11"/>
      <c r="Q11"/>
      <c r="R11"/>
      <c r="S11"/>
      <c r="T11"/>
    </row>
    <row r="12" spans="2:20" s="984" customFormat="1" ht="25.5" x14ac:dyDescent="0.25">
      <c r="B12" s="992" t="s">
        <v>912</v>
      </c>
      <c r="C12" s="987"/>
      <c r="D12" s="987"/>
      <c r="E12" s="987"/>
      <c r="H12"/>
      <c r="I12"/>
      <c r="J12"/>
      <c r="K12"/>
      <c r="L12"/>
      <c r="M12"/>
      <c r="N12"/>
      <c r="O12"/>
      <c r="P12"/>
      <c r="Q12"/>
      <c r="R12"/>
      <c r="S12"/>
      <c r="T12"/>
    </row>
    <row r="13" spans="2:20" s="984" customFormat="1" ht="10.5" customHeight="1" x14ac:dyDescent="0.25">
      <c r="H13"/>
      <c r="I13"/>
      <c r="J13"/>
      <c r="K13"/>
      <c r="L13"/>
      <c r="M13"/>
      <c r="N13"/>
      <c r="O13"/>
      <c r="P13"/>
      <c r="Q13"/>
      <c r="R13"/>
      <c r="S13"/>
      <c r="T13"/>
    </row>
    <row r="14" spans="2:20" s="984" customFormat="1" ht="30" customHeight="1" x14ac:dyDescent="0.25">
      <c r="B14" s="993" t="s">
        <v>782</v>
      </c>
      <c r="C14" s="994"/>
      <c r="D14" s="994"/>
      <c r="E14" s="994"/>
      <c r="H14"/>
      <c r="I14"/>
      <c r="J14"/>
      <c r="K14"/>
      <c r="L14"/>
      <c r="M14"/>
      <c r="N14"/>
      <c r="O14"/>
      <c r="P14"/>
      <c r="Q14"/>
      <c r="R14"/>
      <c r="S14"/>
      <c r="T14"/>
    </row>
    <row r="15" spans="2:20" s="984" customFormat="1" ht="25.5" customHeight="1" x14ac:dyDescent="0.25">
      <c r="B15" s="992" t="s">
        <v>913</v>
      </c>
      <c r="C15" s="987"/>
      <c r="D15" s="987"/>
      <c r="E15" s="987"/>
      <c r="H15"/>
      <c r="I15"/>
      <c r="J15"/>
      <c r="K15"/>
      <c r="L15"/>
      <c r="M15"/>
      <c r="N15"/>
      <c r="O15"/>
      <c r="P15"/>
      <c r="Q15"/>
      <c r="R15"/>
      <c r="S15"/>
      <c r="T15"/>
    </row>
    <row r="16" spans="2:20" s="984" customFormat="1" ht="25.5" x14ac:dyDescent="0.25">
      <c r="B16" s="992" t="s">
        <v>783</v>
      </c>
      <c r="C16" s="987"/>
      <c r="D16" s="987"/>
      <c r="E16" s="987"/>
      <c r="H16"/>
      <c r="I16"/>
      <c r="J16"/>
      <c r="K16"/>
      <c r="L16"/>
      <c r="M16"/>
      <c r="N16"/>
      <c r="O16"/>
      <c r="P16"/>
      <c r="Q16"/>
      <c r="R16"/>
      <c r="S16"/>
      <c r="T16"/>
    </row>
    <row r="17" spans="2:20" s="984" customFormat="1" ht="7.5" customHeight="1" x14ac:dyDescent="0.25">
      <c r="B17" s="995"/>
      <c r="C17" s="994"/>
      <c r="H17"/>
      <c r="I17"/>
      <c r="J17"/>
      <c r="K17"/>
      <c r="L17"/>
      <c r="M17"/>
      <c r="N17"/>
      <c r="O17"/>
      <c r="P17"/>
      <c r="Q17"/>
      <c r="R17"/>
      <c r="S17"/>
      <c r="T17"/>
    </row>
    <row r="18" spans="2:20" s="984" customFormat="1" ht="15" x14ac:dyDescent="0.25">
      <c r="D18" s="996" t="s">
        <v>6</v>
      </c>
      <c r="E18" s="997">
        <f>SUM(E9:E12)+SUM(E15:E16)</f>
        <v>0</v>
      </c>
      <c r="H18"/>
      <c r="I18"/>
      <c r="J18"/>
      <c r="K18"/>
      <c r="L18"/>
      <c r="M18"/>
      <c r="N18"/>
      <c r="O18"/>
      <c r="P18"/>
      <c r="Q18"/>
      <c r="R18"/>
      <c r="S18"/>
      <c r="T18"/>
    </row>
    <row r="19" spans="2:20" s="984" customFormat="1" ht="15" x14ac:dyDescent="0.25">
      <c r="B19" s="998" t="s">
        <v>784</v>
      </c>
      <c r="H19"/>
      <c r="I19"/>
      <c r="J19"/>
      <c r="K19"/>
      <c r="L19"/>
      <c r="M19"/>
      <c r="N19"/>
      <c r="O19"/>
      <c r="P19"/>
      <c r="Q19"/>
      <c r="R19"/>
      <c r="S19"/>
      <c r="T19"/>
    </row>
    <row r="20" spans="2:20" s="984" customFormat="1" ht="25.5" x14ac:dyDescent="0.25">
      <c r="B20" s="992" t="s">
        <v>914</v>
      </c>
      <c r="C20" s="987"/>
      <c r="D20" s="987"/>
      <c r="H20"/>
      <c r="I20"/>
      <c r="J20"/>
      <c r="K20"/>
      <c r="L20"/>
      <c r="M20"/>
      <c r="N20"/>
      <c r="O20"/>
      <c r="P20"/>
      <c r="Q20"/>
      <c r="R20"/>
      <c r="S20"/>
      <c r="T20"/>
    </row>
    <row r="21" spans="2:20" s="984" customFormat="1" ht="15" x14ac:dyDescent="0.25">
      <c r="H21"/>
      <c r="I21"/>
      <c r="J21"/>
      <c r="K21"/>
      <c r="L21"/>
      <c r="M21"/>
      <c r="N21"/>
      <c r="O21"/>
      <c r="P21"/>
      <c r="Q21"/>
      <c r="R21"/>
      <c r="S21"/>
      <c r="T21"/>
    </row>
    <row r="22" spans="2:20" s="984" customFormat="1" ht="15" x14ac:dyDescent="0.25">
      <c r="H22"/>
      <c r="I22"/>
      <c r="J22"/>
      <c r="K22"/>
      <c r="L22"/>
      <c r="M22"/>
      <c r="N22"/>
      <c r="O22"/>
      <c r="P22"/>
      <c r="Q22"/>
      <c r="R22"/>
      <c r="S22"/>
      <c r="T22"/>
    </row>
    <row r="23" spans="2:20" s="984" customFormat="1" ht="61.5" customHeight="1" x14ac:dyDescent="0.25">
      <c r="H23"/>
      <c r="I23"/>
      <c r="J23"/>
      <c r="K23"/>
      <c r="L23"/>
      <c r="M23"/>
      <c r="N23"/>
      <c r="O23"/>
      <c r="P23"/>
      <c r="Q23"/>
      <c r="R23"/>
      <c r="S23"/>
      <c r="T23"/>
    </row>
    <row r="24" spans="2:20" s="984" customFormat="1" ht="15" x14ac:dyDescent="0.25">
      <c r="H24"/>
      <c r="I24"/>
      <c r="J24"/>
      <c r="K24"/>
      <c r="L24"/>
      <c r="M24"/>
      <c r="N24"/>
      <c r="O24"/>
      <c r="P24"/>
      <c r="Q24"/>
      <c r="R24"/>
      <c r="S24"/>
      <c r="T24"/>
    </row>
    <row r="25" spans="2:20" s="984" customFormat="1" ht="15" x14ac:dyDescent="0.25">
      <c r="B25" s="1250"/>
      <c r="H25"/>
      <c r="I25"/>
      <c r="J25"/>
      <c r="K25"/>
      <c r="L25"/>
      <c r="M25"/>
      <c r="N25"/>
      <c r="O25"/>
      <c r="P25"/>
      <c r="Q25"/>
      <c r="R25"/>
      <c r="S25"/>
      <c r="T25"/>
    </row>
    <row r="26" spans="2:20" s="984" customFormat="1" ht="15" x14ac:dyDescent="0.25">
      <c r="H26"/>
      <c r="I26"/>
      <c r="J26"/>
      <c r="K26"/>
      <c r="L26"/>
      <c r="M26"/>
      <c r="N26"/>
      <c r="O26"/>
      <c r="P26"/>
      <c r="Q26"/>
      <c r="R26"/>
      <c r="S26"/>
      <c r="T26"/>
    </row>
    <row r="27" spans="2:20" s="984" customFormat="1" ht="15" x14ac:dyDescent="0.25">
      <c r="B27"/>
      <c r="C27"/>
      <c r="D27"/>
      <c r="E27"/>
      <c r="F27"/>
      <c r="G27"/>
      <c r="H27"/>
      <c r="I27"/>
      <c r="J27"/>
      <c r="K27"/>
      <c r="L27"/>
      <c r="M27"/>
      <c r="N27"/>
      <c r="O27"/>
      <c r="P27"/>
      <c r="Q27"/>
      <c r="R27"/>
      <c r="S27"/>
      <c r="T27"/>
    </row>
    <row r="28" spans="2:20" s="984" customFormat="1" ht="30" customHeight="1" x14ac:dyDescent="0.25">
      <c r="B28"/>
      <c r="C28"/>
      <c r="D28"/>
      <c r="E28"/>
      <c r="F28"/>
      <c r="G28"/>
      <c r="H28"/>
      <c r="I28"/>
      <c r="J28"/>
      <c r="K28"/>
      <c r="L28"/>
      <c r="M28"/>
      <c r="N28"/>
      <c r="O28"/>
      <c r="P28"/>
      <c r="Q28"/>
      <c r="R28"/>
      <c r="S28"/>
      <c r="T28"/>
    </row>
    <row r="29" spans="2:20" s="984" customFormat="1" ht="15" x14ac:dyDescent="0.25">
      <c r="B29"/>
      <c r="C29"/>
      <c r="D29"/>
      <c r="E29"/>
      <c r="F29"/>
      <c r="G29"/>
      <c r="H29"/>
      <c r="I29"/>
      <c r="J29"/>
      <c r="K29"/>
      <c r="L29"/>
      <c r="M29"/>
      <c r="N29"/>
      <c r="O29"/>
      <c r="P29"/>
      <c r="Q29"/>
      <c r="R29"/>
      <c r="S29"/>
      <c r="T29"/>
    </row>
    <row r="30" spans="2:20" s="984" customFormat="1" ht="15" x14ac:dyDescent="0.25">
      <c r="B30"/>
      <c r="C30"/>
      <c r="D30"/>
      <c r="E30"/>
      <c r="F30"/>
      <c r="G30"/>
      <c r="H30"/>
      <c r="I30"/>
      <c r="J30"/>
      <c r="K30"/>
      <c r="L30"/>
      <c r="M30"/>
      <c r="N30"/>
      <c r="O30"/>
      <c r="P30"/>
      <c r="Q30"/>
      <c r="R30"/>
      <c r="S30"/>
      <c r="T30"/>
    </row>
    <row r="31" spans="2:20" s="984" customFormat="1" ht="24" customHeight="1" x14ac:dyDescent="0.25">
      <c r="B31"/>
      <c r="C31"/>
      <c r="D31"/>
      <c r="E31"/>
      <c r="F31"/>
      <c r="G31"/>
      <c r="H31"/>
      <c r="I31"/>
      <c r="J31"/>
      <c r="K31"/>
      <c r="L31"/>
      <c r="M31"/>
      <c r="N31"/>
      <c r="O31"/>
      <c r="P31"/>
      <c r="Q31"/>
      <c r="R31"/>
      <c r="S31"/>
      <c r="T31"/>
    </row>
    <row r="32" spans="2:20" s="984" customFormat="1" ht="29.25" customHeight="1" x14ac:dyDescent="0.25">
      <c r="B32"/>
      <c r="C32"/>
      <c r="D32"/>
      <c r="E32"/>
      <c r="F32"/>
      <c r="G32"/>
      <c r="H32"/>
      <c r="I32"/>
      <c r="J32"/>
      <c r="K32"/>
      <c r="L32"/>
      <c r="M32"/>
      <c r="N32"/>
      <c r="O32"/>
      <c r="P32"/>
      <c r="Q32"/>
      <c r="R32"/>
      <c r="S32"/>
      <c r="T32"/>
    </row>
    <row r="33" spans="2:20" s="984" customFormat="1" ht="27.75" customHeight="1" x14ac:dyDescent="0.25">
      <c r="B33"/>
      <c r="C33"/>
      <c r="D33"/>
      <c r="E33"/>
      <c r="F33"/>
      <c r="G33"/>
      <c r="H33"/>
      <c r="I33"/>
      <c r="J33"/>
      <c r="K33"/>
      <c r="L33"/>
      <c r="M33"/>
      <c r="N33"/>
      <c r="O33"/>
      <c r="P33"/>
      <c r="Q33"/>
      <c r="R33"/>
      <c r="S33"/>
      <c r="T33"/>
    </row>
    <row r="34" spans="2:20" s="984" customFormat="1" ht="15" x14ac:dyDescent="0.25">
      <c r="B34"/>
      <c r="C34"/>
      <c r="D34"/>
      <c r="E34"/>
      <c r="F34"/>
      <c r="G34"/>
      <c r="H34"/>
      <c r="I34"/>
      <c r="J34"/>
      <c r="K34"/>
      <c r="L34"/>
      <c r="M34"/>
      <c r="N34"/>
      <c r="O34"/>
      <c r="P34"/>
      <c r="Q34"/>
      <c r="R34"/>
      <c r="S34"/>
      <c r="T34"/>
    </row>
    <row r="35" spans="2:20" s="984" customFormat="1" ht="25.5" customHeight="1" x14ac:dyDescent="0.25">
      <c r="B35"/>
      <c r="C35"/>
      <c r="D35"/>
      <c r="E35"/>
      <c r="F35"/>
      <c r="G35"/>
      <c r="H35"/>
      <c r="I35"/>
      <c r="J35"/>
      <c r="K35"/>
      <c r="L35"/>
      <c r="M35"/>
      <c r="N35"/>
      <c r="O35"/>
      <c r="P35"/>
      <c r="Q35"/>
      <c r="R35"/>
      <c r="S35"/>
      <c r="T35"/>
    </row>
    <row r="36" spans="2:20" s="984" customFormat="1" ht="15" customHeight="1" x14ac:dyDescent="0.25">
      <c r="B36"/>
      <c r="C36"/>
      <c r="D36"/>
      <c r="E36"/>
      <c r="F36"/>
      <c r="G36"/>
      <c r="H36"/>
      <c r="I36"/>
      <c r="J36"/>
      <c r="K36"/>
      <c r="L36"/>
      <c r="M36"/>
      <c r="N36"/>
      <c r="O36"/>
      <c r="P36"/>
      <c r="Q36"/>
      <c r="R36"/>
      <c r="S36"/>
      <c r="T36"/>
    </row>
    <row r="37" spans="2:20" s="984" customFormat="1" ht="19.5" customHeight="1" x14ac:dyDescent="0.25">
      <c r="B37"/>
      <c r="C37"/>
      <c r="D37"/>
      <c r="E37"/>
      <c r="F37"/>
      <c r="G37"/>
      <c r="H37"/>
      <c r="I37"/>
      <c r="J37"/>
      <c r="K37"/>
      <c r="L37"/>
      <c r="M37"/>
      <c r="N37"/>
      <c r="O37"/>
      <c r="P37"/>
      <c r="Q37"/>
      <c r="R37"/>
      <c r="S37"/>
      <c r="T37"/>
    </row>
    <row r="38" spans="2:20" s="984" customFormat="1" ht="36" customHeight="1" x14ac:dyDescent="0.25">
      <c r="B38"/>
      <c r="C38"/>
      <c r="D38"/>
      <c r="E38"/>
      <c r="F38"/>
      <c r="G38"/>
      <c r="H38"/>
      <c r="I38"/>
      <c r="J38"/>
      <c r="K38"/>
      <c r="L38"/>
      <c r="M38"/>
      <c r="N38"/>
      <c r="O38"/>
      <c r="P38"/>
      <c r="Q38"/>
      <c r="R38"/>
      <c r="S38"/>
      <c r="T38"/>
    </row>
    <row r="39" spans="2:20" s="984" customFormat="1" ht="26.25" customHeight="1" x14ac:dyDescent="0.25">
      <c r="B39"/>
      <c r="C39"/>
      <c r="D39"/>
      <c r="E39"/>
      <c r="F39"/>
      <c r="G39"/>
      <c r="H39"/>
      <c r="I39"/>
      <c r="J39"/>
      <c r="K39"/>
      <c r="L39"/>
      <c r="M39"/>
      <c r="N39"/>
      <c r="O39"/>
      <c r="P39"/>
      <c r="Q39"/>
      <c r="R39"/>
      <c r="S39"/>
      <c r="T39"/>
    </row>
    <row r="40" spans="2:20" s="984" customFormat="1" ht="30.75" customHeight="1" x14ac:dyDescent="0.25">
      <c r="B40"/>
      <c r="C40"/>
      <c r="D40"/>
      <c r="E40"/>
      <c r="F40"/>
      <c r="G40"/>
      <c r="H40"/>
      <c r="I40"/>
      <c r="J40"/>
      <c r="K40"/>
      <c r="L40"/>
      <c r="M40"/>
      <c r="N40"/>
      <c r="O40"/>
      <c r="P40"/>
      <c r="Q40"/>
      <c r="R40"/>
      <c r="S40"/>
      <c r="T40"/>
    </row>
    <row r="41" spans="2:20" s="984" customFormat="1" ht="15" x14ac:dyDescent="0.25">
      <c r="B41"/>
      <c r="C41"/>
      <c r="D41"/>
      <c r="E41"/>
      <c r="F41"/>
      <c r="G41"/>
      <c r="H41"/>
      <c r="I41"/>
      <c r="J41"/>
      <c r="K41"/>
      <c r="L41"/>
      <c r="M41"/>
      <c r="N41"/>
      <c r="O41"/>
      <c r="P41"/>
      <c r="Q41"/>
      <c r="R41"/>
      <c r="S41"/>
      <c r="T41"/>
    </row>
    <row r="42" spans="2:20" s="984" customFormat="1" ht="15" x14ac:dyDescent="0.25">
      <c r="B42"/>
      <c r="C42"/>
      <c r="D42"/>
      <c r="E42"/>
      <c r="F42"/>
      <c r="G42"/>
      <c r="H42"/>
      <c r="I42"/>
      <c r="J42"/>
      <c r="K42"/>
      <c r="L42"/>
      <c r="M42"/>
      <c r="N42"/>
      <c r="O42"/>
      <c r="P42"/>
      <c r="Q42"/>
      <c r="R42"/>
      <c r="S42"/>
      <c r="T42"/>
    </row>
    <row r="43" spans="2:20" s="984" customFormat="1" ht="15" x14ac:dyDescent="0.25">
      <c r="B43"/>
      <c r="C43"/>
      <c r="D43"/>
      <c r="E43"/>
      <c r="F43"/>
      <c r="G43"/>
      <c r="H43"/>
      <c r="I43"/>
      <c r="J43"/>
      <c r="K43"/>
      <c r="L43"/>
      <c r="M43"/>
      <c r="N43"/>
      <c r="O43"/>
      <c r="P43"/>
      <c r="Q43"/>
      <c r="R43"/>
      <c r="S43"/>
      <c r="T43"/>
    </row>
    <row r="44" spans="2:20" s="984" customFormat="1" ht="15" x14ac:dyDescent="0.25">
      <c r="B44"/>
      <c r="C44"/>
      <c r="D44"/>
      <c r="E44"/>
      <c r="F44"/>
      <c r="G44"/>
      <c r="H44"/>
      <c r="I44"/>
      <c r="J44"/>
      <c r="K44"/>
      <c r="L44"/>
      <c r="M44"/>
      <c r="N44"/>
      <c r="O44"/>
      <c r="P44"/>
      <c r="Q44"/>
      <c r="R44"/>
      <c r="S44"/>
      <c r="T44"/>
    </row>
    <row r="45" spans="2:20" s="984" customFormat="1" ht="38.25" customHeight="1" x14ac:dyDescent="0.25">
      <c r="B45"/>
      <c r="C45"/>
      <c r="D45"/>
      <c r="E45"/>
      <c r="F45"/>
      <c r="G45"/>
      <c r="H45"/>
      <c r="I45"/>
      <c r="J45"/>
      <c r="K45"/>
      <c r="L45"/>
      <c r="M45"/>
      <c r="N45"/>
      <c r="O45"/>
      <c r="P45"/>
      <c r="Q45"/>
      <c r="R45"/>
      <c r="S45"/>
      <c r="T45"/>
    </row>
    <row r="46" spans="2:20" s="984" customFormat="1" ht="39.75" customHeight="1" x14ac:dyDescent="0.25">
      <c r="B46"/>
      <c r="C46"/>
      <c r="D46"/>
      <c r="E46"/>
      <c r="F46"/>
      <c r="G46"/>
      <c r="H46"/>
      <c r="I46"/>
      <c r="J46"/>
      <c r="K46"/>
      <c r="L46"/>
      <c r="M46"/>
      <c r="N46"/>
      <c r="O46"/>
      <c r="P46"/>
      <c r="Q46"/>
      <c r="R46"/>
      <c r="S46"/>
      <c r="T46"/>
    </row>
    <row r="47" spans="2:20" s="984" customFormat="1" ht="30.75" customHeight="1" x14ac:dyDescent="0.25">
      <c r="B47"/>
      <c r="C47"/>
      <c r="D47"/>
      <c r="E47"/>
      <c r="F47"/>
      <c r="G47"/>
      <c r="H47"/>
      <c r="I47"/>
      <c r="J47"/>
      <c r="K47"/>
      <c r="L47"/>
      <c r="M47"/>
      <c r="N47"/>
      <c r="O47"/>
      <c r="P47"/>
      <c r="Q47"/>
      <c r="R47"/>
      <c r="S47"/>
      <c r="T47"/>
    </row>
    <row r="48" spans="2:20" s="984" customFormat="1" ht="15" x14ac:dyDescent="0.25">
      <c r="B48"/>
      <c r="C48"/>
      <c r="D48"/>
      <c r="E48"/>
      <c r="F48"/>
      <c r="G48"/>
      <c r="H48"/>
      <c r="I48"/>
      <c r="J48"/>
      <c r="K48"/>
      <c r="L48"/>
      <c r="M48"/>
      <c r="N48"/>
      <c r="O48"/>
      <c r="P48"/>
      <c r="Q48"/>
      <c r="R48"/>
      <c r="S48"/>
      <c r="T48"/>
    </row>
    <row r="49" spans="2:20" s="984" customFormat="1" ht="15" x14ac:dyDescent="0.25">
      <c r="B49"/>
      <c r="C49"/>
      <c r="D49"/>
      <c r="E49"/>
      <c r="F49"/>
      <c r="G49"/>
      <c r="H49"/>
      <c r="I49"/>
      <c r="J49"/>
      <c r="K49"/>
      <c r="L49"/>
      <c r="M49"/>
      <c r="N49"/>
      <c r="O49"/>
      <c r="P49"/>
      <c r="Q49"/>
      <c r="R49"/>
      <c r="S49"/>
      <c r="T49"/>
    </row>
    <row r="50" spans="2:20" s="984" customFormat="1" ht="15" x14ac:dyDescent="0.25">
      <c r="B50"/>
      <c r="C50"/>
      <c r="D50"/>
      <c r="E50"/>
      <c r="F50"/>
      <c r="G50"/>
      <c r="H50"/>
      <c r="I50"/>
      <c r="J50"/>
      <c r="K50"/>
      <c r="L50"/>
      <c r="M50"/>
      <c r="N50"/>
      <c r="O50"/>
      <c r="P50"/>
      <c r="Q50"/>
      <c r="R50"/>
      <c r="S50"/>
      <c r="T50"/>
    </row>
    <row r="51" spans="2:20" s="984" customFormat="1" ht="15" x14ac:dyDescent="0.25">
      <c r="B51"/>
      <c r="C51"/>
      <c r="D51"/>
      <c r="E51"/>
      <c r="F51"/>
      <c r="G51"/>
      <c r="H51"/>
      <c r="I51"/>
      <c r="J51"/>
      <c r="K51"/>
      <c r="L51"/>
      <c r="M51"/>
      <c r="N51"/>
      <c r="O51"/>
      <c r="P51"/>
      <c r="Q51"/>
      <c r="R51"/>
      <c r="S51"/>
      <c r="T51"/>
    </row>
    <row r="52" spans="2:20" s="984" customFormat="1" ht="15" x14ac:dyDescent="0.25">
      <c r="B52"/>
      <c r="C52"/>
      <c r="D52"/>
      <c r="E52"/>
      <c r="F52"/>
      <c r="G52"/>
      <c r="H52"/>
      <c r="I52"/>
      <c r="J52"/>
      <c r="K52"/>
      <c r="L52"/>
      <c r="M52"/>
      <c r="N52"/>
      <c r="O52"/>
      <c r="P52"/>
      <c r="Q52"/>
      <c r="R52"/>
      <c r="S52"/>
      <c r="T52"/>
    </row>
    <row r="53" spans="2:20" s="984" customFormat="1" ht="15" x14ac:dyDescent="0.25">
      <c r="B53"/>
      <c r="C53"/>
      <c r="D53"/>
      <c r="E53"/>
      <c r="F53"/>
      <c r="G53"/>
      <c r="H53"/>
      <c r="I53"/>
      <c r="J53"/>
      <c r="K53"/>
      <c r="L53"/>
      <c r="M53"/>
      <c r="N53"/>
      <c r="O53"/>
      <c r="P53"/>
      <c r="Q53"/>
      <c r="R53"/>
      <c r="S53"/>
      <c r="T53"/>
    </row>
    <row r="54" spans="2:20" s="984" customFormat="1" ht="15" x14ac:dyDescent="0.25">
      <c r="B54"/>
      <c r="C54"/>
      <c r="D54"/>
      <c r="E54"/>
      <c r="F54"/>
      <c r="G54"/>
      <c r="H54"/>
      <c r="I54"/>
      <c r="J54"/>
      <c r="K54"/>
      <c r="L54"/>
      <c r="M54"/>
      <c r="N54"/>
      <c r="O54"/>
      <c r="P54"/>
      <c r="Q54"/>
      <c r="R54"/>
      <c r="S54"/>
      <c r="T54"/>
    </row>
    <row r="55" spans="2:20" s="984" customFormat="1" ht="15" x14ac:dyDescent="0.25">
      <c r="B55"/>
      <c r="C55"/>
      <c r="D55"/>
      <c r="E55"/>
      <c r="F55"/>
      <c r="G55"/>
      <c r="H55"/>
      <c r="I55"/>
      <c r="J55"/>
      <c r="K55"/>
      <c r="L55"/>
      <c r="M55"/>
      <c r="N55"/>
      <c r="O55"/>
      <c r="P55"/>
      <c r="Q55"/>
      <c r="R55"/>
      <c r="S55"/>
      <c r="T55"/>
    </row>
    <row r="56" spans="2:20" s="984" customFormat="1" ht="15" x14ac:dyDescent="0.25">
      <c r="B56"/>
      <c r="C56"/>
      <c r="D56"/>
      <c r="E56"/>
      <c r="F56"/>
      <c r="G56"/>
      <c r="H56"/>
      <c r="I56"/>
      <c r="J56"/>
      <c r="K56"/>
      <c r="L56"/>
      <c r="M56"/>
      <c r="N56"/>
      <c r="O56"/>
      <c r="P56"/>
      <c r="Q56"/>
      <c r="R56"/>
      <c r="S56"/>
      <c r="T56"/>
    </row>
    <row r="57" spans="2:20" s="984" customFormat="1" ht="15" x14ac:dyDescent="0.25">
      <c r="B57"/>
      <c r="C57"/>
      <c r="D57"/>
      <c r="E57"/>
      <c r="F57"/>
      <c r="G57"/>
      <c r="H57"/>
      <c r="I57"/>
      <c r="J57"/>
      <c r="K57"/>
      <c r="L57"/>
      <c r="M57"/>
      <c r="N57"/>
      <c r="O57"/>
      <c r="P57"/>
      <c r="Q57"/>
      <c r="R57"/>
      <c r="S57"/>
      <c r="T57"/>
    </row>
    <row r="58" spans="2:20" s="984" customFormat="1" ht="15" x14ac:dyDescent="0.25">
      <c r="B58"/>
      <c r="C58"/>
      <c r="D58"/>
      <c r="E58"/>
      <c r="F58"/>
      <c r="G58"/>
      <c r="H58"/>
      <c r="I58"/>
      <c r="J58"/>
      <c r="K58"/>
      <c r="L58"/>
      <c r="M58"/>
      <c r="N58"/>
      <c r="O58"/>
      <c r="P58"/>
      <c r="Q58"/>
      <c r="R58"/>
      <c r="S58"/>
      <c r="T58"/>
    </row>
    <row r="59" spans="2:20" s="984" customFormat="1" ht="15" hidden="1" x14ac:dyDescent="0.25">
      <c r="B59"/>
      <c r="C59"/>
      <c r="D59"/>
      <c r="E59"/>
      <c r="F59"/>
      <c r="G59"/>
      <c r="H59"/>
      <c r="I59"/>
      <c r="J59"/>
      <c r="K59"/>
      <c r="L59"/>
      <c r="M59"/>
      <c r="N59"/>
      <c r="O59"/>
      <c r="P59"/>
      <c r="Q59"/>
      <c r="R59"/>
      <c r="S59"/>
      <c r="T59"/>
    </row>
    <row r="60" spans="2:20" s="984" customFormat="1" ht="15" hidden="1" x14ac:dyDescent="0.25">
      <c r="B60"/>
      <c r="C60"/>
      <c r="D60"/>
      <c r="E60"/>
      <c r="F60"/>
      <c r="G60"/>
      <c r="H60"/>
      <c r="I60"/>
      <c r="J60"/>
      <c r="K60"/>
      <c r="L60"/>
      <c r="M60"/>
      <c r="N60"/>
      <c r="O60"/>
      <c r="P60"/>
      <c r="Q60"/>
      <c r="R60"/>
      <c r="S60"/>
      <c r="T60"/>
    </row>
    <row r="61" spans="2:20" s="984" customFormat="1" ht="15" hidden="1" x14ac:dyDescent="0.25">
      <c r="B61"/>
      <c r="C61"/>
      <c r="D61"/>
      <c r="E61"/>
      <c r="F61"/>
      <c r="G61"/>
      <c r="H61"/>
      <c r="I61"/>
      <c r="J61"/>
      <c r="K61"/>
      <c r="L61"/>
      <c r="M61"/>
      <c r="N61"/>
      <c r="O61"/>
      <c r="P61"/>
      <c r="Q61"/>
      <c r="R61"/>
      <c r="S61"/>
      <c r="T61"/>
    </row>
    <row r="62" spans="2:20" s="984" customFormat="1" ht="15" hidden="1" x14ac:dyDescent="0.25">
      <c r="B62"/>
      <c r="C62"/>
      <c r="D62"/>
      <c r="E62"/>
      <c r="F62"/>
      <c r="G62"/>
      <c r="H62"/>
      <c r="I62"/>
      <c r="J62"/>
      <c r="K62"/>
      <c r="L62"/>
      <c r="M62"/>
      <c r="N62"/>
      <c r="O62"/>
      <c r="P62"/>
      <c r="Q62"/>
      <c r="R62"/>
      <c r="S62"/>
      <c r="T62"/>
    </row>
    <row r="63" spans="2:20" s="984" customFormat="1" ht="15" hidden="1" x14ac:dyDescent="0.25">
      <c r="B63"/>
      <c r="C63"/>
      <c r="D63"/>
      <c r="E63"/>
      <c r="F63"/>
      <c r="G63"/>
      <c r="H63"/>
      <c r="I63"/>
      <c r="J63"/>
      <c r="K63"/>
      <c r="L63"/>
      <c r="M63"/>
      <c r="N63"/>
      <c r="O63"/>
      <c r="P63"/>
      <c r="Q63"/>
      <c r="R63"/>
      <c r="S63"/>
      <c r="T63"/>
    </row>
    <row r="64" spans="2:20" s="984" customFormat="1" ht="15" x14ac:dyDescent="0.25">
      <c r="B64"/>
      <c r="C64"/>
      <c r="D64"/>
      <c r="E64"/>
      <c r="F64"/>
      <c r="G64"/>
      <c r="H64"/>
      <c r="I64"/>
      <c r="J64"/>
      <c r="K64"/>
      <c r="L64"/>
      <c r="M64"/>
      <c r="N64"/>
      <c r="O64"/>
      <c r="P64"/>
      <c r="Q64"/>
      <c r="R64"/>
      <c r="S64"/>
      <c r="T64"/>
    </row>
  </sheetData>
  <sheetProtection algorithmName="SHA-512" hashValue="fWa9yLn96X6nq3IFUDhCca4yY0MBXjQV7dlz2ZyhSsRBT0SAR8beEfQ462aWLdDLuv6WOLlkN1+9l+IozCe6EA==" saltValue="40wQU7/5f46J4q3c/h0ufA==" spinCount="100000" sheet="1" objects="1" scenarios="1"/>
  <pageMargins left="0.7" right="0.7" top="0.78740157499999996" bottom="0.78740157499999996"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3">
    <tabColor rgb="FFFFFF99"/>
  </sheetPr>
  <dimension ref="A1:E260"/>
  <sheetViews>
    <sheetView showGridLines="0" zoomScaleNormal="100" workbookViewId="0">
      <pane xSplit="1" ySplit="9" topLeftCell="B10" activePane="bottomRight" state="frozen"/>
      <selection pane="topRight" activeCell="B1" sqref="B1"/>
      <selection pane="bottomLeft" activeCell="A9" sqref="A9"/>
      <selection pane="bottomRight"/>
    </sheetView>
  </sheetViews>
  <sheetFormatPr baseColWidth="10" defaultRowHeight="14.25" x14ac:dyDescent="0.2"/>
  <cols>
    <col min="1" max="1" width="2.7109375" style="12" customWidth="1"/>
    <col min="2" max="2" width="35.28515625" style="12" customWidth="1"/>
    <col min="3" max="3" width="55.28515625" style="12" customWidth="1"/>
    <col min="4" max="4" width="17.7109375" style="12" customWidth="1"/>
    <col min="5" max="5" width="2.7109375" style="12" customWidth="1"/>
    <col min="6" max="16384" width="11.42578125" style="12"/>
  </cols>
  <sheetData>
    <row r="1" spans="1:5" ht="30" customHeight="1" x14ac:dyDescent="0.2">
      <c r="B1" s="39" t="str">
        <f>"E5. Kapitalkosten aus genehmigten Investitionsmaßnahmen nach § 23 ARegV des Jahres " &amp; 'A. Allgemeine Informationen'!C15</f>
        <v>E5. Kapitalkosten aus genehmigten Investitionsmaßnahmen nach § 23 ARegV des Jahres 2025</v>
      </c>
    </row>
    <row r="2" spans="1:5" ht="12" customHeight="1" thickBot="1" x14ac:dyDescent="0.25"/>
    <row r="3" spans="1:5" ht="18" customHeight="1" x14ac:dyDescent="0.2">
      <c r="B3" s="611" t="s">
        <v>102</v>
      </c>
      <c r="C3" s="593"/>
      <c r="D3" s="106" t="s">
        <v>97</v>
      </c>
    </row>
    <row r="4" spans="1:5" ht="15" customHeight="1" x14ac:dyDescent="0.2">
      <c r="B4" s="147" t="s">
        <v>78</v>
      </c>
      <c r="C4" s="589"/>
      <c r="D4" s="66">
        <f>SUM(D10:D259)</f>
        <v>0</v>
      </c>
    </row>
    <row r="5" spans="1:5" ht="15" customHeight="1" x14ac:dyDescent="0.2">
      <c r="B5" s="147" t="s">
        <v>103</v>
      </c>
      <c r="C5" s="589"/>
      <c r="D5" s="67"/>
    </row>
    <row r="6" spans="1:5" s="110" customFormat="1" ht="15" customHeight="1" thickBot="1" x14ac:dyDescent="0.25">
      <c r="B6" s="146" t="s">
        <v>86</v>
      </c>
      <c r="C6" s="590"/>
      <c r="D6" s="68">
        <f>D4-D5</f>
        <v>0</v>
      </c>
      <c r="E6" s="271"/>
    </row>
    <row r="7" spans="1:5" s="110" customFormat="1" ht="15" customHeight="1" thickBot="1" x14ac:dyDescent="0.25">
      <c r="B7" s="49"/>
      <c r="C7" s="57"/>
      <c r="D7" s="69"/>
      <c r="E7" s="271"/>
    </row>
    <row r="8" spans="1:5" s="110" customFormat="1" ht="12" customHeight="1" thickBot="1" x14ac:dyDescent="0.25">
      <c r="A8" s="31"/>
      <c r="B8" s="73"/>
      <c r="C8" s="73"/>
      <c r="D8" s="73"/>
      <c r="E8" s="8"/>
    </row>
    <row r="9" spans="1:5" ht="72" customHeight="1" x14ac:dyDescent="0.2">
      <c r="B9" s="298" t="s">
        <v>83</v>
      </c>
      <c r="C9" s="640" t="s">
        <v>84</v>
      </c>
      <c r="D9" s="105" t="s">
        <v>348</v>
      </c>
    </row>
    <row r="10" spans="1:5" ht="15" customHeight="1" x14ac:dyDescent="0.2">
      <c r="B10" s="78"/>
      <c r="C10" s="79"/>
      <c r="D10" s="145"/>
    </row>
    <row r="11" spans="1:5" ht="15" customHeight="1" x14ac:dyDescent="0.2">
      <c r="B11" s="78"/>
      <c r="C11" s="79"/>
      <c r="D11" s="145"/>
    </row>
    <row r="12" spans="1:5" ht="15" customHeight="1" x14ac:dyDescent="0.2">
      <c r="B12" s="78"/>
      <c r="C12" s="79"/>
      <c r="D12" s="145"/>
    </row>
    <row r="13" spans="1:5" ht="15" customHeight="1" x14ac:dyDescent="0.2">
      <c r="B13" s="78"/>
      <c r="C13" s="79"/>
      <c r="D13" s="145"/>
    </row>
    <row r="14" spans="1:5" ht="15" customHeight="1" x14ac:dyDescent="0.2">
      <c r="B14" s="78"/>
      <c r="C14" s="79"/>
      <c r="D14" s="145"/>
    </row>
    <row r="15" spans="1:5" ht="15" customHeight="1" x14ac:dyDescent="0.2">
      <c r="B15" s="78"/>
      <c r="C15" s="79"/>
      <c r="D15" s="145"/>
    </row>
    <row r="16" spans="1:5" ht="15" customHeight="1" x14ac:dyDescent="0.2">
      <c r="B16" s="78"/>
      <c r="C16" s="79"/>
      <c r="D16" s="145"/>
    </row>
    <row r="17" spans="2:4" ht="15" customHeight="1" x14ac:dyDescent="0.2">
      <c r="B17" s="78"/>
      <c r="C17" s="79"/>
      <c r="D17" s="145"/>
    </row>
    <row r="18" spans="2:4" ht="15" customHeight="1" x14ac:dyDescent="0.2">
      <c r="B18" s="78"/>
      <c r="C18" s="79"/>
      <c r="D18" s="145"/>
    </row>
    <row r="19" spans="2:4" ht="15" customHeight="1" x14ac:dyDescent="0.2">
      <c r="B19" s="78"/>
      <c r="C19" s="79"/>
      <c r="D19" s="145"/>
    </row>
    <row r="20" spans="2:4" ht="15" customHeight="1" x14ac:dyDescent="0.2">
      <c r="B20" s="78"/>
      <c r="C20" s="79"/>
      <c r="D20" s="145"/>
    </row>
    <row r="21" spans="2:4" ht="15" customHeight="1" x14ac:dyDescent="0.2">
      <c r="B21" s="78"/>
      <c r="C21" s="79"/>
      <c r="D21" s="145"/>
    </row>
    <row r="22" spans="2:4" ht="15" customHeight="1" x14ac:dyDescent="0.2">
      <c r="B22" s="78"/>
      <c r="C22" s="79"/>
      <c r="D22" s="145"/>
    </row>
    <row r="23" spans="2:4" ht="15" customHeight="1" x14ac:dyDescent="0.2">
      <c r="B23" s="78"/>
      <c r="C23" s="79"/>
      <c r="D23" s="145"/>
    </row>
    <row r="24" spans="2:4" ht="15" customHeight="1" x14ac:dyDescent="0.2">
      <c r="B24" s="78"/>
      <c r="C24" s="79"/>
      <c r="D24" s="145"/>
    </row>
    <row r="25" spans="2:4" ht="15" customHeight="1" x14ac:dyDescent="0.2">
      <c r="B25" s="78"/>
      <c r="C25" s="79"/>
      <c r="D25" s="145"/>
    </row>
    <row r="26" spans="2:4" ht="15" customHeight="1" x14ac:dyDescent="0.2">
      <c r="B26" s="78"/>
      <c r="C26" s="79"/>
      <c r="D26" s="145"/>
    </row>
    <row r="27" spans="2:4" ht="15" customHeight="1" x14ac:dyDescent="0.2">
      <c r="B27" s="78"/>
      <c r="C27" s="79"/>
      <c r="D27" s="145"/>
    </row>
    <row r="28" spans="2:4" ht="15" customHeight="1" x14ac:dyDescent="0.2">
      <c r="B28" s="78"/>
      <c r="C28" s="79"/>
      <c r="D28" s="145"/>
    </row>
    <row r="29" spans="2:4" ht="15" customHeight="1" x14ac:dyDescent="0.2">
      <c r="B29" s="78"/>
      <c r="C29" s="79"/>
      <c r="D29" s="145"/>
    </row>
    <row r="30" spans="2:4" ht="15" customHeight="1" x14ac:dyDescent="0.2">
      <c r="B30" s="78"/>
      <c r="C30" s="79"/>
      <c r="D30" s="145"/>
    </row>
    <row r="31" spans="2:4" ht="15" customHeight="1" x14ac:dyDescent="0.2">
      <c r="B31" s="78"/>
      <c r="C31" s="79"/>
      <c r="D31" s="145"/>
    </row>
    <row r="32" spans="2:4" ht="15" customHeight="1" x14ac:dyDescent="0.2">
      <c r="B32" s="78"/>
      <c r="C32" s="79"/>
      <c r="D32" s="145"/>
    </row>
    <row r="33" spans="2:4" ht="15" customHeight="1" x14ac:dyDescent="0.2">
      <c r="B33" s="78"/>
      <c r="C33" s="79"/>
      <c r="D33" s="145"/>
    </row>
    <row r="34" spans="2:4" ht="15" customHeight="1" x14ac:dyDescent="0.2">
      <c r="B34" s="78"/>
      <c r="C34" s="79"/>
      <c r="D34" s="145"/>
    </row>
    <row r="35" spans="2:4" ht="15" customHeight="1" x14ac:dyDescent="0.2">
      <c r="B35" s="78"/>
      <c r="C35" s="79"/>
      <c r="D35" s="145"/>
    </row>
    <row r="36" spans="2:4" ht="15" customHeight="1" x14ac:dyDescent="0.2">
      <c r="B36" s="78"/>
      <c r="C36" s="79"/>
      <c r="D36" s="145"/>
    </row>
    <row r="37" spans="2:4" ht="15" customHeight="1" x14ac:dyDescent="0.2">
      <c r="B37" s="78"/>
      <c r="C37" s="79"/>
      <c r="D37" s="145"/>
    </row>
    <row r="38" spans="2:4" ht="15" customHeight="1" x14ac:dyDescent="0.2">
      <c r="B38" s="78"/>
      <c r="C38" s="79"/>
      <c r="D38" s="145"/>
    </row>
    <row r="39" spans="2:4" ht="15" customHeight="1" x14ac:dyDescent="0.2">
      <c r="B39" s="78"/>
      <c r="C39" s="79"/>
      <c r="D39" s="145"/>
    </row>
    <row r="40" spans="2:4" ht="15" customHeight="1" x14ac:dyDescent="0.2">
      <c r="B40" s="78"/>
      <c r="C40" s="79"/>
      <c r="D40" s="145"/>
    </row>
    <row r="41" spans="2:4" ht="15" customHeight="1" x14ac:dyDescent="0.2">
      <c r="B41" s="78"/>
      <c r="C41" s="79"/>
      <c r="D41" s="145"/>
    </row>
    <row r="42" spans="2:4" ht="15" customHeight="1" x14ac:dyDescent="0.2">
      <c r="B42" s="78"/>
      <c r="C42" s="79"/>
      <c r="D42" s="145"/>
    </row>
    <row r="43" spans="2:4" ht="15" customHeight="1" x14ac:dyDescent="0.2">
      <c r="B43" s="78"/>
      <c r="C43" s="79"/>
      <c r="D43" s="145"/>
    </row>
    <row r="44" spans="2:4" ht="15" customHeight="1" x14ac:dyDescent="0.2">
      <c r="B44" s="78"/>
      <c r="C44" s="79"/>
      <c r="D44" s="145"/>
    </row>
    <row r="45" spans="2:4" ht="15" customHeight="1" x14ac:dyDescent="0.2">
      <c r="B45" s="78"/>
      <c r="C45" s="79"/>
      <c r="D45" s="145"/>
    </row>
    <row r="46" spans="2:4" ht="15" customHeight="1" x14ac:dyDescent="0.2">
      <c r="B46" s="78"/>
      <c r="C46" s="79"/>
      <c r="D46" s="145"/>
    </row>
    <row r="47" spans="2:4" ht="15" customHeight="1" x14ac:dyDescent="0.2">
      <c r="B47" s="78"/>
      <c r="C47" s="79"/>
      <c r="D47" s="145"/>
    </row>
    <row r="48" spans="2:4" ht="15" customHeight="1" x14ac:dyDescent="0.2">
      <c r="B48" s="78"/>
      <c r="C48" s="79"/>
      <c r="D48" s="145"/>
    </row>
    <row r="49" spans="2:4" ht="15" customHeight="1" x14ac:dyDescent="0.2">
      <c r="B49" s="78"/>
      <c r="C49" s="79"/>
      <c r="D49" s="145"/>
    </row>
    <row r="50" spans="2:4" ht="15" customHeight="1" x14ac:dyDescent="0.2">
      <c r="B50" s="78"/>
      <c r="C50" s="79"/>
      <c r="D50" s="145"/>
    </row>
    <row r="51" spans="2:4" ht="15" customHeight="1" x14ac:dyDescent="0.2">
      <c r="B51" s="78"/>
      <c r="C51" s="79"/>
      <c r="D51" s="145"/>
    </row>
    <row r="52" spans="2:4" ht="15" customHeight="1" x14ac:dyDescent="0.2">
      <c r="B52" s="78"/>
      <c r="C52" s="79"/>
      <c r="D52" s="145"/>
    </row>
    <row r="53" spans="2:4" ht="15" customHeight="1" x14ac:dyDescent="0.2">
      <c r="B53" s="78"/>
      <c r="C53" s="79"/>
      <c r="D53" s="145"/>
    </row>
    <row r="54" spans="2:4" ht="15" customHeight="1" x14ac:dyDescent="0.2">
      <c r="B54" s="78"/>
      <c r="C54" s="79"/>
      <c r="D54" s="145"/>
    </row>
    <row r="55" spans="2:4" ht="15" customHeight="1" x14ac:dyDescent="0.2">
      <c r="B55" s="78"/>
      <c r="C55" s="79"/>
      <c r="D55" s="145"/>
    </row>
    <row r="56" spans="2:4" ht="15" customHeight="1" x14ac:dyDescent="0.2">
      <c r="B56" s="78"/>
      <c r="C56" s="79"/>
      <c r="D56" s="145"/>
    </row>
    <row r="57" spans="2:4" ht="15" customHeight="1" x14ac:dyDescent="0.2">
      <c r="B57" s="78"/>
      <c r="C57" s="79"/>
      <c r="D57" s="145"/>
    </row>
    <row r="58" spans="2:4" ht="15" customHeight="1" x14ac:dyDescent="0.2">
      <c r="B58" s="78"/>
      <c r="C58" s="79"/>
      <c r="D58" s="145"/>
    </row>
    <row r="59" spans="2:4" ht="15" customHeight="1" x14ac:dyDescent="0.2">
      <c r="B59" s="78"/>
      <c r="C59" s="79"/>
      <c r="D59" s="145"/>
    </row>
    <row r="60" spans="2:4" ht="15" customHeight="1" x14ac:dyDescent="0.2">
      <c r="B60" s="78"/>
      <c r="C60" s="79"/>
      <c r="D60" s="145"/>
    </row>
    <row r="61" spans="2:4" ht="15" customHeight="1" x14ac:dyDescent="0.2">
      <c r="B61" s="78"/>
      <c r="C61" s="79"/>
      <c r="D61" s="145"/>
    </row>
    <row r="62" spans="2:4" ht="15" customHeight="1" x14ac:dyDescent="0.2">
      <c r="B62" s="78"/>
      <c r="C62" s="79"/>
      <c r="D62" s="145"/>
    </row>
    <row r="63" spans="2:4" ht="15" customHeight="1" x14ac:dyDescent="0.2">
      <c r="B63" s="78"/>
      <c r="C63" s="79"/>
      <c r="D63" s="145"/>
    </row>
    <row r="64" spans="2:4" ht="15" customHeight="1" x14ac:dyDescent="0.2">
      <c r="B64" s="78"/>
      <c r="C64" s="79"/>
      <c r="D64" s="145"/>
    </row>
    <row r="65" spans="2:4" ht="15" customHeight="1" x14ac:dyDescent="0.2">
      <c r="B65" s="78"/>
      <c r="C65" s="79"/>
      <c r="D65" s="145"/>
    </row>
    <row r="66" spans="2:4" ht="15" customHeight="1" x14ac:dyDescent="0.2">
      <c r="B66" s="78"/>
      <c r="C66" s="79"/>
      <c r="D66" s="145"/>
    </row>
    <row r="67" spans="2:4" ht="15" customHeight="1" x14ac:dyDescent="0.2">
      <c r="B67" s="78"/>
      <c r="C67" s="79"/>
      <c r="D67" s="145"/>
    </row>
    <row r="68" spans="2:4" ht="15" customHeight="1" x14ac:dyDescent="0.2">
      <c r="B68" s="78"/>
      <c r="C68" s="79"/>
      <c r="D68" s="145"/>
    </row>
    <row r="69" spans="2:4" ht="15" customHeight="1" x14ac:dyDescent="0.2">
      <c r="B69" s="78"/>
      <c r="C69" s="79"/>
      <c r="D69" s="145"/>
    </row>
    <row r="70" spans="2:4" ht="15" customHeight="1" x14ac:dyDescent="0.2">
      <c r="B70" s="78"/>
      <c r="C70" s="79"/>
      <c r="D70" s="145"/>
    </row>
    <row r="71" spans="2:4" ht="15" customHeight="1" x14ac:dyDescent="0.2">
      <c r="B71" s="78"/>
      <c r="C71" s="79"/>
      <c r="D71" s="145"/>
    </row>
    <row r="72" spans="2:4" ht="15" customHeight="1" x14ac:dyDescent="0.2">
      <c r="B72" s="78"/>
      <c r="C72" s="79"/>
      <c r="D72" s="145"/>
    </row>
    <row r="73" spans="2:4" ht="15" customHeight="1" x14ac:dyDescent="0.2">
      <c r="B73" s="78"/>
      <c r="C73" s="79"/>
      <c r="D73" s="145"/>
    </row>
    <row r="74" spans="2:4" ht="15" customHeight="1" x14ac:dyDescent="0.2">
      <c r="B74" s="78"/>
      <c r="C74" s="79"/>
      <c r="D74" s="145"/>
    </row>
    <row r="75" spans="2:4" ht="15" customHeight="1" x14ac:dyDescent="0.2">
      <c r="B75" s="78"/>
      <c r="C75" s="79"/>
      <c r="D75" s="145"/>
    </row>
    <row r="76" spans="2:4" ht="15" customHeight="1" x14ac:dyDescent="0.2">
      <c r="B76" s="78"/>
      <c r="C76" s="79"/>
      <c r="D76" s="145"/>
    </row>
    <row r="77" spans="2:4" ht="15" customHeight="1" x14ac:dyDescent="0.2">
      <c r="B77" s="78"/>
      <c r="C77" s="79"/>
      <c r="D77" s="145"/>
    </row>
    <row r="78" spans="2:4" ht="15" customHeight="1" x14ac:dyDescent="0.2">
      <c r="B78" s="78"/>
      <c r="C78" s="79"/>
      <c r="D78" s="145"/>
    </row>
    <row r="79" spans="2:4" ht="15" customHeight="1" x14ac:dyDescent="0.2">
      <c r="B79" s="78"/>
      <c r="C79" s="79"/>
      <c r="D79" s="145"/>
    </row>
    <row r="80" spans="2:4" ht="15" customHeight="1" x14ac:dyDescent="0.2">
      <c r="B80" s="78"/>
      <c r="C80" s="79"/>
      <c r="D80" s="145"/>
    </row>
    <row r="81" spans="2:4" ht="15" customHeight="1" x14ac:dyDescent="0.2">
      <c r="B81" s="78"/>
      <c r="C81" s="79"/>
      <c r="D81" s="145"/>
    </row>
    <row r="82" spans="2:4" ht="15" customHeight="1" x14ac:dyDescent="0.2">
      <c r="B82" s="78"/>
      <c r="C82" s="79"/>
      <c r="D82" s="145"/>
    </row>
    <row r="83" spans="2:4" ht="15" customHeight="1" x14ac:dyDescent="0.2">
      <c r="B83" s="78"/>
      <c r="C83" s="79"/>
      <c r="D83" s="145"/>
    </row>
    <row r="84" spans="2:4" ht="15" customHeight="1" x14ac:dyDescent="0.2">
      <c r="B84" s="78"/>
      <c r="C84" s="79"/>
      <c r="D84" s="145"/>
    </row>
    <row r="85" spans="2:4" ht="15" customHeight="1" x14ac:dyDescent="0.2">
      <c r="B85" s="78"/>
      <c r="C85" s="79"/>
      <c r="D85" s="145"/>
    </row>
    <row r="86" spans="2:4" ht="15" customHeight="1" x14ac:dyDescent="0.2">
      <c r="B86" s="78"/>
      <c r="C86" s="79"/>
      <c r="D86" s="145"/>
    </row>
    <row r="87" spans="2:4" ht="15" customHeight="1" x14ac:dyDescent="0.2">
      <c r="B87" s="78"/>
      <c r="C87" s="79"/>
      <c r="D87" s="145"/>
    </row>
    <row r="88" spans="2:4" ht="15" customHeight="1" x14ac:dyDescent="0.2">
      <c r="B88" s="78"/>
      <c r="C88" s="79"/>
      <c r="D88" s="145"/>
    </row>
    <row r="89" spans="2:4" ht="15" customHeight="1" x14ac:dyDescent="0.2">
      <c r="B89" s="78"/>
      <c r="C89" s="79"/>
      <c r="D89" s="145"/>
    </row>
    <row r="90" spans="2:4" ht="15" customHeight="1" x14ac:dyDescent="0.2">
      <c r="B90" s="78"/>
      <c r="C90" s="79"/>
      <c r="D90" s="145"/>
    </row>
    <row r="91" spans="2:4" ht="15" customHeight="1" x14ac:dyDescent="0.2">
      <c r="B91" s="78"/>
      <c r="C91" s="79"/>
      <c r="D91" s="145"/>
    </row>
    <row r="92" spans="2:4" ht="15" customHeight="1" x14ac:dyDescent="0.2">
      <c r="B92" s="78"/>
      <c r="C92" s="79"/>
      <c r="D92" s="145"/>
    </row>
    <row r="93" spans="2:4" ht="15" customHeight="1" x14ac:dyDescent="0.2">
      <c r="B93" s="78"/>
      <c r="C93" s="79"/>
      <c r="D93" s="145"/>
    </row>
    <row r="94" spans="2:4" ht="15" customHeight="1" x14ac:dyDescent="0.2">
      <c r="B94" s="78"/>
      <c r="C94" s="79"/>
      <c r="D94" s="145"/>
    </row>
    <row r="95" spans="2:4" ht="15" customHeight="1" x14ac:dyDescent="0.2">
      <c r="B95" s="78"/>
      <c r="C95" s="79"/>
      <c r="D95" s="145"/>
    </row>
    <row r="96" spans="2:4" ht="15" customHeight="1" x14ac:dyDescent="0.2">
      <c r="B96" s="78"/>
      <c r="C96" s="79"/>
      <c r="D96" s="145"/>
    </row>
    <row r="97" spans="2:4" ht="15" customHeight="1" x14ac:dyDescent="0.2">
      <c r="B97" s="78"/>
      <c r="C97" s="79"/>
      <c r="D97" s="145"/>
    </row>
    <row r="98" spans="2:4" ht="15" customHeight="1" x14ac:dyDescent="0.2">
      <c r="B98" s="78"/>
      <c r="C98" s="79"/>
      <c r="D98" s="145"/>
    </row>
    <row r="99" spans="2:4" ht="15" customHeight="1" x14ac:dyDescent="0.2">
      <c r="B99" s="78"/>
      <c r="C99" s="79"/>
      <c r="D99" s="145"/>
    </row>
    <row r="100" spans="2:4" ht="15" customHeight="1" x14ac:dyDescent="0.2">
      <c r="B100" s="78"/>
      <c r="C100" s="79"/>
      <c r="D100" s="145"/>
    </row>
    <row r="101" spans="2:4" ht="15" customHeight="1" x14ac:dyDescent="0.2">
      <c r="B101" s="78"/>
      <c r="C101" s="79"/>
      <c r="D101" s="145"/>
    </row>
    <row r="102" spans="2:4" ht="15" customHeight="1" x14ac:dyDescent="0.2">
      <c r="B102" s="78"/>
      <c r="C102" s="79"/>
      <c r="D102" s="145"/>
    </row>
    <row r="103" spans="2:4" ht="15" customHeight="1" x14ac:dyDescent="0.2">
      <c r="B103" s="78"/>
      <c r="C103" s="79"/>
      <c r="D103" s="145"/>
    </row>
    <row r="104" spans="2:4" ht="15" customHeight="1" x14ac:dyDescent="0.2">
      <c r="B104" s="78"/>
      <c r="C104" s="79"/>
      <c r="D104" s="145"/>
    </row>
    <row r="105" spans="2:4" ht="15" customHeight="1" x14ac:dyDescent="0.2">
      <c r="B105" s="78"/>
      <c r="C105" s="79"/>
      <c r="D105" s="145"/>
    </row>
    <row r="106" spans="2:4" ht="15" customHeight="1" x14ac:dyDescent="0.2">
      <c r="B106" s="78"/>
      <c r="C106" s="79"/>
      <c r="D106" s="145"/>
    </row>
    <row r="107" spans="2:4" ht="15" customHeight="1" x14ac:dyDescent="0.2">
      <c r="B107" s="78"/>
      <c r="C107" s="79"/>
      <c r="D107" s="145"/>
    </row>
    <row r="108" spans="2:4" ht="15" customHeight="1" x14ac:dyDescent="0.2">
      <c r="B108" s="78"/>
      <c r="C108" s="79"/>
      <c r="D108" s="145"/>
    </row>
    <row r="109" spans="2:4" ht="15" customHeight="1" x14ac:dyDescent="0.2">
      <c r="B109" s="78"/>
      <c r="C109" s="79"/>
      <c r="D109" s="145"/>
    </row>
    <row r="110" spans="2:4" ht="15" customHeight="1" x14ac:dyDescent="0.2">
      <c r="B110" s="78"/>
      <c r="C110" s="79"/>
      <c r="D110" s="145"/>
    </row>
    <row r="111" spans="2:4" ht="15" customHeight="1" x14ac:dyDescent="0.2">
      <c r="B111" s="78"/>
      <c r="C111" s="79"/>
      <c r="D111" s="145"/>
    </row>
    <row r="112" spans="2:4" ht="15" customHeight="1" x14ac:dyDescent="0.2">
      <c r="B112" s="78"/>
      <c r="C112" s="79"/>
      <c r="D112" s="145"/>
    </row>
    <row r="113" spans="2:4" ht="15" customHeight="1" x14ac:dyDescent="0.2">
      <c r="B113" s="78"/>
      <c r="C113" s="79"/>
      <c r="D113" s="145"/>
    </row>
    <row r="114" spans="2:4" ht="15" customHeight="1" x14ac:dyDescent="0.2">
      <c r="B114" s="78"/>
      <c r="C114" s="79"/>
      <c r="D114" s="145"/>
    </row>
    <row r="115" spans="2:4" ht="15" customHeight="1" x14ac:dyDescent="0.2">
      <c r="B115" s="78"/>
      <c r="C115" s="79"/>
      <c r="D115" s="145"/>
    </row>
    <row r="116" spans="2:4" ht="15" customHeight="1" x14ac:dyDescent="0.2">
      <c r="B116" s="78"/>
      <c r="C116" s="79"/>
      <c r="D116" s="145"/>
    </row>
    <row r="117" spans="2:4" ht="15" customHeight="1" x14ac:dyDescent="0.2">
      <c r="B117" s="78"/>
      <c r="C117" s="79"/>
      <c r="D117" s="145"/>
    </row>
    <row r="118" spans="2:4" ht="15" customHeight="1" x14ac:dyDescent="0.2">
      <c r="B118" s="78"/>
      <c r="C118" s="79"/>
      <c r="D118" s="145"/>
    </row>
    <row r="119" spans="2:4" ht="15" customHeight="1" x14ac:dyDescent="0.2">
      <c r="B119" s="78"/>
      <c r="C119" s="79"/>
      <c r="D119" s="145"/>
    </row>
    <row r="120" spans="2:4" ht="15" customHeight="1" x14ac:dyDescent="0.2">
      <c r="B120" s="78"/>
      <c r="C120" s="79"/>
      <c r="D120" s="145"/>
    </row>
    <row r="121" spans="2:4" ht="15" customHeight="1" x14ac:dyDescent="0.2">
      <c r="B121" s="78"/>
      <c r="C121" s="79"/>
      <c r="D121" s="145"/>
    </row>
    <row r="122" spans="2:4" ht="15" customHeight="1" x14ac:dyDescent="0.2">
      <c r="B122" s="78"/>
      <c r="C122" s="79"/>
      <c r="D122" s="145"/>
    </row>
    <row r="123" spans="2:4" ht="15" customHeight="1" x14ac:dyDescent="0.2">
      <c r="B123" s="78"/>
      <c r="C123" s="79"/>
      <c r="D123" s="145"/>
    </row>
    <row r="124" spans="2:4" ht="15" customHeight="1" x14ac:dyDescent="0.2">
      <c r="B124" s="78"/>
      <c r="C124" s="79"/>
      <c r="D124" s="145"/>
    </row>
    <row r="125" spans="2:4" ht="15" customHeight="1" x14ac:dyDescent="0.2">
      <c r="B125" s="78"/>
      <c r="C125" s="79"/>
      <c r="D125" s="145"/>
    </row>
    <row r="126" spans="2:4" ht="15" customHeight="1" x14ac:dyDescent="0.2">
      <c r="B126" s="78"/>
      <c r="C126" s="79"/>
      <c r="D126" s="145"/>
    </row>
    <row r="127" spans="2:4" ht="15" customHeight="1" x14ac:dyDescent="0.2">
      <c r="B127" s="78"/>
      <c r="C127" s="79"/>
      <c r="D127" s="145"/>
    </row>
    <row r="128" spans="2:4" ht="15" customHeight="1" x14ac:dyDescent="0.2">
      <c r="B128" s="78"/>
      <c r="C128" s="79"/>
      <c r="D128" s="145"/>
    </row>
    <row r="129" spans="2:4" ht="15" customHeight="1" x14ac:dyDescent="0.2">
      <c r="B129" s="78"/>
      <c r="C129" s="79"/>
      <c r="D129" s="145"/>
    </row>
    <row r="130" spans="2:4" ht="15" customHeight="1" x14ac:dyDescent="0.2">
      <c r="B130" s="78"/>
      <c r="C130" s="79"/>
      <c r="D130" s="145"/>
    </row>
    <row r="131" spans="2:4" ht="15" customHeight="1" x14ac:dyDescent="0.2">
      <c r="B131" s="78"/>
      <c r="C131" s="79"/>
      <c r="D131" s="145"/>
    </row>
    <row r="132" spans="2:4" ht="15" customHeight="1" x14ac:dyDescent="0.2">
      <c r="B132" s="78"/>
      <c r="C132" s="79"/>
      <c r="D132" s="145"/>
    </row>
    <row r="133" spans="2:4" ht="15" customHeight="1" x14ac:dyDescent="0.2">
      <c r="B133" s="78"/>
      <c r="C133" s="79"/>
      <c r="D133" s="145"/>
    </row>
    <row r="134" spans="2:4" ht="15" customHeight="1" x14ac:dyDescent="0.2">
      <c r="B134" s="78"/>
      <c r="C134" s="79"/>
      <c r="D134" s="145"/>
    </row>
    <row r="135" spans="2:4" ht="15" customHeight="1" x14ac:dyDescent="0.2">
      <c r="B135" s="78"/>
      <c r="C135" s="79"/>
      <c r="D135" s="145"/>
    </row>
    <row r="136" spans="2:4" ht="15" customHeight="1" x14ac:dyDescent="0.2">
      <c r="B136" s="78"/>
      <c r="C136" s="79"/>
      <c r="D136" s="145"/>
    </row>
    <row r="137" spans="2:4" ht="15" customHeight="1" x14ac:dyDescent="0.2">
      <c r="B137" s="78"/>
      <c r="C137" s="79"/>
      <c r="D137" s="145"/>
    </row>
    <row r="138" spans="2:4" ht="15" customHeight="1" x14ac:dyDescent="0.2">
      <c r="B138" s="78"/>
      <c r="C138" s="79"/>
      <c r="D138" s="145"/>
    </row>
    <row r="139" spans="2:4" ht="15" customHeight="1" x14ac:dyDescent="0.2">
      <c r="B139" s="78"/>
      <c r="C139" s="79"/>
      <c r="D139" s="145"/>
    </row>
    <row r="140" spans="2:4" ht="15" customHeight="1" x14ac:dyDescent="0.2">
      <c r="B140" s="78"/>
      <c r="C140" s="79"/>
      <c r="D140" s="145"/>
    </row>
    <row r="141" spans="2:4" ht="15" customHeight="1" x14ac:dyDescent="0.2">
      <c r="B141" s="78"/>
      <c r="C141" s="79"/>
      <c r="D141" s="145"/>
    </row>
    <row r="142" spans="2:4" ht="15" customHeight="1" x14ac:dyDescent="0.2">
      <c r="B142" s="78"/>
      <c r="C142" s="79"/>
      <c r="D142" s="145"/>
    </row>
    <row r="143" spans="2:4" ht="15" customHeight="1" x14ac:dyDescent="0.2">
      <c r="B143" s="78"/>
      <c r="C143" s="79"/>
      <c r="D143" s="145"/>
    </row>
    <row r="144" spans="2:4" ht="15" customHeight="1" x14ac:dyDescent="0.2">
      <c r="B144" s="78"/>
      <c r="C144" s="79"/>
      <c r="D144" s="145"/>
    </row>
    <row r="145" spans="2:4" ht="15" customHeight="1" x14ac:dyDescent="0.2">
      <c r="B145" s="78"/>
      <c r="C145" s="79"/>
      <c r="D145" s="145"/>
    </row>
    <row r="146" spans="2:4" ht="15" customHeight="1" x14ac:dyDescent="0.2">
      <c r="B146" s="78"/>
      <c r="C146" s="79"/>
      <c r="D146" s="145"/>
    </row>
    <row r="147" spans="2:4" ht="15" customHeight="1" x14ac:dyDescent="0.2">
      <c r="B147" s="78"/>
      <c r="C147" s="79"/>
      <c r="D147" s="145"/>
    </row>
    <row r="148" spans="2:4" ht="15" customHeight="1" x14ac:dyDescent="0.2">
      <c r="B148" s="78"/>
      <c r="C148" s="79"/>
      <c r="D148" s="145"/>
    </row>
    <row r="149" spans="2:4" ht="15" customHeight="1" x14ac:dyDescent="0.2">
      <c r="B149" s="78"/>
      <c r="C149" s="79"/>
      <c r="D149" s="145"/>
    </row>
    <row r="150" spans="2:4" ht="15" customHeight="1" x14ac:dyDescent="0.2">
      <c r="B150" s="78"/>
      <c r="C150" s="79"/>
      <c r="D150" s="145"/>
    </row>
    <row r="151" spans="2:4" ht="15" customHeight="1" x14ac:dyDescent="0.2">
      <c r="B151" s="78"/>
      <c r="C151" s="79"/>
      <c r="D151" s="145"/>
    </row>
    <row r="152" spans="2:4" ht="15" customHeight="1" x14ac:dyDescent="0.2">
      <c r="B152" s="78"/>
      <c r="C152" s="79"/>
      <c r="D152" s="145"/>
    </row>
    <row r="153" spans="2:4" ht="15" customHeight="1" x14ac:dyDescent="0.2">
      <c r="B153" s="78"/>
      <c r="C153" s="79"/>
      <c r="D153" s="145"/>
    </row>
    <row r="154" spans="2:4" ht="15" customHeight="1" x14ac:dyDescent="0.2">
      <c r="B154" s="78"/>
      <c r="C154" s="79"/>
      <c r="D154" s="145"/>
    </row>
    <row r="155" spans="2:4" ht="15" customHeight="1" x14ac:dyDescent="0.2">
      <c r="B155" s="78"/>
      <c r="C155" s="79"/>
      <c r="D155" s="145"/>
    </row>
    <row r="156" spans="2:4" ht="15" customHeight="1" x14ac:dyDescent="0.2">
      <c r="B156" s="78"/>
      <c r="C156" s="79"/>
      <c r="D156" s="145"/>
    </row>
    <row r="157" spans="2:4" ht="15" customHeight="1" x14ac:dyDescent="0.2">
      <c r="B157" s="78"/>
      <c r="C157" s="79"/>
      <c r="D157" s="145"/>
    </row>
    <row r="158" spans="2:4" ht="15" customHeight="1" x14ac:dyDescent="0.2">
      <c r="B158" s="78"/>
      <c r="C158" s="79"/>
      <c r="D158" s="145"/>
    </row>
    <row r="159" spans="2:4" ht="15" customHeight="1" x14ac:dyDescent="0.2">
      <c r="B159" s="78"/>
      <c r="C159" s="79"/>
      <c r="D159" s="145"/>
    </row>
    <row r="160" spans="2:4" ht="15" customHeight="1" x14ac:dyDescent="0.2">
      <c r="B160" s="78"/>
      <c r="C160" s="79"/>
      <c r="D160" s="145"/>
    </row>
    <row r="161" spans="2:4" ht="15" customHeight="1" x14ac:dyDescent="0.2">
      <c r="B161" s="78"/>
      <c r="C161" s="79"/>
      <c r="D161" s="145"/>
    </row>
    <row r="162" spans="2:4" ht="15" customHeight="1" x14ac:dyDescent="0.2">
      <c r="B162" s="78"/>
      <c r="C162" s="79"/>
      <c r="D162" s="145"/>
    </row>
    <row r="163" spans="2:4" ht="15" customHeight="1" x14ac:dyDescent="0.2">
      <c r="B163" s="78"/>
      <c r="C163" s="79"/>
      <c r="D163" s="145"/>
    </row>
    <row r="164" spans="2:4" ht="15" customHeight="1" x14ac:dyDescent="0.2">
      <c r="B164" s="78"/>
      <c r="C164" s="79"/>
      <c r="D164" s="145"/>
    </row>
    <row r="165" spans="2:4" ht="15" customHeight="1" x14ac:dyDescent="0.2">
      <c r="B165" s="78"/>
      <c r="C165" s="79"/>
      <c r="D165" s="145"/>
    </row>
    <row r="166" spans="2:4" ht="15" customHeight="1" x14ac:dyDescent="0.2">
      <c r="B166" s="78"/>
      <c r="C166" s="79"/>
      <c r="D166" s="145"/>
    </row>
    <row r="167" spans="2:4" ht="15" customHeight="1" x14ac:dyDescent="0.2">
      <c r="B167" s="78"/>
      <c r="C167" s="79"/>
      <c r="D167" s="145"/>
    </row>
    <row r="168" spans="2:4" ht="15" customHeight="1" x14ac:dyDescent="0.2">
      <c r="B168" s="78"/>
      <c r="C168" s="79"/>
      <c r="D168" s="145"/>
    </row>
    <row r="169" spans="2:4" ht="15" customHeight="1" x14ac:dyDescent="0.2">
      <c r="B169" s="78"/>
      <c r="C169" s="79"/>
      <c r="D169" s="145"/>
    </row>
    <row r="170" spans="2:4" ht="15" customHeight="1" x14ac:dyDescent="0.2">
      <c r="B170" s="78"/>
      <c r="C170" s="79"/>
      <c r="D170" s="145"/>
    </row>
    <row r="171" spans="2:4" ht="15" customHeight="1" x14ac:dyDescent="0.2">
      <c r="B171" s="78"/>
      <c r="C171" s="79"/>
      <c r="D171" s="145"/>
    </row>
    <row r="172" spans="2:4" ht="15" customHeight="1" x14ac:dyDescent="0.2">
      <c r="B172" s="78"/>
      <c r="C172" s="79"/>
      <c r="D172" s="145"/>
    </row>
    <row r="173" spans="2:4" ht="15" customHeight="1" x14ac:dyDescent="0.2">
      <c r="B173" s="78"/>
      <c r="C173" s="79"/>
      <c r="D173" s="145"/>
    </row>
    <row r="174" spans="2:4" ht="15" customHeight="1" x14ac:dyDescent="0.2">
      <c r="B174" s="78"/>
      <c r="C174" s="79"/>
      <c r="D174" s="145"/>
    </row>
    <row r="175" spans="2:4" ht="15" customHeight="1" x14ac:dyDescent="0.2">
      <c r="B175" s="78"/>
      <c r="C175" s="79"/>
      <c r="D175" s="145"/>
    </row>
    <row r="176" spans="2:4" ht="15" customHeight="1" x14ac:dyDescent="0.2">
      <c r="B176" s="78"/>
      <c r="C176" s="79"/>
      <c r="D176" s="145"/>
    </row>
    <row r="177" spans="2:4" ht="15" customHeight="1" x14ac:dyDescent="0.2">
      <c r="B177" s="78"/>
      <c r="C177" s="79"/>
      <c r="D177" s="145"/>
    </row>
    <row r="178" spans="2:4" ht="15" customHeight="1" x14ac:dyDescent="0.2">
      <c r="B178" s="78"/>
      <c r="C178" s="79"/>
      <c r="D178" s="145"/>
    </row>
    <row r="179" spans="2:4" ht="15" customHeight="1" x14ac:dyDescent="0.2">
      <c r="B179" s="78"/>
      <c r="C179" s="79"/>
      <c r="D179" s="145"/>
    </row>
    <row r="180" spans="2:4" ht="15" customHeight="1" x14ac:dyDescent="0.2">
      <c r="B180" s="78"/>
      <c r="C180" s="79"/>
      <c r="D180" s="145"/>
    </row>
    <row r="181" spans="2:4" ht="15" customHeight="1" x14ac:dyDescent="0.2">
      <c r="B181" s="78"/>
      <c r="C181" s="79"/>
      <c r="D181" s="145"/>
    </row>
    <row r="182" spans="2:4" ht="15" customHeight="1" x14ac:dyDescent="0.2">
      <c r="B182" s="78"/>
      <c r="C182" s="79"/>
      <c r="D182" s="145"/>
    </row>
    <row r="183" spans="2:4" ht="15" customHeight="1" x14ac:dyDescent="0.2">
      <c r="B183" s="78"/>
      <c r="C183" s="79"/>
      <c r="D183" s="145"/>
    </row>
    <row r="184" spans="2:4" ht="15" customHeight="1" x14ac:dyDescent="0.2">
      <c r="B184" s="78"/>
      <c r="C184" s="79"/>
      <c r="D184" s="145"/>
    </row>
    <row r="185" spans="2:4" ht="15" customHeight="1" x14ac:dyDescent="0.2">
      <c r="B185" s="78"/>
      <c r="C185" s="79"/>
      <c r="D185" s="145"/>
    </row>
    <row r="186" spans="2:4" ht="15" customHeight="1" x14ac:dyDescent="0.2">
      <c r="B186" s="78"/>
      <c r="C186" s="79"/>
      <c r="D186" s="145"/>
    </row>
    <row r="187" spans="2:4" ht="15" customHeight="1" x14ac:dyDescent="0.2">
      <c r="B187" s="78"/>
      <c r="C187" s="79"/>
      <c r="D187" s="145"/>
    </row>
    <row r="188" spans="2:4" ht="15" customHeight="1" x14ac:dyDescent="0.2">
      <c r="B188" s="78"/>
      <c r="C188" s="79"/>
      <c r="D188" s="145"/>
    </row>
    <row r="189" spans="2:4" ht="15" customHeight="1" x14ac:dyDescent="0.2">
      <c r="B189" s="78"/>
      <c r="C189" s="79"/>
      <c r="D189" s="145"/>
    </row>
    <row r="190" spans="2:4" ht="15" customHeight="1" x14ac:dyDescent="0.2">
      <c r="B190" s="78"/>
      <c r="C190" s="79"/>
      <c r="D190" s="145"/>
    </row>
    <row r="191" spans="2:4" ht="15" customHeight="1" x14ac:dyDescent="0.2">
      <c r="B191" s="78"/>
      <c r="C191" s="79"/>
      <c r="D191" s="145"/>
    </row>
    <row r="192" spans="2:4" ht="15" customHeight="1" x14ac:dyDescent="0.2">
      <c r="B192" s="78"/>
      <c r="C192" s="79"/>
      <c r="D192" s="145"/>
    </row>
    <row r="193" spans="2:4" ht="15" customHeight="1" x14ac:dyDescent="0.2">
      <c r="B193" s="78"/>
      <c r="C193" s="79"/>
      <c r="D193" s="145"/>
    </row>
    <row r="194" spans="2:4" ht="15" customHeight="1" x14ac:dyDescent="0.2">
      <c r="B194" s="78"/>
      <c r="C194" s="79"/>
      <c r="D194" s="145"/>
    </row>
    <row r="195" spans="2:4" ht="15" customHeight="1" x14ac:dyDescent="0.2">
      <c r="B195" s="78"/>
      <c r="C195" s="79"/>
      <c r="D195" s="145"/>
    </row>
    <row r="196" spans="2:4" ht="15" customHeight="1" x14ac:dyDescent="0.2">
      <c r="B196" s="78"/>
      <c r="C196" s="79"/>
      <c r="D196" s="145"/>
    </row>
    <row r="197" spans="2:4" ht="15" customHeight="1" x14ac:dyDescent="0.2">
      <c r="B197" s="78"/>
      <c r="C197" s="79"/>
      <c r="D197" s="145"/>
    </row>
    <row r="198" spans="2:4" ht="15" customHeight="1" x14ac:dyDescent="0.2">
      <c r="B198" s="78"/>
      <c r="C198" s="79"/>
      <c r="D198" s="145"/>
    </row>
    <row r="199" spans="2:4" ht="15" customHeight="1" x14ac:dyDescent="0.2">
      <c r="B199" s="78"/>
      <c r="C199" s="79"/>
      <c r="D199" s="145"/>
    </row>
    <row r="200" spans="2:4" ht="15" customHeight="1" x14ac:dyDescent="0.2">
      <c r="B200" s="78"/>
      <c r="C200" s="79"/>
      <c r="D200" s="145"/>
    </row>
    <row r="201" spans="2:4" ht="15" customHeight="1" x14ac:dyDescent="0.2">
      <c r="B201" s="78"/>
      <c r="C201" s="79"/>
      <c r="D201" s="145"/>
    </row>
    <row r="202" spans="2:4" ht="15" customHeight="1" x14ac:dyDescent="0.2">
      <c r="B202" s="78"/>
      <c r="C202" s="79"/>
      <c r="D202" s="145"/>
    </row>
    <row r="203" spans="2:4" ht="15" customHeight="1" x14ac:dyDescent="0.2">
      <c r="B203" s="78"/>
      <c r="C203" s="79"/>
      <c r="D203" s="145"/>
    </row>
    <row r="204" spans="2:4" ht="15" customHeight="1" x14ac:dyDescent="0.2">
      <c r="B204" s="78"/>
      <c r="C204" s="79"/>
      <c r="D204" s="145"/>
    </row>
    <row r="205" spans="2:4" ht="15" customHeight="1" x14ac:dyDescent="0.2">
      <c r="B205" s="78"/>
      <c r="C205" s="79"/>
      <c r="D205" s="145"/>
    </row>
    <row r="206" spans="2:4" ht="15" customHeight="1" x14ac:dyDescent="0.2">
      <c r="B206" s="78"/>
      <c r="C206" s="79"/>
      <c r="D206" s="145"/>
    </row>
    <row r="207" spans="2:4" ht="15" customHeight="1" x14ac:dyDescent="0.2">
      <c r="B207" s="78"/>
      <c r="C207" s="79"/>
      <c r="D207" s="145"/>
    </row>
    <row r="208" spans="2:4" ht="15" customHeight="1" x14ac:dyDescent="0.2">
      <c r="B208" s="78"/>
      <c r="C208" s="79"/>
      <c r="D208" s="145"/>
    </row>
    <row r="209" spans="2:4" ht="15" customHeight="1" x14ac:dyDescent="0.2">
      <c r="B209" s="78"/>
      <c r="C209" s="79"/>
      <c r="D209" s="145"/>
    </row>
    <row r="210" spans="2:4" ht="15" customHeight="1" x14ac:dyDescent="0.2">
      <c r="B210" s="78"/>
      <c r="C210" s="79"/>
      <c r="D210" s="145"/>
    </row>
    <row r="211" spans="2:4" ht="15" customHeight="1" x14ac:dyDescent="0.2">
      <c r="B211" s="78"/>
      <c r="C211" s="79"/>
      <c r="D211" s="145"/>
    </row>
    <row r="212" spans="2:4" ht="15" customHeight="1" x14ac:dyDescent="0.2">
      <c r="B212" s="78"/>
      <c r="C212" s="79"/>
      <c r="D212" s="145"/>
    </row>
    <row r="213" spans="2:4" ht="15" customHeight="1" x14ac:dyDescent="0.2">
      <c r="B213" s="78"/>
      <c r="C213" s="79"/>
      <c r="D213" s="145"/>
    </row>
    <row r="214" spans="2:4" ht="15" customHeight="1" x14ac:dyDescent="0.2">
      <c r="B214" s="78"/>
      <c r="C214" s="79"/>
      <c r="D214" s="145"/>
    </row>
    <row r="215" spans="2:4" ht="15" customHeight="1" x14ac:dyDescent="0.2">
      <c r="B215" s="78"/>
      <c r="C215" s="79"/>
      <c r="D215" s="145"/>
    </row>
    <row r="216" spans="2:4" ht="15" customHeight="1" x14ac:dyDescent="0.2">
      <c r="B216" s="78"/>
      <c r="C216" s="79"/>
      <c r="D216" s="145"/>
    </row>
    <row r="217" spans="2:4" ht="15" customHeight="1" x14ac:dyDescent="0.2">
      <c r="B217" s="78"/>
      <c r="C217" s="79"/>
      <c r="D217" s="145"/>
    </row>
    <row r="218" spans="2:4" ht="15" customHeight="1" x14ac:dyDescent="0.2">
      <c r="B218" s="78"/>
      <c r="C218" s="79"/>
      <c r="D218" s="145"/>
    </row>
    <row r="219" spans="2:4" ht="15" customHeight="1" x14ac:dyDescent="0.2">
      <c r="B219" s="78"/>
      <c r="C219" s="79"/>
      <c r="D219" s="145"/>
    </row>
    <row r="220" spans="2:4" ht="15" customHeight="1" x14ac:dyDescent="0.2">
      <c r="B220" s="78"/>
      <c r="C220" s="79"/>
      <c r="D220" s="145"/>
    </row>
    <row r="221" spans="2:4" ht="15" customHeight="1" x14ac:dyDescent="0.2">
      <c r="B221" s="78"/>
      <c r="C221" s="79"/>
      <c r="D221" s="145"/>
    </row>
    <row r="222" spans="2:4" ht="15" customHeight="1" x14ac:dyDescent="0.2">
      <c r="B222" s="78"/>
      <c r="C222" s="79"/>
      <c r="D222" s="145"/>
    </row>
    <row r="223" spans="2:4" ht="15" customHeight="1" x14ac:dyDescent="0.2">
      <c r="B223" s="78"/>
      <c r="C223" s="79"/>
      <c r="D223" s="145"/>
    </row>
    <row r="224" spans="2:4" ht="15" customHeight="1" x14ac:dyDescent="0.2">
      <c r="B224" s="78"/>
      <c r="C224" s="79"/>
      <c r="D224" s="145"/>
    </row>
    <row r="225" spans="2:4" ht="15" customHeight="1" x14ac:dyDescent="0.2">
      <c r="B225" s="78"/>
      <c r="C225" s="79"/>
      <c r="D225" s="145"/>
    </row>
    <row r="226" spans="2:4" ht="15" customHeight="1" x14ac:dyDescent="0.2">
      <c r="B226" s="78"/>
      <c r="C226" s="79"/>
      <c r="D226" s="145"/>
    </row>
    <row r="227" spans="2:4" ht="15" customHeight="1" x14ac:dyDescent="0.2">
      <c r="B227" s="78"/>
      <c r="C227" s="79"/>
      <c r="D227" s="145"/>
    </row>
    <row r="228" spans="2:4" ht="15" customHeight="1" x14ac:dyDescent="0.2">
      <c r="B228" s="78"/>
      <c r="C228" s="79"/>
      <c r="D228" s="145"/>
    </row>
    <row r="229" spans="2:4" ht="15" customHeight="1" x14ac:dyDescent="0.2">
      <c r="B229" s="78"/>
      <c r="C229" s="79"/>
      <c r="D229" s="145"/>
    </row>
    <row r="230" spans="2:4" ht="15" customHeight="1" x14ac:dyDescent="0.2">
      <c r="B230" s="78"/>
      <c r="C230" s="79"/>
      <c r="D230" s="145"/>
    </row>
    <row r="231" spans="2:4" ht="15" customHeight="1" x14ac:dyDescent="0.2">
      <c r="B231" s="78"/>
      <c r="C231" s="79"/>
      <c r="D231" s="145"/>
    </row>
    <row r="232" spans="2:4" ht="15" customHeight="1" x14ac:dyDescent="0.2">
      <c r="B232" s="78"/>
      <c r="C232" s="79"/>
      <c r="D232" s="145"/>
    </row>
    <row r="233" spans="2:4" ht="15" customHeight="1" x14ac:dyDescent="0.2">
      <c r="B233" s="78"/>
      <c r="C233" s="79"/>
      <c r="D233" s="145"/>
    </row>
    <row r="234" spans="2:4" ht="15" customHeight="1" x14ac:dyDescent="0.2">
      <c r="B234" s="78"/>
      <c r="C234" s="79"/>
      <c r="D234" s="145"/>
    </row>
    <row r="235" spans="2:4" ht="15" customHeight="1" x14ac:dyDescent="0.2">
      <c r="B235" s="78"/>
      <c r="C235" s="79"/>
      <c r="D235" s="145"/>
    </row>
    <row r="236" spans="2:4" ht="15" customHeight="1" x14ac:dyDescent="0.2">
      <c r="B236" s="78"/>
      <c r="C236" s="79"/>
      <c r="D236" s="145"/>
    </row>
    <row r="237" spans="2:4" ht="15" customHeight="1" x14ac:dyDescent="0.2">
      <c r="B237" s="78"/>
      <c r="C237" s="79"/>
      <c r="D237" s="145"/>
    </row>
    <row r="238" spans="2:4" ht="15" customHeight="1" x14ac:dyDescent="0.2">
      <c r="B238" s="78"/>
      <c r="C238" s="79"/>
      <c r="D238" s="145"/>
    </row>
    <row r="239" spans="2:4" ht="15" customHeight="1" x14ac:dyDescent="0.2">
      <c r="B239" s="78"/>
      <c r="C239" s="79"/>
      <c r="D239" s="145"/>
    </row>
    <row r="240" spans="2:4" ht="15" customHeight="1" x14ac:dyDescent="0.2">
      <c r="B240" s="78"/>
      <c r="C240" s="79"/>
      <c r="D240" s="145"/>
    </row>
    <row r="241" spans="2:4" ht="15" customHeight="1" x14ac:dyDescent="0.2">
      <c r="B241" s="78"/>
      <c r="C241" s="79"/>
      <c r="D241" s="145"/>
    </row>
    <row r="242" spans="2:4" ht="15" customHeight="1" x14ac:dyDescent="0.2">
      <c r="B242" s="78"/>
      <c r="C242" s="79"/>
      <c r="D242" s="145"/>
    </row>
    <row r="243" spans="2:4" ht="15" customHeight="1" x14ac:dyDescent="0.2">
      <c r="B243" s="78"/>
      <c r="C243" s="79"/>
      <c r="D243" s="145"/>
    </row>
    <row r="244" spans="2:4" ht="15" customHeight="1" x14ac:dyDescent="0.2">
      <c r="B244" s="78"/>
      <c r="C244" s="79"/>
      <c r="D244" s="145"/>
    </row>
    <row r="245" spans="2:4" ht="15" customHeight="1" x14ac:dyDescent="0.2">
      <c r="B245" s="78"/>
      <c r="C245" s="79"/>
      <c r="D245" s="145"/>
    </row>
    <row r="246" spans="2:4" ht="15" customHeight="1" x14ac:dyDescent="0.2">
      <c r="B246" s="78"/>
      <c r="C246" s="79"/>
      <c r="D246" s="145"/>
    </row>
    <row r="247" spans="2:4" ht="15" customHeight="1" x14ac:dyDescent="0.2">
      <c r="B247" s="78"/>
      <c r="C247" s="79"/>
      <c r="D247" s="145"/>
    </row>
    <row r="248" spans="2:4" ht="15" customHeight="1" x14ac:dyDescent="0.2">
      <c r="B248" s="78"/>
      <c r="C248" s="79"/>
      <c r="D248" s="145"/>
    </row>
    <row r="249" spans="2:4" ht="15" customHeight="1" x14ac:dyDescent="0.2">
      <c r="B249" s="78"/>
      <c r="C249" s="79"/>
      <c r="D249" s="145"/>
    </row>
    <row r="250" spans="2:4" ht="15" customHeight="1" x14ac:dyDescent="0.2">
      <c r="B250" s="78"/>
      <c r="C250" s="79"/>
      <c r="D250" s="145"/>
    </row>
    <row r="251" spans="2:4" ht="15" customHeight="1" x14ac:dyDescent="0.2">
      <c r="B251" s="78"/>
      <c r="C251" s="79"/>
      <c r="D251" s="145"/>
    </row>
    <row r="252" spans="2:4" ht="15" customHeight="1" x14ac:dyDescent="0.2">
      <c r="B252" s="78"/>
      <c r="C252" s="79"/>
      <c r="D252" s="145"/>
    </row>
    <row r="253" spans="2:4" ht="15" customHeight="1" x14ac:dyDescent="0.2">
      <c r="B253" s="78"/>
      <c r="C253" s="79"/>
      <c r="D253" s="145"/>
    </row>
    <row r="254" spans="2:4" ht="15" customHeight="1" x14ac:dyDescent="0.2">
      <c r="B254" s="78"/>
      <c r="C254" s="79"/>
      <c r="D254" s="145"/>
    </row>
    <row r="255" spans="2:4" ht="15" customHeight="1" x14ac:dyDescent="0.2">
      <c r="B255" s="78"/>
      <c r="C255" s="79"/>
      <c r="D255" s="145"/>
    </row>
    <row r="256" spans="2:4" ht="15" customHeight="1" x14ac:dyDescent="0.2">
      <c r="B256" s="78"/>
      <c r="C256" s="79"/>
      <c r="D256" s="145"/>
    </row>
    <row r="257" spans="2:4" ht="15" customHeight="1" x14ac:dyDescent="0.2">
      <c r="B257" s="78"/>
      <c r="C257" s="79"/>
      <c r="D257" s="145"/>
    </row>
    <row r="258" spans="2:4" ht="15" customHeight="1" x14ac:dyDescent="0.2">
      <c r="B258" s="78"/>
      <c r="C258" s="79"/>
      <c r="D258" s="145"/>
    </row>
    <row r="259" spans="2:4" ht="15" customHeight="1" thickBot="1" x14ac:dyDescent="0.25">
      <c r="B259" s="80"/>
      <c r="C259" s="218"/>
      <c r="D259" s="262"/>
    </row>
    <row r="260" spans="2:4" ht="8.25" customHeight="1" x14ac:dyDescent="0.2"/>
  </sheetData>
  <sheetProtection algorithmName="SHA-512" hashValue="edoSRzYFJf6gu2hKzAARGXUx5H9IRFqRjAbmbyQH5K6XgG02VNNMU1NjmcVI/Rfk3Q20mrFFGXpc2J2oN/VQzg==" saltValue="/cRMFoa3bc5OuawTnzCKfw==" spinCount="100000" sheet="1" objects="1" scenarios="1"/>
  <customSheetViews>
    <customSheetView guid="{AB984B78-CF90-47D3-BD7F-5805A1C1409B}" showPageBreaks="1" showGridLines="0">
      <selection activeCell="D5" sqref="D5"/>
      <pageMargins left="0.78740157499999996" right="0.78740157499999996" top="0.984251969" bottom="0.984251969" header="0.4921259845" footer="0.4921259845"/>
      <pageSetup paperSize="9" scale="69" orientation="portrait" r:id="rId1"/>
      <headerFooter alignWithMargins="0"/>
    </customSheetView>
    <customSheetView guid="{FF7014B8-726F-4A88-B434-EC34DD9149F9}" showGridLines="0">
      <selection activeCell="D5" sqref="D5"/>
      <pageMargins left="0.78740157480314965" right="0.78740157480314965" top="0.98425196850393704" bottom="0.98425196850393704" header="0.51181102362204722" footer="0.51181102362204722"/>
      <pageSetup paperSize="9" scale="68" orientation="portrait" r:id="rId2"/>
      <headerFooter alignWithMargins="0">
        <oddHeader>&amp;L &amp;A, Seite &amp;P von &amp;N&amp;R&amp;D</oddHeader>
      </headerFooter>
    </customSheetView>
  </customSheetViews>
  <phoneticPr fontId="13" type="noConversion"/>
  <pageMargins left="0.78740157499999996" right="0.78740157499999996" top="0.984251969" bottom="0.984251969" header="0.4921259845" footer="0.4921259845"/>
  <pageSetup paperSize="9" scale="68" orientation="portrait" r:id="rId3"/>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8">
    <tabColor rgb="FFFFFF99"/>
  </sheetPr>
  <dimension ref="A1:L32"/>
  <sheetViews>
    <sheetView showGridLines="0" zoomScaleNormal="100" workbookViewId="0">
      <selection activeCell="E5" sqref="E5"/>
    </sheetView>
  </sheetViews>
  <sheetFormatPr baseColWidth="10" defaultRowHeight="14.25" x14ac:dyDescent="0.2"/>
  <cols>
    <col min="1" max="1" width="2.7109375" style="12" customWidth="1"/>
    <col min="2" max="2" width="11.42578125" style="12"/>
    <col min="3" max="9" width="17.7109375" style="12" customWidth="1"/>
    <col min="10" max="11" width="16.42578125" style="12" customWidth="1"/>
    <col min="12" max="12" width="14.7109375" style="12" customWidth="1"/>
    <col min="13" max="16384" width="11.42578125" style="12"/>
  </cols>
  <sheetData>
    <row r="1" spans="1:12" ht="60" customHeight="1" x14ac:dyDescent="0.2">
      <c r="B1" s="1328" t="str">
        <f>"E7. Auflösung von Netzanschlusskostenbeiträgen, Baukostenzuschüssen und Investitionszuschüssen nach § 9 Abs. 1 S. 1 Nr. 3 und 4 i.V.m. S. 2 StromNEV des Jahres " &amp;'A. Allgemeine Informationen'!C15</f>
        <v>E7. Auflösung von Netzanschlusskostenbeiträgen, Baukostenzuschüssen und Investitionszuschüssen nach § 9 Abs. 1 S. 1 Nr. 3 und 4 i.V.m. S. 2 StromNEV des Jahres 2025</v>
      </c>
      <c r="C1" s="1256"/>
      <c r="D1" s="1256"/>
      <c r="E1" s="1256"/>
      <c r="F1" s="1256"/>
      <c r="G1" s="1256"/>
      <c r="H1" s="1256"/>
      <c r="I1" s="1256"/>
      <c r="L1" s="156"/>
    </row>
    <row r="2" spans="1:12" ht="12" customHeight="1" thickBot="1" x14ac:dyDescent="0.25">
      <c r="B2" s="31"/>
    </row>
    <row r="3" spans="1:12" ht="36" customHeight="1" thickBot="1" x14ac:dyDescent="0.25">
      <c r="B3" s="198" t="s">
        <v>152</v>
      </c>
      <c r="C3" s="217"/>
      <c r="D3" s="575"/>
      <c r="E3" s="106" t="s">
        <v>97</v>
      </c>
    </row>
    <row r="4" spans="1:12" s="41" customFormat="1" ht="15" customHeight="1" thickBot="1" x14ac:dyDescent="0.25">
      <c r="B4" s="44" t="s">
        <v>159</v>
      </c>
      <c r="C4" s="70"/>
      <c r="D4" s="268"/>
      <c r="E4" s="66">
        <f>F29+G29+H29</f>
        <v>0</v>
      </c>
      <c r="G4" s="1019" t="s">
        <v>831</v>
      </c>
      <c r="H4" s="1020"/>
      <c r="I4" s="1020"/>
      <c r="J4" s="1020"/>
      <c r="K4" s="1021"/>
      <c r="L4" s="1018"/>
    </row>
    <row r="5" spans="1:12" s="41" customFormat="1" ht="15" customHeight="1" x14ac:dyDescent="0.2">
      <c r="B5" s="147" t="s">
        <v>103</v>
      </c>
      <c r="C5" s="589"/>
      <c r="D5" s="57"/>
      <c r="E5" s="145"/>
    </row>
    <row r="6" spans="1:12" s="41" customFormat="1" ht="15" customHeight="1" thickBot="1" x14ac:dyDescent="0.25">
      <c r="B6" s="146" t="s">
        <v>86</v>
      </c>
      <c r="C6" s="596"/>
      <c r="D6" s="590"/>
      <c r="E6" s="68">
        <f>E4-E5</f>
        <v>0</v>
      </c>
    </row>
    <row r="7" spans="1:12" ht="12" customHeight="1" thickBot="1" x14ac:dyDescent="0.25">
      <c r="A7" s="111"/>
      <c r="B7" s="111"/>
      <c r="C7" s="111"/>
      <c r="D7" s="111"/>
      <c r="E7" s="111"/>
      <c r="F7" s="111"/>
      <c r="G7" s="111"/>
      <c r="H7" s="111"/>
      <c r="I7" s="111"/>
    </row>
    <row r="8" spans="1:12" ht="72" customHeight="1" x14ac:dyDescent="0.2">
      <c r="A8" s="111"/>
      <c r="B8" s="639" t="s">
        <v>114</v>
      </c>
      <c r="C8" s="641" t="s">
        <v>153</v>
      </c>
      <c r="D8" s="641" t="s">
        <v>154</v>
      </c>
      <c r="E8" s="686" t="s">
        <v>455</v>
      </c>
      <c r="F8" s="641" t="s">
        <v>155</v>
      </c>
      <c r="G8" s="641" t="s">
        <v>156</v>
      </c>
      <c r="H8" s="686" t="s">
        <v>456</v>
      </c>
      <c r="I8" s="641" t="s">
        <v>157</v>
      </c>
      <c r="J8" s="586" t="s">
        <v>158</v>
      </c>
      <c r="K8" s="105" t="s">
        <v>457</v>
      </c>
    </row>
    <row r="9" spans="1:12" ht="15" customHeight="1" x14ac:dyDescent="0.2">
      <c r="A9" s="111"/>
      <c r="B9" s="157">
        <f t="shared" ref="B9:B26" si="0">B10-1</f>
        <v>2006</v>
      </c>
      <c r="C9" s="97"/>
      <c r="D9" s="97"/>
      <c r="E9" s="643"/>
      <c r="F9" s="348" t="str">
        <f>IF(C9="","",C9/20)</f>
        <v/>
      </c>
      <c r="G9" s="348" t="str">
        <f>IF(D9="","",D9/20)</f>
        <v/>
      </c>
      <c r="H9" s="348" t="str">
        <f>IF(E9="","",E9/20)</f>
        <v/>
      </c>
      <c r="I9" s="1082">
        <f>IFERROR(C9-F9*($B$28-$B9+1),0)</f>
        <v>0</v>
      </c>
      <c r="J9" s="1082">
        <f>IFERROR(D9-G9*($B$28-$B9+1),0)</f>
        <v>0</v>
      </c>
      <c r="K9" s="1083">
        <f>IFERROR(E9-H9*($B$28-$B9+1),0)</f>
        <v>0</v>
      </c>
    </row>
    <row r="10" spans="1:12" ht="15" customHeight="1" x14ac:dyDescent="0.2">
      <c r="A10" s="111"/>
      <c r="B10" s="157">
        <f t="shared" si="0"/>
        <v>2007</v>
      </c>
      <c r="C10" s="97"/>
      <c r="D10" s="97"/>
      <c r="E10" s="643"/>
      <c r="F10" s="348" t="str">
        <f t="shared" ref="F10:F28" si="1">IF(C10="","",C10/20)</f>
        <v/>
      </c>
      <c r="G10" s="348" t="str">
        <f t="shared" ref="G10:G28" si="2">IF(D10="","",D10/20)</f>
        <v/>
      </c>
      <c r="H10" s="348" t="str">
        <f t="shared" ref="H10:H28" si="3">IF(E10="","",E10/20)</f>
        <v/>
      </c>
      <c r="I10" s="1082">
        <f t="shared" ref="I10:K25" si="4">IFERROR(C10-F10*($B$28-$B10+1),0)</f>
        <v>0</v>
      </c>
      <c r="J10" s="1082">
        <f t="shared" si="4"/>
        <v>0</v>
      </c>
      <c r="K10" s="1083">
        <f t="shared" si="4"/>
        <v>0</v>
      </c>
    </row>
    <row r="11" spans="1:12" ht="15" customHeight="1" x14ac:dyDescent="0.2">
      <c r="A11" s="111"/>
      <c r="B11" s="157">
        <f t="shared" si="0"/>
        <v>2008</v>
      </c>
      <c r="C11" s="97"/>
      <c r="D11" s="97"/>
      <c r="E11" s="643"/>
      <c r="F11" s="348" t="str">
        <f t="shared" si="1"/>
        <v/>
      </c>
      <c r="G11" s="348" t="str">
        <f t="shared" si="2"/>
        <v/>
      </c>
      <c r="H11" s="348" t="str">
        <f t="shared" si="3"/>
        <v/>
      </c>
      <c r="I11" s="1082">
        <f t="shared" si="4"/>
        <v>0</v>
      </c>
      <c r="J11" s="1082">
        <f t="shared" si="4"/>
        <v>0</v>
      </c>
      <c r="K11" s="1083">
        <f t="shared" si="4"/>
        <v>0</v>
      </c>
    </row>
    <row r="12" spans="1:12" ht="15" customHeight="1" x14ac:dyDescent="0.2">
      <c r="A12" s="111"/>
      <c r="B12" s="157">
        <f t="shared" si="0"/>
        <v>2009</v>
      </c>
      <c r="C12" s="97"/>
      <c r="D12" s="97"/>
      <c r="E12" s="643"/>
      <c r="F12" s="348" t="str">
        <f t="shared" si="1"/>
        <v/>
      </c>
      <c r="G12" s="348" t="str">
        <f t="shared" si="2"/>
        <v/>
      </c>
      <c r="H12" s="348" t="str">
        <f t="shared" si="3"/>
        <v/>
      </c>
      <c r="I12" s="1082">
        <f t="shared" si="4"/>
        <v>0</v>
      </c>
      <c r="J12" s="1082">
        <f t="shared" si="4"/>
        <v>0</v>
      </c>
      <c r="K12" s="1083">
        <f t="shared" si="4"/>
        <v>0</v>
      </c>
    </row>
    <row r="13" spans="1:12" ht="15" customHeight="1" x14ac:dyDescent="0.2">
      <c r="A13" s="111"/>
      <c r="B13" s="157">
        <f t="shared" si="0"/>
        <v>2010</v>
      </c>
      <c r="C13" s="97"/>
      <c r="D13" s="97"/>
      <c r="E13" s="643"/>
      <c r="F13" s="348" t="str">
        <f t="shared" si="1"/>
        <v/>
      </c>
      <c r="G13" s="348" t="str">
        <f t="shared" si="2"/>
        <v/>
      </c>
      <c r="H13" s="348" t="str">
        <f t="shared" si="3"/>
        <v/>
      </c>
      <c r="I13" s="1082">
        <f t="shared" si="4"/>
        <v>0</v>
      </c>
      <c r="J13" s="1082">
        <f t="shared" si="4"/>
        <v>0</v>
      </c>
      <c r="K13" s="1083">
        <f t="shared" si="4"/>
        <v>0</v>
      </c>
    </row>
    <row r="14" spans="1:12" ht="15" customHeight="1" x14ac:dyDescent="0.2">
      <c r="A14" s="111"/>
      <c r="B14" s="157">
        <f t="shared" si="0"/>
        <v>2011</v>
      </c>
      <c r="C14" s="97"/>
      <c r="D14" s="97"/>
      <c r="E14" s="643"/>
      <c r="F14" s="348" t="str">
        <f t="shared" si="1"/>
        <v/>
      </c>
      <c r="G14" s="348" t="str">
        <f t="shared" si="2"/>
        <v/>
      </c>
      <c r="H14" s="348" t="str">
        <f t="shared" si="3"/>
        <v/>
      </c>
      <c r="I14" s="1082">
        <f t="shared" si="4"/>
        <v>0</v>
      </c>
      <c r="J14" s="1082">
        <f t="shared" si="4"/>
        <v>0</v>
      </c>
      <c r="K14" s="1083">
        <f t="shared" si="4"/>
        <v>0</v>
      </c>
    </row>
    <row r="15" spans="1:12" ht="15" customHeight="1" x14ac:dyDescent="0.2">
      <c r="A15" s="111"/>
      <c r="B15" s="157">
        <f t="shared" si="0"/>
        <v>2012</v>
      </c>
      <c r="C15" s="97"/>
      <c r="D15" s="97"/>
      <c r="E15" s="643"/>
      <c r="F15" s="348" t="str">
        <f t="shared" si="1"/>
        <v/>
      </c>
      <c r="G15" s="348" t="str">
        <f t="shared" si="2"/>
        <v/>
      </c>
      <c r="H15" s="348" t="str">
        <f t="shared" si="3"/>
        <v/>
      </c>
      <c r="I15" s="1082">
        <f t="shared" si="4"/>
        <v>0</v>
      </c>
      <c r="J15" s="1082">
        <f t="shared" si="4"/>
        <v>0</v>
      </c>
      <c r="K15" s="1083">
        <f t="shared" si="4"/>
        <v>0</v>
      </c>
    </row>
    <row r="16" spans="1:12" ht="15" customHeight="1" x14ac:dyDescent="0.2">
      <c r="A16" s="111"/>
      <c r="B16" s="157">
        <f t="shared" si="0"/>
        <v>2013</v>
      </c>
      <c r="C16" s="97"/>
      <c r="D16" s="97"/>
      <c r="E16" s="643"/>
      <c r="F16" s="348" t="str">
        <f t="shared" si="1"/>
        <v/>
      </c>
      <c r="G16" s="348" t="str">
        <f t="shared" si="2"/>
        <v/>
      </c>
      <c r="H16" s="348" t="str">
        <f t="shared" si="3"/>
        <v/>
      </c>
      <c r="I16" s="1082">
        <f t="shared" si="4"/>
        <v>0</v>
      </c>
      <c r="J16" s="1082">
        <f t="shared" si="4"/>
        <v>0</v>
      </c>
      <c r="K16" s="1083">
        <f t="shared" si="4"/>
        <v>0</v>
      </c>
    </row>
    <row r="17" spans="1:11" ht="15" customHeight="1" x14ac:dyDescent="0.2">
      <c r="A17" s="111"/>
      <c r="B17" s="157">
        <f t="shared" si="0"/>
        <v>2014</v>
      </c>
      <c r="C17" s="97"/>
      <c r="D17" s="97"/>
      <c r="E17" s="643"/>
      <c r="F17" s="348" t="str">
        <f t="shared" si="1"/>
        <v/>
      </c>
      <c r="G17" s="348" t="str">
        <f t="shared" si="2"/>
        <v/>
      </c>
      <c r="H17" s="348" t="str">
        <f t="shared" si="3"/>
        <v/>
      </c>
      <c r="I17" s="1082">
        <f t="shared" si="4"/>
        <v>0</v>
      </c>
      <c r="J17" s="1082">
        <f t="shared" si="4"/>
        <v>0</v>
      </c>
      <c r="K17" s="1083">
        <f t="shared" si="4"/>
        <v>0</v>
      </c>
    </row>
    <row r="18" spans="1:11" ht="15" customHeight="1" x14ac:dyDescent="0.2">
      <c r="A18" s="111"/>
      <c r="B18" s="157">
        <f t="shared" si="0"/>
        <v>2015</v>
      </c>
      <c r="C18" s="97"/>
      <c r="D18" s="97"/>
      <c r="E18" s="643"/>
      <c r="F18" s="348" t="str">
        <f t="shared" si="1"/>
        <v/>
      </c>
      <c r="G18" s="348" t="str">
        <f t="shared" si="2"/>
        <v/>
      </c>
      <c r="H18" s="348" t="str">
        <f t="shared" si="3"/>
        <v/>
      </c>
      <c r="I18" s="1082">
        <f t="shared" si="4"/>
        <v>0</v>
      </c>
      <c r="J18" s="1082">
        <f t="shared" si="4"/>
        <v>0</v>
      </c>
      <c r="K18" s="1083">
        <f t="shared" si="4"/>
        <v>0</v>
      </c>
    </row>
    <row r="19" spans="1:11" ht="15" customHeight="1" x14ac:dyDescent="0.2">
      <c r="A19" s="111"/>
      <c r="B19" s="157">
        <f t="shared" si="0"/>
        <v>2016</v>
      </c>
      <c r="C19" s="97"/>
      <c r="D19" s="97"/>
      <c r="E19" s="643"/>
      <c r="F19" s="348" t="str">
        <f t="shared" si="1"/>
        <v/>
      </c>
      <c r="G19" s="348" t="str">
        <f t="shared" si="2"/>
        <v/>
      </c>
      <c r="H19" s="348" t="str">
        <f t="shared" si="3"/>
        <v/>
      </c>
      <c r="I19" s="1082">
        <f t="shared" si="4"/>
        <v>0</v>
      </c>
      <c r="J19" s="1082">
        <f t="shared" si="4"/>
        <v>0</v>
      </c>
      <c r="K19" s="1083">
        <f t="shared" si="4"/>
        <v>0</v>
      </c>
    </row>
    <row r="20" spans="1:11" ht="15" customHeight="1" x14ac:dyDescent="0.2">
      <c r="A20" s="111"/>
      <c r="B20" s="157">
        <f t="shared" si="0"/>
        <v>2017</v>
      </c>
      <c r="C20" s="97"/>
      <c r="D20" s="97"/>
      <c r="E20" s="643"/>
      <c r="F20" s="348" t="str">
        <f t="shared" si="1"/>
        <v/>
      </c>
      <c r="G20" s="348" t="str">
        <f t="shared" si="2"/>
        <v/>
      </c>
      <c r="H20" s="348" t="str">
        <f t="shared" si="3"/>
        <v/>
      </c>
      <c r="I20" s="1082">
        <f t="shared" si="4"/>
        <v>0</v>
      </c>
      <c r="J20" s="1082">
        <f t="shared" si="4"/>
        <v>0</v>
      </c>
      <c r="K20" s="1083">
        <f t="shared" si="4"/>
        <v>0</v>
      </c>
    </row>
    <row r="21" spans="1:11" ht="15" customHeight="1" x14ac:dyDescent="0.2">
      <c r="A21" s="111"/>
      <c r="B21" s="157">
        <f t="shared" si="0"/>
        <v>2018</v>
      </c>
      <c r="C21" s="97"/>
      <c r="D21" s="97"/>
      <c r="E21" s="643"/>
      <c r="F21" s="348" t="str">
        <f t="shared" si="1"/>
        <v/>
      </c>
      <c r="G21" s="348" t="str">
        <f t="shared" si="2"/>
        <v/>
      </c>
      <c r="H21" s="348" t="str">
        <f t="shared" si="3"/>
        <v/>
      </c>
      <c r="I21" s="1082">
        <f t="shared" si="4"/>
        <v>0</v>
      </c>
      <c r="J21" s="1082">
        <f t="shared" si="4"/>
        <v>0</v>
      </c>
      <c r="K21" s="1083">
        <f t="shared" si="4"/>
        <v>0</v>
      </c>
    </row>
    <row r="22" spans="1:11" ht="15" customHeight="1" x14ac:dyDescent="0.2">
      <c r="A22" s="111"/>
      <c r="B22" s="157">
        <f t="shared" si="0"/>
        <v>2019</v>
      </c>
      <c r="C22" s="97"/>
      <c r="D22" s="97"/>
      <c r="E22" s="643"/>
      <c r="F22" s="348" t="str">
        <f t="shared" si="1"/>
        <v/>
      </c>
      <c r="G22" s="348" t="str">
        <f t="shared" si="2"/>
        <v/>
      </c>
      <c r="H22" s="348" t="str">
        <f t="shared" si="3"/>
        <v/>
      </c>
      <c r="I22" s="1082">
        <f t="shared" si="4"/>
        <v>0</v>
      </c>
      <c r="J22" s="1082">
        <f t="shared" si="4"/>
        <v>0</v>
      </c>
      <c r="K22" s="1083">
        <f t="shared" si="4"/>
        <v>0</v>
      </c>
    </row>
    <row r="23" spans="1:11" ht="15" customHeight="1" x14ac:dyDescent="0.2">
      <c r="A23" s="111"/>
      <c r="B23" s="157">
        <f t="shared" si="0"/>
        <v>2020</v>
      </c>
      <c r="C23" s="97"/>
      <c r="D23" s="97"/>
      <c r="E23" s="643"/>
      <c r="F23" s="348" t="str">
        <f t="shared" si="1"/>
        <v/>
      </c>
      <c r="G23" s="348" t="str">
        <f t="shared" si="2"/>
        <v/>
      </c>
      <c r="H23" s="348" t="str">
        <f t="shared" si="3"/>
        <v/>
      </c>
      <c r="I23" s="1082">
        <f t="shared" si="4"/>
        <v>0</v>
      </c>
      <c r="J23" s="1082">
        <f t="shared" si="4"/>
        <v>0</v>
      </c>
      <c r="K23" s="1083">
        <f t="shared" si="4"/>
        <v>0</v>
      </c>
    </row>
    <row r="24" spans="1:11" ht="15" customHeight="1" x14ac:dyDescent="0.2">
      <c r="A24" s="111"/>
      <c r="B24" s="157">
        <f t="shared" si="0"/>
        <v>2021</v>
      </c>
      <c r="C24" s="97"/>
      <c r="D24" s="97"/>
      <c r="E24" s="643"/>
      <c r="F24" s="348" t="str">
        <f t="shared" si="1"/>
        <v/>
      </c>
      <c r="G24" s="348" t="str">
        <f t="shared" si="2"/>
        <v/>
      </c>
      <c r="H24" s="348" t="str">
        <f t="shared" si="3"/>
        <v/>
      </c>
      <c r="I24" s="1082">
        <f t="shared" si="4"/>
        <v>0</v>
      </c>
      <c r="J24" s="1082">
        <f t="shared" si="4"/>
        <v>0</v>
      </c>
      <c r="K24" s="1083">
        <f t="shared" si="4"/>
        <v>0</v>
      </c>
    </row>
    <row r="25" spans="1:11" ht="15" customHeight="1" x14ac:dyDescent="0.2">
      <c r="A25" s="111"/>
      <c r="B25" s="157">
        <f t="shared" si="0"/>
        <v>2022</v>
      </c>
      <c r="C25" s="97"/>
      <c r="D25" s="97"/>
      <c r="E25" s="643"/>
      <c r="F25" s="348" t="str">
        <f t="shared" si="1"/>
        <v/>
      </c>
      <c r="G25" s="348" t="str">
        <f t="shared" si="2"/>
        <v/>
      </c>
      <c r="H25" s="348" t="str">
        <f t="shared" si="3"/>
        <v/>
      </c>
      <c r="I25" s="1082">
        <f t="shared" si="4"/>
        <v>0</v>
      </c>
      <c r="J25" s="1082">
        <f t="shared" si="4"/>
        <v>0</v>
      </c>
      <c r="K25" s="1083">
        <f t="shared" si="4"/>
        <v>0</v>
      </c>
    </row>
    <row r="26" spans="1:11" ht="15" customHeight="1" x14ac:dyDescent="0.2">
      <c r="A26" s="111"/>
      <c r="B26" s="157">
        <f t="shared" si="0"/>
        <v>2023</v>
      </c>
      <c r="C26" s="348" cm="1">
        <f t="array" ref="C26">SUMPRODUCT(('E8.f. BKZ_NAB_IZ'!$D$6:$D$55=B26)*('E8.f. BKZ_NAB_IZ'!$C$6:$C$55=Listen!$F$2)*('E8.f. BKZ_NAB_IZ'!$J$6:$J$55))</f>
        <v>0</v>
      </c>
      <c r="D26" s="348" cm="1">
        <f t="array" ref="D26">SUMPRODUCT(('E8.f. BKZ_NAB_IZ'!$D$6:$D$55=B26)*('E8.f. BKZ_NAB_IZ'!$C$6:$C$55=Listen!$F$3)*('E8.f. BKZ_NAB_IZ'!$J$6:$J$55))</f>
        <v>0</v>
      </c>
      <c r="E26" s="348" cm="1">
        <f t="array" ref="E26">SUMPRODUCT(('E8.f. BKZ_NAB_IZ'!$D$6:$D$55=B26)*('E8.f. BKZ_NAB_IZ'!$C$6:$C$55=Listen!$F$4)*('E8.f. BKZ_NAB_IZ'!$J$6:$J$55))</f>
        <v>0</v>
      </c>
      <c r="F26" s="348">
        <f t="shared" si="1"/>
        <v>0</v>
      </c>
      <c r="G26" s="348">
        <f t="shared" si="2"/>
        <v>0</v>
      </c>
      <c r="H26" s="348">
        <f t="shared" si="3"/>
        <v>0</v>
      </c>
      <c r="I26" s="348" cm="1">
        <f t="array" ref="I26">SUMPRODUCT(('E8.f. BKZ_NAB_IZ'!$D$6:$D$55=B26)*('E8.f. BKZ_NAB_IZ'!$C$6:$C$55=Listen!$F$2)*('E8.f. BKZ_NAB_IZ'!$L$6:$L$55))</f>
        <v>0</v>
      </c>
      <c r="J26" s="348" cm="1">
        <f t="array" ref="J26">SUMPRODUCT(('E8.f. BKZ_NAB_IZ'!$D$6:$D$55=B26)*('E8.f. BKZ_NAB_IZ'!$C$6:$C$55=Listen!$F$3)*('E8.f. BKZ_NAB_IZ'!$L$6:$L$55))</f>
        <v>0</v>
      </c>
      <c r="K26" s="348" cm="1">
        <f t="array" ref="K26">SUMPRODUCT(('E8.f. BKZ_NAB_IZ'!$D$6:$D$55=B26)*('E8.f. BKZ_NAB_IZ'!$C$6:$C$55=Listen!$F$4)*('E8.f. BKZ_NAB_IZ'!$L$6:$L$55))</f>
        <v>0</v>
      </c>
    </row>
    <row r="27" spans="1:11" ht="15" customHeight="1" x14ac:dyDescent="0.2">
      <c r="A27" s="111"/>
      <c r="B27" s="157">
        <f>B28-1</f>
        <v>2024</v>
      </c>
      <c r="C27" s="348" cm="1">
        <f t="array" ref="C27">SUMPRODUCT(('E8.f. BKZ_NAB_IZ'!$D$6:$D$55=B27)*('E8.f. BKZ_NAB_IZ'!$C$6:$C$55=Listen!$F$2)*('E8.f. BKZ_NAB_IZ'!$J$6:$J$55))</f>
        <v>0</v>
      </c>
      <c r="D27" s="348" cm="1">
        <f t="array" ref="D27">SUMPRODUCT(('E8.f. BKZ_NAB_IZ'!$D$6:$D$55=B27)*('E8.f. BKZ_NAB_IZ'!$C$6:$C$55=Listen!$F$3)*('E8.f. BKZ_NAB_IZ'!$J$6:$J$55))</f>
        <v>0</v>
      </c>
      <c r="E27" s="348" cm="1">
        <f t="array" ref="E27">SUMPRODUCT(('E8.f. BKZ_NAB_IZ'!$D$6:$D$55=B27)*('E8.f. BKZ_NAB_IZ'!$C$6:$C$55=Listen!$F$4)*('E8.f. BKZ_NAB_IZ'!$J$6:$J$55))</f>
        <v>0</v>
      </c>
      <c r="F27" s="348">
        <f t="shared" si="1"/>
        <v>0</v>
      </c>
      <c r="G27" s="348">
        <f t="shared" si="2"/>
        <v>0</v>
      </c>
      <c r="H27" s="348">
        <f t="shared" si="3"/>
        <v>0</v>
      </c>
      <c r="I27" s="348" cm="1">
        <f t="array" ref="I27">SUMPRODUCT(('E8.f. BKZ_NAB_IZ'!$D$6:$D$55=B27)*('E8.f. BKZ_NAB_IZ'!$C$6:$C$55=Listen!$F$2)*('E8.f. BKZ_NAB_IZ'!$L$6:$L$55))</f>
        <v>0</v>
      </c>
      <c r="J27" s="348" cm="1">
        <f t="array" ref="J27">SUMPRODUCT(('E8.f. BKZ_NAB_IZ'!$D$6:$D$55=B27)*('E8.f. BKZ_NAB_IZ'!$C$6:$C$55=Listen!$F$3)*('E8.f. BKZ_NAB_IZ'!$L$6:$L$55))</f>
        <v>0</v>
      </c>
      <c r="K27" s="348" cm="1">
        <f t="array" ref="K27">SUMPRODUCT(('E8.f. BKZ_NAB_IZ'!$D$6:$D$55=B27)*('E8.f. BKZ_NAB_IZ'!$C$6:$C$55=Listen!$F$4)*('E8.f. BKZ_NAB_IZ'!$L$6:$L$55))</f>
        <v>0</v>
      </c>
    </row>
    <row r="28" spans="1:11" ht="15" customHeight="1" x14ac:dyDescent="0.2">
      <c r="A28" s="111"/>
      <c r="B28" s="157">
        <f>'A. Allgemeine Informationen'!C15</f>
        <v>2025</v>
      </c>
      <c r="C28" s="348" cm="1">
        <f t="array" ref="C28">SUMPRODUCT(('E8.f. BKZ_NAB_IZ'!$D$6:$D$55=B28)*('E8.f. BKZ_NAB_IZ'!$C$6:$C$55=Listen!$F$2)*('E8.f. BKZ_NAB_IZ'!$J$6:$J$55))</f>
        <v>0</v>
      </c>
      <c r="D28" s="348" cm="1">
        <f t="array" ref="D28">SUMPRODUCT(('E8.f. BKZ_NAB_IZ'!$D$6:$D$55=B28)*('E8.f. BKZ_NAB_IZ'!$C$6:$C$55=Listen!$F$3)*('E8.f. BKZ_NAB_IZ'!$J$6:$J$55))</f>
        <v>0</v>
      </c>
      <c r="E28" s="348" cm="1">
        <f t="array" ref="E28">SUMPRODUCT(('E8.f. BKZ_NAB_IZ'!$D$6:$D$55=B28)*('E8.f. BKZ_NAB_IZ'!$C$6:$C$55=Listen!$F$4)*('E8.f. BKZ_NAB_IZ'!$J$6:$J$55))</f>
        <v>0</v>
      </c>
      <c r="F28" s="348">
        <f t="shared" si="1"/>
        <v>0</v>
      </c>
      <c r="G28" s="348">
        <f t="shared" si="2"/>
        <v>0</v>
      </c>
      <c r="H28" s="348">
        <f t="shared" si="3"/>
        <v>0</v>
      </c>
      <c r="I28" s="348" cm="1">
        <f t="array" ref="I28">SUMPRODUCT(('E8.f. BKZ_NAB_IZ'!$D$6:$D$55=B28)*('E8.f. BKZ_NAB_IZ'!$C$6:$C$55=Listen!$F$2)*('E8.f. BKZ_NAB_IZ'!$L$6:$L$55))</f>
        <v>0</v>
      </c>
      <c r="J28" s="348" cm="1">
        <f t="array" ref="J28">SUMPRODUCT(('E8.f. BKZ_NAB_IZ'!$D$6:$D$55=B28)*('E8.f. BKZ_NAB_IZ'!$C$6:$C$55=Listen!$F$3)*('E8.f. BKZ_NAB_IZ'!$L$6:$L$55))</f>
        <v>0</v>
      </c>
      <c r="K28" s="348" cm="1">
        <f t="array" ref="K28">SUMPRODUCT(('E8.f. BKZ_NAB_IZ'!$D$6:$D$55=B28)*('E8.f. BKZ_NAB_IZ'!$C$6:$C$55=Listen!$F$4)*('E8.f. BKZ_NAB_IZ'!$L$6:$L$55))</f>
        <v>0</v>
      </c>
    </row>
    <row r="29" spans="1:11" s="150" customFormat="1" ht="15" customHeight="1" thickBot="1" x14ac:dyDescent="0.25">
      <c r="A29" s="149"/>
      <c r="B29" s="158" t="s">
        <v>6</v>
      </c>
      <c r="C29" s="137">
        <f t="shared" ref="C29:K29" si="5">SUM(C9:C28)</f>
        <v>0</v>
      </c>
      <c r="D29" s="137">
        <f t="shared" si="5"/>
        <v>0</v>
      </c>
      <c r="E29" s="137">
        <f t="shared" si="5"/>
        <v>0</v>
      </c>
      <c r="F29" s="137">
        <f>SUM(F9:F28)</f>
        <v>0</v>
      </c>
      <c r="G29" s="137">
        <f>SUM(G9:G28)</f>
        <v>0</v>
      </c>
      <c r="H29" s="137">
        <f>SUM(H9:H28)</f>
        <v>0</v>
      </c>
      <c r="I29" s="137">
        <f t="shared" si="5"/>
        <v>0</v>
      </c>
      <c r="J29" s="680">
        <f t="shared" si="5"/>
        <v>0</v>
      </c>
      <c r="K29" s="68">
        <f t="shared" si="5"/>
        <v>0</v>
      </c>
    </row>
    <row r="30" spans="1:11" ht="8.25" customHeight="1" x14ac:dyDescent="0.2"/>
    <row r="32" spans="1:11" x14ac:dyDescent="0.2">
      <c r="B32" s="180" t="s">
        <v>427</v>
      </c>
      <c r="C32" s="70"/>
      <c r="D32" s="139"/>
      <c r="E32" s="181"/>
      <c r="F32" s="182"/>
      <c r="G32" s="193" t="s">
        <v>0</v>
      </c>
      <c r="H32" s="637"/>
      <c r="I32" s="679"/>
    </row>
  </sheetData>
  <sheetProtection algorithmName="SHA-512" hashValue="ZA3mISzW8dVvNqBdWwoUqiPBpxS4zhzQr3E7O2J6HB1L79I7xUiyF2Y6754EsbKV6DsgeNQKanUqdEtxeUSjWA==" saltValue="hft0bXfv2gL9ykyOqP3xqA==" spinCount="100000" sheet="1" objects="1" scenarios="1"/>
  <customSheetViews>
    <customSheetView guid="{AB984B78-CF90-47D3-BD7F-5805A1C1409B}" showGridLines="0">
      <selection activeCell="E5" sqref="E5"/>
      <pageMargins left="0.78740157480314965" right="0.78740157480314965" top="0.98425196850393704" bottom="0.98425196850393704" header="0.51181102362204722" footer="0.51181102362204722"/>
      <pageSetup paperSize="9" scale="68" orientation="portrait" r:id="rId1"/>
      <headerFooter alignWithMargins="0">
        <oddHeader>&amp;L &amp;A, Seite &amp;P von &amp;N&amp;R&amp;D</oddHeader>
      </headerFooter>
    </customSheetView>
    <customSheetView guid="{FF7014B8-726F-4A88-B434-EC34DD9149F9}" showGridLines="0">
      <selection activeCell="E5" sqref="E5"/>
      <pageMargins left="0.78740157480314965" right="0.78740157480314965" top="0.98425196850393704" bottom="0.98425196850393704" header="0.51181102362204722" footer="0.51181102362204722"/>
      <pageSetup paperSize="9" scale="68" orientation="portrait" r:id="rId2"/>
      <headerFooter alignWithMargins="0">
        <oddHeader>&amp;L &amp;A, Seite &amp;P von &amp;N&amp;R&amp;D</oddHeader>
      </headerFooter>
    </customSheetView>
  </customSheetViews>
  <mergeCells count="1">
    <mergeCell ref="B1:I1"/>
  </mergeCells>
  <dataValidations count="1">
    <dataValidation type="list" allowBlank="1" showInputMessage="1" showErrorMessage="1" sqref="G32" xr:uid="{00000000-0002-0000-1000-000000000000}">
      <formula1>"Bitte wählen, Ja, Nein "</formula1>
    </dataValidation>
  </dataValidations>
  <pageMargins left="0.78740157480314965" right="0.78740157480314965" top="0.98425196850393704" bottom="0.98425196850393704" header="0.51181102362204722" footer="0.51181102362204722"/>
  <pageSetup paperSize="9" scale="68" orientation="portrait" r:id="rId3"/>
  <headerFooter alignWithMargins="0">
    <oddHeader>&amp;L &amp;A, Seite &amp;P von &amp;N&amp;R&amp;D</oddHeader>
  </headerFooter>
  <ignoredErrors>
    <ignoredError sqref="F9:G9 H9:H28 G13:G28 G10:G12" unlockedFormula="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6744A-9245-4220-A571-87854A6AB2D4}">
  <sheetPr codeName="Tabelle9">
    <tabColor rgb="FFFFFF99"/>
    <outlinePr summaryBelow="0" summaryRight="0"/>
    <pageSetUpPr fitToPage="1"/>
  </sheetPr>
  <dimension ref="A1:AO84"/>
  <sheetViews>
    <sheetView showGridLines="0" showZeros="0" zoomScaleNormal="100" workbookViewId="0">
      <pane ySplit="10" topLeftCell="A11" activePane="bottomLeft" state="frozen"/>
      <selection activeCell="B29" sqref="B29"/>
      <selection pane="bottomLeft" activeCell="E5" sqref="E5"/>
    </sheetView>
  </sheetViews>
  <sheetFormatPr baseColWidth="10" defaultColWidth="11.42578125" defaultRowHeight="14.25" outlineLevelCol="1" x14ac:dyDescent="0.2"/>
  <cols>
    <col min="1" max="1" width="4.42578125" style="1154" customWidth="1"/>
    <col min="2" max="2" width="16" style="1154" customWidth="1"/>
    <col min="3" max="3" width="5.5703125" style="1154" hidden="1" customWidth="1"/>
    <col min="4" max="6" width="35.5703125" style="1154" customWidth="1"/>
    <col min="7" max="7" width="3.5703125" style="1154" customWidth="1"/>
    <col min="8" max="8" width="13.85546875" style="1154" bestFit="1" customWidth="1"/>
    <col min="9" max="9" width="2.5703125" style="1154" customWidth="1"/>
    <col min="10" max="10" width="17.5703125" style="1154" customWidth="1"/>
    <col min="11" max="11" width="3.28515625" style="1154" customWidth="1"/>
    <col min="12" max="12" width="17.5703125" style="1154" customWidth="1"/>
    <col min="13" max="13" width="4.42578125" style="1154" customWidth="1"/>
    <col min="14" max="14" width="17.5703125" style="1154" customWidth="1"/>
    <col min="15" max="15" width="3.5703125" style="1154" customWidth="1"/>
    <col min="16" max="16" width="19.140625" style="1154" customWidth="1"/>
    <col min="17" max="17" width="3.7109375" style="1158" customWidth="1"/>
    <col min="18" max="18" width="18.42578125" style="1154" customWidth="1"/>
    <col min="19" max="19" width="18.5703125" style="1154" bestFit="1" customWidth="1"/>
    <col min="20" max="20" width="2.140625" style="1158" customWidth="1"/>
    <col min="21" max="21" width="17.5703125" style="1154" customWidth="1"/>
    <col min="22" max="22" width="18.5703125" style="1154" bestFit="1" customWidth="1"/>
    <col min="23" max="23" width="18.5703125" style="1154" customWidth="1"/>
    <col min="24" max="25" width="17.5703125" style="1154" customWidth="1"/>
    <col min="26" max="26" width="18.5703125" style="1154" bestFit="1" customWidth="1"/>
    <col min="27" max="27" width="18.5703125" style="1154" customWidth="1"/>
    <col min="28" max="28" width="17.5703125" style="1154" customWidth="1"/>
    <col min="29" max="29" width="2.85546875" style="1158" customWidth="1"/>
    <col min="30" max="30" width="20.7109375" style="1154" customWidth="1"/>
    <col min="31" max="33" width="18.42578125" style="1154" customWidth="1" outlineLevel="1"/>
    <col min="34" max="34" width="17.5703125" style="1154" customWidth="1"/>
    <col min="35" max="35" width="2.85546875" style="1154" customWidth="1"/>
    <col min="36" max="36" width="22" style="1154" customWidth="1"/>
    <col min="37" max="39" width="17.5703125" style="1154" customWidth="1" outlineLevel="1"/>
    <col min="40" max="40" width="17.5703125" style="1154" customWidth="1"/>
    <col min="41" max="16384" width="11.42578125" style="1154"/>
  </cols>
  <sheetData>
    <row r="1" spans="1:41" s="1146" customFormat="1" ht="32.25" customHeight="1" x14ac:dyDescent="0.25">
      <c r="B1" s="1147" t="s">
        <v>873</v>
      </c>
      <c r="C1" s="1148" t="s">
        <v>521</v>
      </c>
      <c r="Q1" s="1149"/>
      <c r="R1" s="1150"/>
      <c r="S1" s="1150"/>
      <c r="T1" s="1149"/>
      <c r="AC1" s="1149"/>
      <c r="AJ1" s="1150"/>
      <c r="AK1" s="1150"/>
      <c r="AL1" s="1150"/>
      <c r="AM1" s="1150"/>
      <c r="AN1" s="1150"/>
    </row>
    <row r="2" spans="1:41" s="1146" customFormat="1" ht="12" customHeight="1" thickBot="1" x14ac:dyDescent="0.3">
      <c r="B2" s="1151"/>
      <c r="C2" s="1148"/>
      <c r="Q2" s="1149"/>
      <c r="R2" s="1150"/>
      <c r="S2" s="1150"/>
      <c r="T2" s="1149"/>
      <c r="AC2" s="1149"/>
      <c r="AJ2" s="1150"/>
      <c r="AK2" s="1150"/>
      <c r="AL2" s="1150"/>
      <c r="AM2" s="1150"/>
      <c r="AN2" s="1150"/>
    </row>
    <row r="3" spans="1:41" s="1146" customFormat="1" ht="33.75" customHeight="1" x14ac:dyDescent="0.25">
      <c r="B3" s="1338" t="s">
        <v>607</v>
      </c>
      <c r="C3" s="1339"/>
      <c r="D3" s="1339"/>
      <c r="E3" s="1340"/>
      <c r="F3" s="1152"/>
      <c r="G3" s="1153"/>
      <c r="Q3" s="1149"/>
      <c r="R3" s="1150"/>
      <c r="S3" s="1150"/>
      <c r="T3" s="1149"/>
      <c r="AC3" s="1149"/>
      <c r="AJ3" s="1150"/>
      <c r="AK3" s="1150"/>
      <c r="AL3" s="1150"/>
      <c r="AM3" s="1150"/>
      <c r="AN3" s="1150"/>
    </row>
    <row r="4" spans="1:41" ht="18" customHeight="1" x14ac:dyDescent="0.2">
      <c r="B4" s="1341" t="s">
        <v>78</v>
      </c>
      <c r="C4" s="1342"/>
      <c r="D4" s="1343"/>
      <c r="E4" s="1155">
        <f>J6</f>
        <v>0</v>
      </c>
      <c r="F4" s="1156"/>
      <c r="G4" s="1157"/>
      <c r="R4" s="1345"/>
      <c r="S4" s="1345"/>
      <c r="T4" s="1251"/>
      <c r="U4" s="1345"/>
      <c r="V4" s="1345"/>
      <c r="W4" s="1345"/>
      <c r="X4" s="1345"/>
      <c r="Y4" s="1345"/>
      <c r="Z4" s="1345"/>
      <c r="AA4" s="1345"/>
      <c r="AB4" s="1345"/>
      <c r="AC4" s="1251"/>
      <c r="AD4" s="1344"/>
      <c r="AE4" s="1344"/>
      <c r="AF4" s="1344"/>
      <c r="AG4" s="1344"/>
      <c r="AH4" s="1344"/>
      <c r="AI4" s="1158"/>
      <c r="AJ4" s="1346"/>
      <c r="AK4" s="1346"/>
      <c r="AL4" s="1346"/>
      <c r="AM4" s="1346"/>
      <c r="AN4" s="1346"/>
    </row>
    <row r="5" spans="1:41" ht="18" customHeight="1" x14ac:dyDescent="0.2">
      <c r="B5" s="1347" t="s">
        <v>103</v>
      </c>
      <c r="C5" s="1348"/>
      <c r="D5" s="1349"/>
      <c r="E5" s="1113"/>
      <c r="F5" s="1159"/>
      <c r="G5" s="1157"/>
      <c r="H5" s="1160"/>
      <c r="I5" s="1158"/>
      <c r="J5" s="957"/>
      <c r="K5" s="957"/>
      <c r="L5" s="957"/>
      <c r="M5" s="957"/>
      <c r="N5" s="957"/>
      <c r="O5" s="957"/>
      <c r="P5" s="957"/>
      <c r="Q5" s="860"/>
      <c r="R5" s="957"/>
      <c r="S5" s="957"/>
      <c r="T5" s="860"/>
      <c r="U5" s="957"/>
      <c r="V5" s="957"/>
      <c r="W5" s="957"/>
      <c r="X5" s="957"/>
      <c r="Y5" s="957"/>
      <c r="Z5" s="957"/>
      <c r="AA5" s="957"/>
      <c r="AB5" s="957"/>
      <c r="AC5" s="860"/>
      <c r="AD5" s="957"/>
      <c r="AE5" s="957"/>
      <c r="AF5" s="957"/>
      <c r="AG5" s="957"/>
      <c r="AH5" s="958"/>
      <c r="AI5" s="1161"/>
      <c r="AJ5" s="959"/>
      <c r="AK5" s="957"/>
      <c r="AL5" s="957"/>
      <c r="AM5" s="957"/>
      <c r="AN5" s="957"/>
    </row>
    <row r="6" spans="1:41" ht="18" customHeight="1" thickBot="1" x14ac:dyDescent="0.3">
      <c r="B6" s="1350" t="s">
        <v>86</v>
      </c>
      <c r="C6" s="1351"/>
      <c r="D6" s="1352"/>
      <c r="E6" s="841">
        <f>E4-E5</f>
        <v>0</v>
      </c>
      <c r="F6" s="973"/>
      <c r="G6" s="974"/>
      <c r="H6" s="960" t="s">
        <v>6</v>
      </c>
      <c r="I6" s="1162"/>
      <c r="J6" s="1163">
        <f>SUM(J11:J80)</f>
        <v>0</v>
      </c>
      <c r="K6" s="1164"/>
      <c r="L6" s="1163">
        <f>SUM(L11:L80)</f>
        <v>0</v>
      </c>
      <c r="M6" s="1164"/>
      <c r="N6" s="1163">
        <f>SUM(N11:N80)</f>
        <v>0</v>
      </c>
      <c r="O6" s="1164"/>
      <c r="P6" s="1163">
        <f>SUM(P11:P80)</f>
        <v>0</v>
      </c>
      <c r="Q6" s="1165"/>
      <c r="R6" s="1163">
        <f>SUM(R11:R80)</f>
        <v>0</v>
      </c>
      <c r="S6" s="1163">
        <f>SUM(S11:S80)</f>
        <v>0</v>
      </c>
      <c r="T6" s="1166"/>
      <c r="U6" s="1167">
        <f t="shared" ref="U6:AB6" si="0">SUM(U11:U80)</f>
        <v>0</v>
      </c>
      <c r="V6" s="1167">
        <f t="shared" si="0"/>
        <v>0</v>
      </c>
      <c r="W6" s="1167">
        <f t="shared" si="0"/>
        <v>0</v>
      </c>
      <c r="X6" s="1167">
        <f t="shared" si="0"/>
        <v>0</v>
      </c>
      <c r="Y6" s="1167">
        <f t="shared" si="0"/>
        <v>0</v>
      </c>
      <c r="Z6" s="1167">
        <f t="shared" si="0"/>
        <v>0</v>
      </c>
      <c r="AA6" s="1167">
        <f t="shared" si="0"/>
        <v>0</v>
      </c>
      <c r="AB6" s="1167">
        <f t="shared" si="0"/>
        <v>0</v>
      </c>
      <c r="AC6" s="1166"/>
      <c r="AD6" s="1167">
        <f>SUM(AD11:AD80)</f>
        <v>0</v>
      </c>
      <c r="AE6" s="1168"/>
      <c r="AF6" s="1169"/>
      <c r="AG6" s="1170"/>
      <c r="AH6" s="1167">
        <f>SUM(AH11:AH80)</f>
        <v>0</v>
      </c>
      <c r="AI6" s="1171"/>
      <c r="AJ6" s="1167">
        <f>SUM(AJ11:AJ80)</f>
        <v>0</v>
      </c>
      <c r="AK6" s="1168"/>
      <c r="AL6" s="1169"/>
      <c r="AM6" s="1170"/>
      <c r="AN6" s="1167">
        <f>SUM(AN11:AN80)</f>
        <v>0</v>
      </c>
    </row>
    <row r="7" spans="1:41" s="1161" customFormat="1" ht="14.25" customHeight="1" thickBot="1" x14ac:dyDescent="0.25">
      <c r="H7" s="1157"/>
      <c r="I7" s="1157"/>
      <c r="J7" s="1172"/>
      <c r="K7" s="1172"/>
      <c r="L7" s="1172"/>
      <c r="M7" s="1172"/>
      <c r="N7" s="1172"/>
      <c r="O7" s="1172"/>
      <c r="Q7" s="1173"/>
      <c r="R7" s="1174"/>
      <c r="S7" s="1174"/>
      <c r="T7" s="1175"/>
      <c r="U7" s="1174"/>
      <c r="V7" s="1174"/>
      <c r="W7" s="1174"/>
      <c r="X7" s="1174"/>
      <c r="Y7" s="1174"/>
      <c r="Z7" s="1174"/>
      <c r="AA7" s="1174"/>
      <c r="AB7" s="1174"/>
      <c r="AC7" s="1175"/>
      <c r="AD7" s="1176"/>
      <c r="AE7" s="1157"/>
      <c r="AF7" s="1157"/>
      <c r="AG7" s="1157"/>
      <c r="AH7" s="1176"/>
      <c r="AJ7" s="1174"/>
      <c r="AK7" s="1177"/>
      <c r="AL7" s="1177"/>
      <c r="AM7" s="1177"/>
      <c r="AN7" s="1174"/>
    </row>
    <row r="8" spans="1:41" ht="32.25" customHeight="1" thickBot="1" x14ac:dyDescent="0.25">
      <c r="B8" s="1365" t="s">
        <v>753</v>
      </c>
      <c r="C8" s="1366"/>
      <c r="D8" s="1366"/>
      <c r="E8" s="1366"/>
      <c r="F8" s="1367"/>
      <c r="H8" s="1383" t="s">
        <v>522</v>
      </c>
      <c r="I8" s="859"/>
      <c r="J8" s="1397" t="s">
        <v>752</v>
      </c>
      <c r="K8" s="1398"/>
      <c r="L8" s="1398"/>
      <c r="M8" s="1398"/>
      <c r="N8" s="1399"/>
      <c r="O8" s="1400"/>
      <c r="P8" s="1401"/>
      <c r="R8" s="1404" t="s">
        <v>205</v>
      </c>
      <c r="S8" s="1405"/>
      <c r="T8" s="1251"/>
      <c r="U8" s="1386" t="s">
        <v>759</v>
      </c>
      <c r="V8" s="1387"/>
      <c r="W8" s="1387"/>
      <c r="X8" s="1387"/>
      <c r="Y8" s="1387"/>
      <c r="Z8" s="1387"/>
      <c r="AA8" s="1387"/>
      <c r="AB8" s="1388"/>
      <c r="AC8" s="1251"/>
      <c r="AD8" s="1333" t="s">
        <v>755</v>
      </c>
      <c r="AE8" s="1334"/>
      <c r="AF8" s="1334"/>
      <c r="AG8" s="1334"/>
      <c r="AH8" s="1335"/>
      <c r="AJ8" s="1333" t="s">
        <v>756</v>
      </c>
      <c r="AK8" s="1334"/>
      <c r="AL8" s="1334"/>
      <c r="AM8" s="1334"/>
      <c r="AN8" s="1335"/>
    </row>
    <row r="9" spans="1:41" ht="32.25" customHeight="1" x14ac:dyDescent="0.2">
      <c r="B9" s="1368" t="s">
        <v>176</v>
      </c>
      <c r="C9" s="1370" t="s">
        <v>176</v>
      </c>
      <c r="D9" s="1370" t="s">
        <v>207</v>
      </c>
      <c r="E9" s="1372" t="s">
        <v>749</v>
      </c>
      <c r="F9" s="1373" t="s">
        <v>750</v>
      </c>
      <c r="H9" s="1384"/>
      <c r="I9" s="859"/>
      <c r="J9" s="1402" t="s">
        <v>769</v>
      </c>
      <c r="K9" s="1389" t="s">
        <v>757</v>
      </c>
      <c r="L9" s="1329" t="s">
        <v>768</v>
      </c>
      <c r="M9" s="1389" t="s">
        <v>758</v>
      </c>
      <c r="N9" s="1329" t="s">
        <v>765</v>
      </c>
      <c r="O9" s="1389" t="s">
        <v>758</v>
      </c>
      <c r="P9" s="1391" t="s">
        <v>767</v>
      </c>
      <c r="R9" s="1336" t="s">
        <v>766</v>
      </c>
      <c r="S9" s="1331" t="s">
        <v>754</v>
      </c>
      <c r="T9" s="1251"/>
      <c r="U9" s="1392" t="s">
        <v>142</v>
      </c>
      <c r="V9" s="1393"/>
      <c r="W9" s="1393"/>
      <c r="X9" s="1394"/>
      <c r="Y9" s="1395" t="s">
        <v>760</v>
      </c>
      <c r="Z9" s="1393"/>
      <c r="AA9" s="1393"/>
      <c r="AB9" s="1396"/>
      <c r="AC9" s="1251"/>
      <c r="AD9" s="1336" t="s">
        <v>761</v>
      </c>
      <c r="AE9" s="1329" t="s">
        <v>762</v>
      </c>
      <c r="AF9" s="1329" t="s">
        <v>763</v>
      </c>
      <c r="AG9" s="1329" t="s">
        <v>764</v>
      </c>
      <c r="AH9" s="1331" t="s">
        <v>765</v>
      </c>
      <c r="AJ9" s="1336" t="s">
        <v>761</v>
      </c>
      <c r="AK9" s="1329" t="s">
        <v>762</v>
      </c>
      <c r="AL9" s="1329" t="s">
        <v>763</v>
      </c>
      <c r="AM9" s="1329" t="s">
        <v>764</v>
      </c>
      <c r="AN9" s="1331" t="s">
        <v>765</v>
      </c>
    </row>
    <row r="10" spans="1:41" ht="65.25" customHeight="1" thickBot="1" x14ac:dyDescent="0.25">
      <c r="B10" s="1369"/>
      <c r="C10" s="1371"/>
      <c r="D10" s="1371"/>
      <c r="E10" s="1330"/>
      <c r="F10" s="1374"/>
      <c r="G10" s="859"/>
      <c r="H10" s="1385"/>
      <c r="I10" s="859"/>
      <c r="J10" s="1403"/>
      <c r="K10" s="1390"/>
      <c r="L10" s="1330"/>
      <c r="M10" s="1390"/>
      <c r="N10" s="1330"/>
      <c r="O10" s="1390"/>
      <c r="P10" s="1374"/>
      <c r="Q10" s="860"/>
      <c r="R10" s="1337"/>
      <c r="S10" s="1332"/>
      <c r="T10" s="959"/>
      <c r="U10" s="967" t="s">
        <v>766</v>
      </c>
      <c r="V10" s="968" t="s">
        <v>754</v>
      </c>
      <c r="W10" s="968" t="s">
        <v>748</v>
      </c>
      <c r="X10" s="968" t="s">
        <v>791</v>
      </c>
      <c r="Y10" s="968" t="s">
        <v>766</v>
      </c>
      <c r="Z10" s="968" t="s">
        <v>754</v>
      </c>
      <c r="AA10" s="968" t="s">
        <v>748</v>
      </c>
      <c r="AB10" s="969" t="s">
        <v>791</v>
      </c>
      <c r="AC10" s="959"/>
      <c r="AD10" s="1337"/>
      <c r="AE10" s="1330"/>
      <c r="AF10" s="1330"/>
      <c r="AG10" s="1330"/>
      <c r="AH10" s="1332"/>
      <c r="AJ10" s="1337"/>
      <c r="AK10" s="1330"/>
      <c r="AL10" s="1330"/>
      <c r="AM10" s="1330"/>
      <c r="AN10" s="1332"/>
    </row>
    <row r="11" spans="1:41" s="1161" customFormat="1" ht="14.25" customHeight="1" x14ac:dyDescent="0.2">
      <c r="A11" s="1178"/>
      <c r="B11" s="1359">
        <v>1</v>
      </c>
      <c r="C11" s="1179">
        <f>B11</f>
        <v>1</v>
      </c>
      <c r="D11" s="1362" t="s">
        <v>751</v>
      </c>
      <c r="E11" s="1380"/>
      <c r="F11" s="1375"/>
      <c r="G11" s="1180"/>
      <c r="H11" s="1181">
        <v>2022</v>
      </c>
      <c r="I11" s="1182"/>
      <c r="J11" s="961">
        <f>SUM(L11:P11)</f>
        <v>0</v>
      </c>
      <c r="K11" s="970"/>
      <c r="L11" s="961">
        <f>R11+S11</f>
        <v>0</v>
      </c>
      <c r="M11" s="970"/>
      <c r="N11" s="961">
        <f>AH11+AN11</f>
        <v>0</v>
      </c>
      <c r="O11" s="970"/>
      <c r="P11" s="961">
        <f>IFERROR((AJ11*AK11+AD11*AE11)*0.4*0.035*$F$11,0)</f>
        <v>0</v>
      </c>
      <c r="Q11" s="965"/>
      <c r="R11" s="1183">
        <f>SUMIFS('E8.b. SAV'!$W$5:$W$404,'E8.b. SAV'!$B$5:$B$404,$C11,'E8.b. SAV'!$D$5:$D$404,$H11)</f>
        <v>0</v>
      </c>
      <c r="S11" s="1184">
        <f>SUMIFS('E8.e. WAV'!$N$5:$N$54,'E8.e. WAV'!$B$5:$B$54,$C11,'E8.e. WAV'!$E$5:$E$54,H11)
-SUMIFS('E8.e. WAV'!$N$5:$N$54,'E8.e. WAV'!$B$5:$B$54,$C11,'E8.e. WAV'!$C$5:$C$54,"Geschäfts- oder Firmenwert",'E8.e. WAV'!$E$5:$E$54,H11)</f>
        <v>0</v>
      </c>
      <c r="T11" s="1185"/>
      <c r="U11" s="1183">
        <f>SUMIFS('E8.b. SAV'!$V$6:$V$405,'E8.b. SAV'!$B$6:$B$405,$C11,'E8.b. SAV'!$D$6:$D$405,H11)</f>
        <v>0</v>
      </c>
      <c r="V11" s="1183">
        <f>SUMIFS('E8.e. WAV'!$M$6:$M$55,'E8.e. WAV'!$B$6:$B$55,$C11,'E8.e. WAV'!$E$6:$E$55,$H11,'E8.e. WAV'!$C$6:$C$55,"&lt;&gt;"&amp;"geleistete Anzahlungen auf immaterielle Vermögensgegenstände",'E8.e. WAV'!$C$6:$C$55,"&lt;&gt;"&amp;"geleistete Anzahlungen und Anlagen im Bau des Sachanlagevermögens",'E8.e. WAV'!$C$6:$C$55,"&lt;&gt;"&amp;"Geschäfts- oder Firmenwert")</f>
        <v>0</v>
      </c>
      <c r="W11" s="1183">
        <f>SUMIFS('E8.e. WAV'!$M$6:$M$55,'E8.e. WAV'!$B$6:$B$55,$C11,'E8.e. WAV'!$E$6:$E$55,H11,'E8.e. WAV'!$C$6:$C$55,"geleistete Anzahlungen und Anlagen im Bau des Sachanlagevermögens")+ SUMIFS('E8.e. WAV'!$M$6:$M$55,'E8.e. WAV'!$B$6:$B$55,$C11,'E8.e. WAV'!$E$6:$E$55,H11,'E8.e. WAV'!$C$6:$C$55,"geleistete Anzahlungen auf immaterielle Vermögensgegenstände")</f>
        <v>0</v>
      </c>
      <c r="X11" s="1186">
        <f>SUMIFS('E8.f. BKZ_NAB_IZ'!$K$6:$K$55,'E8.f. BKZ_NAB_IZ'!$B$6:$B$55,$C11,'E8.f. BKZ_NAB_IZ'!$D$6:$D$55,H11)</f>
        <v>0</v>
      </c>
      <c r="Y11" s="1183">
        <f>SUMIFS('E8.b. SAV'!$X$6:$X$405,'E8.b. SAV'!$B$6:$B$405,$C11,'E8.b. SAV'!$D$6:$D$405,H11)</f>
        <v>0</v>
      </c>
      <c r="Z11" s="1186">
        <f>SUMIFS('E8.e. WAV'!$O$6:$O$55,'E8.e. WAV'!$B$6:$B$55,$C11,'E8.e. WAV'!$E$6:$E$55,$H11,'E8.e. WAV'!$C$6:$C$55,"&lt;&gt;"&amp;"geleistete Anzahlungen auf immaterielle Vermögensgegenstände",'E8.e. WAV'!$C$6:$C$55,"&lt;&gt;"&amp;"geleistete Anzahlungen und Anlagen im Bau des Sachanlagevermögens",'E8.e. WAV'!$C$6:$C$55,"&lt;&gt;"&amp;"Geschäfts- oder Firmenwert")</f>
        <v>0</v>
      </c>
      <c r="AA11" s="1183">
        <f>SUMIFS('E8.e. WAV'!$O$6:$O$55,'E8.e. WAV'!$B$6:$B$55,$C11,'E8.e. WAV'!$E$6:$E$55,H11,'E8.e. WAV'!$C$6:$C$55,"geleistete Anzahlungen und Anlagen im Bau des Sachanlagevermögens")+ SUMIFS('E8.e. WAV'!$O$6:$O$55,'E8.e. WAV'!$B$6:$B$55,$C11,'E8.e. WAV'!$E$6:$E$55,H11,'E8.e. WAV'!$C$6:$C$55,"geleistete Anzahlungen auf immaterielle Vermögensgegenstände")</f>
        <v>0</v>
      </c>
      <c r="AB11" s="1186">
        <f>SUMIFS('E8.f. BKZ_NAB_IZ'!$L$6:$L$55,'E8.f. BKZ_NAB_IZ'!$B$6:$B$55,$C11,'E8.f. BKZ_NAB_IZ'!$D$6:$D$55,H11)</f>
        <v>0</v>
      </c>
      <c r="AC11" s="1185"/>
      <c r="AD11" s="1187">
        <f t="shared" ref="AD11:AD42" si="1">AVERAGE(SUM(U11:V11,-X11),SUM(Y11:Z11,-AB11))</f>
        <v>0</v>
      </c>
      <c r="AE11" s="1188">
        <v>5.0700000000000002E-2</v>
      </c>
      <c r="AF11" s="1188">
        <v>2.9100000000000001E-2</v>
      </c>
      <c r="AG11" s="1188">
        <f>ROUND(0.4*AE11+0.6*AF11,4)</f>
        <v>3.7699999999999997E-2</v>
      </c>
      <c r="AH11" s="1187">
        <f t="shared" ref="AH11:AH42" si="2">IFERROR($AD11*AG11,0)</f>
        <v>0</v>
      </c>
      <c r="AI11" s="1189"/>
      <c r="AJ11" s="1186">
        <f>AVERAGE(W11,AA11)</f>
        <v>0</v>
      </c>
      <c r="AK11" s="1190">
        <v>5.0700000000000002E-2</v>
      </c>
      <c r="AL11" s="1190">
        <v>3.6600000000000001E-2</v>
      </c>
      <c r="AM11" s="1190">
        <f>ROUND(0.4*AK11+0.6*AL11,4)</f>
        <v>4.2200000000000001E-2</v>
      </c>
      <c r="AN11" s="1183">
        <f t="shared" ref="AN11:AN42" si="3">IFERROR($AJ11*AM11,0)</f>
        <v>0</v>
      </c>
      <c r="AO11" s="1191"/>
    </row>
    <row r="12" spans="1:41" s="1161" customFormat="1" x14ac:dyDescent="0.2">
      <c r="A12" s="1178"/>
      <c r="B12" s="1360"/>
      <c r="C12" s="1192">
        <f>C11</f>
        <v>1</v>
      </c>
      <c r="D12" s="1363"/>
      <c r="E12" s="1381"/>
      <c r="F12" s="1376"/>
      <c r="G12" s="1180"/>
      <c r="H12" s="1193">
        <v>2023</v>
      </c>
      <c r="I12" s="1182"/>
      <c r="J12" s="961">
        <f t="shared" ref="J12:J75" si="4">SUM(L12:P12)</f>
        <v>0</v>
      </c>
      <c r="K12" s="971"/>
      <c r="L12" s="961">
        <f t="shared" ref="L12:L75" si="5">R12+S12</f>
        <v>0</v>
      </c>
      <c r="M12" s="971"/>
      <c r="N12" s="961">
        <f t="shared" ref="N12:N75" si="6">AH12+AN12</f>
        <v>0</v>
      </c>
      <c r="O12" s="971"/>
      <c r="P12" s="961">
        <f t="shared" ref="P12:P17" si="7">IFERROR((AJ12*AK12+AD12*AE12)*0.4*0.035*$F$11,0)</f>
        <v>0</v>
      </c>
      <c r="Q12" s="965"/>
      <c r="R12" s="1184">
        <f>SUMIFS('E8.b. SAV'!$W$5:$W$404,'E8.b. SAV'!$B$5:$B$404,$C12,'E8.b. SAV'!$D$5:$D$404,$H12)</f>
        <v>0</v>
      </c>
      <c r="S12" s="1184">
        <f>SUMIFS('E8.e. WAV'!$N$5:$N$54,'E8.e. WAV'!$B$5:$B$54,$C12,'E8.e. WAV'!$E$5:$E$54,H12)
-SUMIFS('E8.e. WAV'!$N$5:$N$54,'E8.e. WAV'!$B$5:$B$54,$C12,'E8.e. WAV'!$C$5:$C$54,"Geschäfts- oder Firmenwert",'E8.e. WAV'!$E$5:$E$54,H12)</f>
        <v>0</v>
      </c>
      <c r="T12" s="1185"/>
      <c r="U12" s="1184">
        <f>SUMIFS('E8.b. SAV'!$V$6:$V$405,'E8.b. SAV'!$B$6:$B$405,$C12,'E8.b. SAV'!$D$6:$D$405,H12)</f>
        <v>0</v>
      </c>
      <c r="V12" s="1184">
        <f>SUMIFS('E8.e. WAV'!$M$6:$M$55,'E8.e. WAV'!$B$6:$B$55,$C12,'E8.e. WAV'!$E$6:$E$55,$H12,'E8.e. WAV'!$C$6:$C$55,"&lt;&gt;"&amp;"geleistete Anzahlungen auf immaterielle Vermögensgegenstände",'E8.e. WAV'!$C$6:$C$55,"&lt;&gt;"&amp;"geleistete Anzahlungen und Anlagen im Bau des Sachanlagevermögens",'E8.e. WAV'!$C$6:$C$55,"&lt;&gt;"&amp;"Geschäfts- oder Firmenwert")</f>
        <v>0</v>
      </c>
      <c r="W12" s="1184">
        <f>SUMIFS('E8.e. WAV'!$M$6:$M$55,'E8.e. WAV'!$B$6:$B$55,$C12,'E8.e. WAV'!$E$6:$E$55,H12,'E8.e. WAV'!$C$6:$C$55,"geleistete Anzahlungen und Anlagen im Bau des Sachanlagevermögens")+ SUMIFS('E8.e. WAV'!$M$6:$M$55,'E8.e. WAV'!$B$6:$B$55,$C12,'E8.e. WAV'!$E$6:$E$55,H12,'E8.e. WAV'!$C$6:$C$55,"geleistete Anzahlungen auf immaterielle Vermögensgegenstände")</f>
        <v>0</v>
      </c>
      <c r="X12" s="1194">
        <f>SUMIFS('E8.f. BKZ_NAB_IZ'!$K$6:$K$55,'E8.f. BKZ_NAB_IZ'!$B$6:$B$55,$C12,'E8.f. BKZ_NAB_IZ'!$D$6:$D$55,H12)</f>
        <v>0</v>
      </c>
      <c r="Y12" s="1184">
        <f>SUMIFS('E8.b. SAV'!$X$6:$X$405,'E8.b. SAV'!$B$6:$B$405,$C12,'E8.b. SAV'!$D$6:$D$405,H12)</f>
        <v>0</v>
      </c>
      <c r="Z12" s="1194">
        <f>SUMIFS('E8.e. WAV'!$O$6:$O$55,'E8.e. WAV'!$B$6:$B$55,$C12,'E8.e. WAV'!$E$6:$E$55,$H12,'E8.e. WAV'!$C$6:$C$55,"&lt;&gt;"&amp;"geleistete Anzahlungen auf immaterielle Vermögensgegenstände",'E8.e. WAV'!$C$6:$C$55,"&lt;&gt;"&amp;"geleistete Anzahlungen und Anlagen im Bau des Sachanlagevermögens",'E8.e. WAV'!$C$6:$C$55,"&lt;&gt;"&amp;"Geschäfts- oder Firmenwert")</f>
        <v>0</v>
      </c>
      <c r="AA12" s="1184">
        <f>SUMIFS('E8.e. WAV'!$O$6:$O$55,'E8.e. WAV'!$B$6:$B$55,$C12,'E8.e. WAV'!$E$6:$E$55,H12,'E8.e. WAV'!$C$6:$C$55,"geleistete Anzahlungen und Anlagen im Bau des Sachanlagevermögens")+ SUMIFS('E8.e. WAV'!$O$6:$O$55,'E8.e. WAV'!$B$6:$B$55,$C12,'E8.e. WAV'!$E$6:$E$55,H12,'E8.e. WAV'!$C$6:$C$55,"geleistete Anzahlungen auf immaterielle Vermögensgegenstände")</f>
        <v>0</v>
      </c>
      <c r="AB12" s="1194">
        <f>SUMIFS('E8.f. BKZ_NAB_IZ'!$L$6:$L$55,'E8.f. BKZ_NAB_IZ'!$B$6:$B$55,$C12,'E8.f. BKZ_NAB_IZ'!$D$6:$D$55,H12)</f>
        <v>0</v>
      </c>
      <c r="AC12" s="1185"/>
      <c r="AD12" s="1184">
        <f t="shared" si="1"/>
        <v>0</v>
      </c>
      <c r="AE12" s="1195">
        <v>5.0700000000000002E-2</v>
      </c>
      <c r="AF12" s="1195">
        <v>4.3799999999999999E-2</v>
      </c>
      <c r="AG12" s="1195">
        <f t="shared" ref="AG12:AG17" si="8">ROUND(0.4*AE12+0.6*AF12,4)</f>
        <v>4.6600000000000003E-2</v>
      </c>
      <c r="AH12" s="1184">
        <f t="shared" si="2"/>
        <v>0</v>
      </c>
      <c r="AI12" s="1189"/>
      <c r="AJ12" s="1194">
        <f t="shared" ref="AJ12:AJ75" si="9">AVERAGE(W12,AA12)</f>
        <v>0</v>
      </c>
      <c r="AK12" s="1188">
        <v>5.0700000000000002E-2</v>
      </c>
      <c r="AL12" s="1195">
        <v>3.6600000000000001E-2</v>
      </c>
      <c r="AM12" s="1195">
        <f>ROUND(0.4*AK12+0.6*AL12,4)</f>
        <v>4.2200000000000001E-2</v>
      </c>
      <c r="AN12" s="1184">
        <f t="shared" si="3"/>
        <v>0</v>
      </c>
      <c r="AO12" s="1191"/>
    </row>
    <row r="13" spans="1:41" s="1161" customFormat="1" x14ac:dyDescent="0.2">
      <c r="A13" s="1178"/>
      <c r="B13" s="1360"/>
      <c r="C13" s="1192">
        <f>C11</f>
        <v>1</v>
      </c>
      <c r="D13" s="1363"/>
      <c r="E13" s="1381"/>
      <c r="F13" s="1376"/>
      <c r="G13" s="1180"/>
      <c r="H13" s="1193">
        <v>2024</v>
      </c>
      <c r="I13" s="1182"/>
      <c r="J13" s="961">
        <f t="shared" si="4"/>
        <v>0</v>
      </c>
      <c r="K13" s="971"/>
      <c r="L13" s="961">
        <f t="shared" si="5"/>
        <v>0</v>
      </c>
      <c r="M13" s="971"/>
      <c r="N13" s="961">
        <f t="shared" si="6"/>
        <v>0</v>
      </c>
      <c r="O13" s="971"/>
      <c r="P13" s="961">
        <f t="shared" si="7"/>
        <v>0</v>
      </c>
      <c r="Q13" s="965"/>
      <c r="R13" s="1184">
        <f>SUMIFS('E8.b. SAV'!$W$5:$W$404,'E8.b. SAV'!$B$5:$B$404,$C13,'E8.b. SAV'!$D$5:$D$404,$H13)</f>
        <v>0</v>
      </c>
      <c r="S13" s="1184">
        <f>SUMIFS('E8.e. WAV'!$N$5:$N$54,'E8.e. WAV'!$B$5:$B$54,$C13,'E8.e. WAV'!$E$5:$E$54,H13)
-SUMIFS('E8.e. WAV'!$N$5:$N$54,'E8.e. WAV'!$B$5:$B$54,$C13,'E8.e. WAV'!$C$5:$C$54,"Geschäfts- oder Firmenwert",'E8.e. WAV'!$E$5:$E$54,H13)</f>
        <v>0</v>
      </c>
      <c r="T13" s="1185"/>
      <c r="U13" s="1184">
        <f>SUMIFS('E8.b. SAV'!$V$6:$V$405,'E8.b. SAV'!$B$6:$B$405,$C13,'E8.b. SAV'!$D$6:$D$405,H13)</f>
        <v>0</v>
      </c>
      <c r="V13" s="1184">
        <f>SUMIFS('E8.e. WAV'!$M$6:$M$55,'E8.e. WAV'!$B$6:$B$55,$C13,'E8.e. WAV'!$E$6:$E$55,$H13,'E8.e. WAV'!$C$6:$C$55,"&lt;&gt;"&amp;"geleistete Anzahlungen auf immaterielle Vermögensgegenstände",'E8.e. WAV'!$C$6:$C$55,"&lt;&gt;"&amp;"geleistete Anzahlungen und Anlagen im Bau des Sachanlagevermögens",'E8.e. WAV'!$C$6:$C$55,"&lt;&gt;"&amp;"Geschäfts- oder Firmenwert")</f>
        <v>0</v>
      </c>
      <c r="W13" s="1184">
        <f>SUMIFS('E8.e. WAV'!$M$6:$M$55,'E8.e. WAV'!$B$6:$B$55,$C13,'E8.e. WAV'!$E$6:$E$55,H13,'E8.e. WAV'!$C$6:$C$55,"geleistete Anzahlungen und Anlagen im Bau des Sachanlagevermögens")+ SUMIFS('E8.e. WAV'!$M$6:$M$55,'E8.e. WAV'!$B$6:$B$55,$C13,'E8.e. WAV'!$E$6:$E$55,H13,'E8.e. WAV'!$C$6:$C$55,"geleistete Anzahlungen auf immaterielle Vermögensgegenstände")</f>
        <v>0</v>
      </c>
      <c r="X13" s="1194">
        <f>SUMIFS('E8.f. BKZ_NAB_IZ'!$K$6:$K$55,'E8.f. BKZ_NAB_IZ'!$B$6:$B$55,$C13,'E8.f. BKZ_NAB_IZ'!$D$6:$D$55,H13)</f>
        <v>0</v>
      </c>
      <c r="Y13" s="1184">
        <f>SUMIFS('E8.b. SAV'!$X$6:$X$405,'E8.b. SAV'!$B$6:$B$405,$C13,'E8.b. SAV'!$D$6:$D$405,H13)</f>
        <v>0</v>
      </c>
      <c r="Z13" s="1194">
        <f>SUMIFS('E8.e. WAV'!$O$6:$O$55,'E8.e. WAV'!$B$6:$B$55,$C13,'E8.e. WAV'!$E$6:$E$55,$H13,'E8.e. WAV'!$C$6:$C$55,"&lt;&gt;"&amp;"geleistete Anzahlungen auf immaterielle Vermögensgegenstände",'E8.e. WAV'!$C$6:$C$55,"&lt;&gt;"&amp;"geleistete Anzahlungen und Anlagen im Bau des Sachanlagevermögens",'E8.e. WAV'!$C$6:$C$55,"&lt;&gt;"&amp;"Geschäfts- oder Firmenwert")</f>
        <v>0</v>
      </c>
      <c r="AA13" s="1184">
        <f>SUMIFS('E8.e. WAV'!$O$6:$O$55,'E8.e. WAV'!$B$6:$B$55,$C13,'E8.e. WAV'!$E$6:$E$55,H13,'E8.e. WAV'!$C$6:$C$55,"geleistete Anzahlungen und Anlagen im Bau des Sachanlagevermögens")+ SUMIFS('E8.e. WAV'!$O$6:$O$55,'E8.e. WAV'!$B$6:$B$55,$C13,'E8.e. WAV'!$E$6:$E$55,H13,'E8.e. WAV'!$C$6:$C$55,"geleistete Anzahlungen auf immaterielle Vermögensgegenstände")</f>
        <v>0</v>
      </c>
      <c r="AB13" s="1194">
        <f>SUMIFS('E8.f. BKZ_NAB_IZ'!$L$6:$L$55,'E8.f. BKZ_NAB_IZ'!$B$6:$B$55,$C13,'E8.f. BKZ_NAB_IZ'!$D$6:$D$55,H13)</f>
        <v>0</v>
      </c>
      <c r="AC13" s="1185"/>
      <c r="AD13" s="1184">
        <f t="shared" si="1"/>
        <v>0</v>
      </c>
      <c r="AE13" s="1195">
        <v>6.93E-2</v>
      </c>
      <c r="AF13" s="1195">
        <v>3.8699999999999998E-2</v>
      </c>
      <c r="AG13" s="1195">
        <f t="shared" si="8"/>
        <v>5.0900000000000001E-2</v>
      </c>
      <c r="AH13" s="1184">
        <f t="shared" si="2"/>
        <v>0</v>
      </c>
      <c r="AI13" s="1189"/>
      <c r="AJ13" s="1194">
        <f t="shared" si="9"/>
        <v>0</v>
      </c>
      <c r="AK13" s="1188">
        <v>7.0099999999999996E-2</v>
      </c>
      <c r="AL13" s="1195">
        <v>3.6600000000000001E-2</v>
      </c>
      <c r="AM13" s="1195">
        <f t="shared" ref="AM13:AM17" si="10">ROUND(0.4*AK13+0.6*AL13,4)</f>
        <v>0.05</v>
      </c>
      <c r="AN13" s="1184">
        <f t="shared" si="3"/>
        <v>0</v>
      </c>
      <c r="AO13" s="1191"/>
    </row>
    <row r="14" spans="1:41" s="1161" customFormat="1" ht="15" thickBot="1" x14ac:dyDescent="0.25">
      <c r="A14" s="1178"/>
      <c r="B14" s="1360"/>
      <c r="C14" s="1192">
        <f>C11</f>
        <v>1</v>
      </c>
      <c r="D14" s="1363"/>
      <c r="E14" s="1381"/>
      <c r="F14" s="1376"/>
      <c r="G14" s="1180"/>
      <c r="H14" s="1193">
        <v>2025</v>
      </c>
      <c r="I14" s="1182"/>
      <c r="J14" s="961">
        <f t="shared" si="4"/>
        <v>0</v>
      </c>
      <c r="K14" s="971"/>
      <c r="L14" s="961">
        <f t="shared" si="5"/>
        <v>0</v>
      </c>
      <c r="M14" s="971"/>
      <c r="N14" s="961">
        <f t="shared" si="6"/>
        <v>0</v>
      </c>
      <c r="O14" s="971"/>
      <c r="P14" s="961">
        <f t="shared" si="7"/>
        <v>0</v>
      </c>
      <c r="Q14" s="965"/>
      <c r="R14" s="1184">
        <f>SUMIFS('E8.b. SAV'!$W$5:$W$404,'E8.b. SAV'!$B$5:$B$404,$C14,'E8.b. SAV'!$D$5:$D$404,$H14)</f>
        <v>0</v>
      </c>
      <c r="S14" s="1184">
        <f>SUMIFS('E8.e. WAV'!$N$5:$N$54,'E8.e. WAV'!$B$5:$B$54,$C14,'E8.e. WAV'!$E$5:$E$54,H14)
-SUMIFS('E8.e. WAV'!$N$5:$N$54,'E8.e. WAV'!$B$5:$B$54,$C14,'E8.e. WAV'!$C$5:$C$54,"Geschäfts- oder Firmenwert",'E8.e. WAV'!$E$5:$E$54,H14)</f>
        <v>0</v>
      </c>
      <c r="T14" s="1185"/>
      <c r="U14" s="1184">
        <f>SUMIFS('E8.b. SAV'!$V$6:$V$405,'E8.b. SAV'!$B$6:$B$405,$C14,'E8.b. SAV'!$D$6:$D$405,H14)</f>
        <v>0</v>
      </c>
      <c r="V14" s="1184">
        <f>SUMIFS('E8.e. WAV'!$M$6:$M$55,'E8.e. WAV'!$B$6:$B$55,$C14,'E8.e. WAV'!$E$6:$E$55,$H14,'E8.e. WAV'!$C$6:$C$55,"&lt;&gt;"&amp;"geleistete Anzahlungen auf immaterielle Vermögensgegenstände",'E8.e. WAV'!$C$6:$C$55,"&lt;&gt;"&amp;"geleistete Anzahlungen und Anlagen im Bau des Sachanlagevermögens",'E8.e. WAV'!$C$6:$C$55,"&lt;&gt;"&amp;"Geschäfts- oder Firmenwert")</f>
        <v>0</v>
      </c>
      <c r="W14" s="1184">
        <f>SUMIFS('E8.e. WAV'!$M$6:$M$55,'E8.e. WAV'!$B$6:$B$55,$C14,'E8.e. WAV'!$E$6:$E$55,H14,'E8.e. WAV'!$C$6:$C$55,"geleistete Anzahlungen und Anlagen im Bau des Sachanlagevermögens")+ SUMIFS('E8.e. WAV'!$M$6:$M$55,'E8.e. WAV'!$B$6:$B$55,$C14,'E8.e. WAV'!$E$6:$E$55,H14,'E8.e. WAV'!$C$6:$C$55,"geleistete Anzahlungen auf immaterielle Vermögensgegenstände")</f>
        <v>0</v>
      </c>
      <c r="X14" s="1194">
        <f>SUMIFS('E8.f. BKZ_NAB_IZ'!$K$6:$K$55,'E8.f. BKZ_NAB_IZ'!$B$6:$B$55,$C14,'E8.f. BKZ_NAB_IZ'!$D$6:$D$55,H14)</f>
        <v>0</v>
      </c>
      <c r="Y14" s="1184">
        <f>SUMIFS('E8.b. SAV'!$X$6:$X$405,'E8.b. SAV'!$B$6:$B$405,$C14,'E8.b. SAV'!$D$6:$D$405,H14)</f>
        <v>0</v>
      </c>
      <c r="Z14" s="1194">
        <f>SUMIFS('E8.e. WAV'!$O$6:$O$55,'E8.e. WAV'!$B$6:$B$55,$C14,'E8.e. WAV'!$E$6:$E$55,$H14,'E8.e. WAV'!$C$6:$C$55,"&lt;&gt;"&amp;"geleistete Anzahlungen auf immaterielle Vermögensgegenstände",'E8.e. WAV'!$C$6:$C$55,"&lt;&gt;"&amp;"geleistete Anzahlungen und Anlagen im Bau des Sachanlagevermögens",'E8.e. WAV'!$C$6:$C$55,"&lt;&gt;"&amp;"Geschäfts- oder Firmenwert")</f>
        <v>0</v>
      </c>
      <c r="AA14" s="1184">
        <f>SUMIFS('E8.e. WAV'!$O$6:$O$55,'E8.e. WAV'!$B$6:$B$55,$C14,'E8.e. WAV'!$E$6:$E$55,H14,'E8.e. WAV'!$C$6:$C$55,"geleistete Anzahlungen und Anlagen im Bau des Sachanlagevermögens")+ SUMIFS('E8.e. WAV'!$O$6:$O$55,'E8.e. WAV'!$B$6:$B$55,$C14,'E8.e. WAV'!$E$6:$E$55,H14,'E8.e. WAV'!$C$6:$C$55,"geleistete Anzahlungen auf immaterielle Vermögensgegenstände")</f>
        <v>0</v>
      </c>
      <c r="AB14" s="1194">
        <f>SUMIFS('E8.f. BKZ_NAB_IZ'!$L$6:$L$55,'E8.f. BKZ_NAB_IZ'!$B$6:$B$55,$C14,'E8.f. BKZ_NAB_IZ'!$D$6:$D$55,H14)</f>
        <v>0</v>
      </c>
      <c r="AC14" s="1185"/>
      <c r="AD14" s="1184">
        <f t="shared" si="1"/>
        <v>0</v>
      </c>
      <c r="AE14" s="1195">
        <v>7.0099999999999996E-2</v>
      </c>
      <c r="AF14" s="1195">
        <v>3.6600000000000001E-2</v>
      </c>
      <c r="AG14" s="1195">
        <f t="shared" si="8"/>
        <v>0.05</v>
      </c>
      <c r="AH14" s="1184">
        <f t="shared" si="2"/>
        <v>0</v>
      </c>
      <c r="AI14" s="1189"/>
      <c r="AJ14" s="1194">
        <f t="shared" si="9"/>
        <v>0</v>
      </c>
      <c r="AK14" s="1188">
        <v>7.0099999999999996E-2</v>
      </c>
      <c r="AL14" s="1195">
        <v>3.6600000000000001E-2</v>
      </c>
      <c r="AM14" s="1195">
        <f t="shared" si="10"/>
        <v>0.05</v>
      </c>
      <c r="AN14" s="1184">
        <f t="shared" si="3"/>
        <v>0</v>
      </c>
      <c r="AO14" s="1191"/>
    </row>
    <row r="15" spans="1:41" s="1161" customFormat="1" hidden="1" x14ac:dyDescent="0.2">
      <c r="A15" s="1178"/>
      <c r="B15" s="1360"/>
      <c r="C15" s="1192">
        <f>C11</f>
        <v>1</v>
      </c>
      <c r="D15" s="1363"/>
      <c r="E15" s="1381"/>
      <c r="F15" s="1376"/>
      <c r="G15" s="1180"/>
      <c r="H15" s="1193">
        <v>2026</v>
      </c>
      <c r="I15" s="1182"/>
      <c r="J15" s="961">
        <f t="shared" si="4"/>
        <v>0</v>
      </c>
      <c r="K15" s="971"/>
      <c r="L15" s="961">
        <f t="shared" si="5"/>
        <v>0</v>
      </c>
      <c r="M15" s="971"/>
      <c r="N15" s="961">
        <f t="shared" si="6"/>
        <v>0</v>
      </c>
      <c r="O15" s="971"/>
      <c r="P15" s="961">
        <f t="shared" si="7"/>
        <v>0</v>
      </c>
      <c r="Q15" s="965"/>
      <c r="R15" s="1184">
        <f>SUMIFS('E8.b. SAV'!$W$5:$W$404,'E8.b. SAV'!$B$5:$B$404,$C15,'E8.b. SAV'!$D$5:$D$404,$H15)</f>
        <v>0</v>
      </c>
      <c r="S15" s="1184">
        <f>SUMIFS('E8.e. WAV'!$N$5:$N$54,'E8.e. WAV'!$B$5:$B$54,$C15,'E8.e. WAV'!$E$5:$E$54,H15)
-SUMIFS('E8.e. WAV'!$N$5:$N$54,'E8.e. WAV'!$B$5:$B$54,$C15,'E8.e. WAV'!$C$5:$C$54,"Geschäfts- oder Firmenwert",'E8.e. WAV'!$E$5:$E$54,H15)</f>
        <v>0</v>
      </c>
      <c r="T15" s="1185"/>
      <c r="U15" s="1184">
        <f>SUMIFS('E8.b. SAV'!$V$6:$V$405,'E8.b. SAV'!$B$6:$B$405,$C15,'E8.b. SAV'!$D$6:$D$405,H15)</f>
        <v>0</v>
      </c>
      <c r="V15" s="1184">
        <f>SUMIFS('E8.e. WAV'!$M$6:$M$55,'E8.e. WAV'!$B$6:$B$55,$C15,'E8.e. WAV'!$E$6:$E$55,$H15,'E8.e. WAV'!$C$6:$C$55,"&lt;&gt;"&amp;"geleistete Anzahlungen auf immaterielle Vermögensgegenstände",'E8.e. WAV'!$C$6:$C$55,"&lt;&gt;"&amp;"geleistete Anzahlungen und Anlagen im Bau des Sachanlagevermögens",'E8.e. WAV'!$C$6:$C$55,"&lt;&gt;"&amp;"Geschäfts- oder Firmenwert")</f>
        <v>0</v>
      </c>
      <c r="W15" s="1184">
        <f>SUMIFS('E8.e. WAV'!$M$6:$M$55,'E8.e. WAV'!$B$6:$B$55,$C15,'E8.e. WAV'!$E$6:$E$55,H15,'E8.e. WAV'!$C$6:$C$55,"geleistete Anzahlungen und Anlagen im Bau des Sachanlagevermögens")+ SUMIFS('E8.e. WAV'!$M$6:$M$55,'E8.e. WAV'!$B$6:$B$55,$C15,'E8.e. WAV'!$E$6:$E$55,H15,'E8.e. WAV'!$C$6:$C$55,"geleistete Anzahlungen auf immaterielle Vermögensgegenstände")</f>
        <v>0</v>
      </c>
      <c r="X15" s="1194">
        <f>SUMIFS('E8.f. BKZ_NAB_IZ'!$K$6:$K$55,'E8.f. BKZ_NAB_IZ'!$B$6:$B$55,$C15,'E8.f. BKZ_NAB_IZ'!$D$6:$D$55,H15)</f>
        <v>0</v>
      </c>
      <c r="Y15" s="1184">
        <f>SUMIFS('E8.b. SAV'!$X$6:$X$405,'E8.b. SAV'!$B$6:$B$405,$C15,'E8.b. SAV'!$D$6:$D$405,H15)</f>
        <v>0</v>
      </c>
      <c r="Z15" s="1194">
        <f>SUMIFS('E8.e. WAV'!$O$6:$O$55,'E8.e. WAV'!$B$6:$B$55,$C15,'E8.e. WAV'!$E$6:$E$55,$H15,'E8.e. WAV'!$C$6:$C$55,"&lt;&gt;"&amp;"geleistete Anzahlungen auf immaterielle Vermögensgegenstände",'E8.e. WAV'!$C$6:$C$55,"&lt;&gt;"&amp;"geleistete Anzahlungen und Anlagen im Bau des Sachanlagevermögens",'E8.e. WAV'!$C$6:$C$55,"&lt;&gt;"&amp;"Geschäfts- oder Firmenwert")</f>
        <v>0</v>
      </c>
      <c r="AA15" s="1184">
        <f>SUMIFS('E8.e. WAV'!$O$6:$O$55,'E8.e. WAV'!$B$6:$B$55,$C15,'E8.e. WAV'!$E$6:$E$55,H15,'E8.e. WAV'!$C$6:$C$55,"geleistete Anzahlungen und Anlagen im Bau des Sachanlagevermögens")+ SUMIFS('E8.e. WAV'!$O$6:$O$55,'E8.e. WAV'!$B$6:$B$55,$C15,'E8.e. WAV'!$E$6:$E$55,H15,'E8.e. WAV'!$C$6:$C$55,"geleistete Anzahlungen auf immaterielle Vermögensgegenstände")</f>
        <v>0</v>
      </c>
      <c r="AB15" s="1194">
        <f>SUMIFS('E8.f. BKZ_NAB_IZ'!$L$6:$L$55,'E8.f. BKZ_NAB_IZ'!$B$6:$B$55,$C15,'E8.f. BKZ_NAB_IZ'!$D$6:$D$55,H15)</f>
        <v>0</v>
      </c>
      <c r="AC15" s="1185"/>
      <c r="AD15" s="1184">
        <f t="shared" si="1"/>
        <v>0</v>
      </c>
      <c r="AE15" s="1195"/>
      <c r="AF15" s="1195"/>
      <c r="AG15" s="1195">
        <f t="shared" si="8"/>
        <v>0</v>
      </c>
      <c r="AH15" s="1184">
        <f t="shared" si="2"/>
        <v>0</v>
      </c>
      <c r="AI15" s="1189"/>
      <c r="AJ15" s="1194">
        <f t="shared" si="9"/>
        <v>0</v>
      </c>
      <c r="AK15" s="1188"/>
      <c r="AL15" s="1195"/>
      <c r="AM15" s="1195">
        <f t="shared" si="10"/>
        <v>0</v>
      </c>
      <c r="AN15" s="1184">
        <f t="shared" si="3"/>
        <v>0</v>
      </c>
      <c r="AO15" s="1191"/>
    </row>
    <row r="16" spans="1:41" s="1161" customFormat="1" hidden="1" x14ac:dyDescent="0.2">
      <c r="A16" s="1178"/>
      <c r="B16" s="1360"/>
      <c r="C16" s="1192">
        <f>C11</f>
        <v>1</v>
      </c>
      <c r="D16" s="1363"/>
      <c r="E16" s="1381"/>
      <c r="F16" s="1376"/>
      <c r="G16" s="1180"/>
      <c r="H16" s="1193">
        <v>2027</v>
      </c>
      <c r="I16" s="1182"/>
      <c r="J16" s="961">
        <f t="shared" si="4"/>
        <v>0</v>
      </c>
      <c r="K16" s="971"/>
      <c r="L16" s="961">
        <f t="shared" si="5"/>
        <v>0</v>
      </c>
      <c r="M16" s="971"/>
      <c r="N16" s="961">
        <f t="shared" si="6"/>
        <v>0</v>
      </c>
      <c r="O16" s="971"/>
      <c r="P16" s="961">
        <f t="shared" si="7"/>
        <v>0</v>
      </c>
      <c r="Q16" s="965"/>
      <c r="R16" s="1184">
        <f>SUMIFS('E8.b. SAV'!$W$5:$W$404,'E8.b. SAV'!$B$5:$B$404,$C16,'E8.b. SAV'!$D$5:$D$404,$H16)</f>
        <v>0</v>
      </c>
      <c r="S16" s="1184">
        <f>SUMIFS('E8.e. WAV'!$N$5:$N$54,'E8.e. WAV'!$B$5:$B$54,$C16,'E8.e. WAV'!$E$5:$E$54,H16)
-SUMIFS('E8.e. WAV'!$N$5:$N$54,'E8.e. WAV'!$B$5:$B$54,$C16,'E8.e. WAV'!$C$5:$C$54,"Geschäfts- oder Firmenwert",'E8.e. WAV'!$E$5:$E$54,H16)</f>
        <v>0</v>
      </c>
      <c r="T16" s="1185"/>
      <c r="U16" s="1184">
        <f>SUMIFS('E8.b. SAV'!$V$6:$V$405,'E8.b. SAV'!$B$6:$B$405,$C16,'E8.b. SAV'!$D$6:$D$405,H16)</f>
        <v>0</v>
      </c>
      <c r="V16" s="1184">
        <f>SUMIFS('E8.e. WAV'!$M$6:$M$55,'E8.e. WAV'!$B$6:$B$55,$C16,'E8.e. WAV'!$E$6:$E$55,$H16,'E8.e. WAV'!$C$6:$C$55,"&lt;&gt;"&amp;"geleistete Anzahlungen auf immaterielle Vermögensgegenstände",'E8.e. WAV'!$C$6:$C$55,"&lt;&gt;"&amp;"geleistete Anzahlungen und Anlagen im Bau des Sachanlagevermögens",'E8.e. WAV'!$C$6:$C$55,"&lt;&gt;"&amp;"Geschäfts- oder Firmenwert")</f>
        <v>0</v>
      </c>
      <c r="W16" s="1184">
        <f>SUMIFS('E8.e. WAV'!$M$6:$M$55,'E8.e. WAV'!$B$6:$B$55,$C16,'E8.e. WAV'!$E$6:$E$55,H16,'E8.e. WAV'!$C$6:$C$55,"geleistete Anzahlungen und Anlagen im Bau des Sachanlagevermögens")+ SUMIFS('E8.e. WAV'!$M$6:$M$55,'E8.e. WAV'!$B$6:$B$55,$C16,'E8.e. WAV'!$E$6:$E$55,H16,'E8.e. WAV'!$C$6:$C$55,"geleistete Anzahlungen auf immaterielle Vermögensgegenstände")</f>
        <v>0</v>
      </c>
      <c r="X16" s="1194">
        <f>SUMIFS('E8.f. BKZ_NAB_IZ'!$K$6:$K$55,'E8.f. BKZ_NAB_IZ'!$B$6:$B$55,$C16,'E8.f. BKZ_NAB_IZ'!$D$6:$D$55,H16)</f>
        <v>0</v>
      </c>
      <c r="Y16" s="1184">
        <f>SUMIFS('E8.b. SAV'!$X$6:$X$405,'E8.b. SAV'!$B$6:$B$405,$C16,'E8.b. SAV'!$D$6:$D$405,H16)</f>
        <v>0</v>
      </c>
      <c r="Z16" s="1194">
        <f>SUMIFS('E8.e. WAV'!$O$6:$O$55,'E8.e. WAV'!$B$6:$B$55,$C16,'E8.e. WAV'!$E$6:$E$55,$H16,'E8.e. WAV'!$C$6:$C$55,"&lt;&gt;"&amp;"geleistete Anzahlungen auf immaterielle Vermögensgegenstände",'E8.e. WAV'!$C$6:$C$55,"&lt;&gt;"&amp;"geleistete Anzahlungen und Anlagen im Bau des Sachanlagevermögens",'E8.e. WAV'!$C$6:$C$55,"&lt;&gt;"&amp;"Geschäfts- oder Firmenwert")</f>
        <v>0</v>
      </c>
      <c r="AA16" s="1184">
        <f>SUMIFS('E8.e. WAV'!$O$6:$O$55,'E8.e. WAV'!$B$6:$B$55,$C16,'E8.e. WAV'!$E$6:$E$55,H16,'E8.e. WAV'!$C$6:$C$55,"geleistete Anzahlungen und Anlagen im Bau des Sachanlagevermögens")+ SUMIFS('E8.e. WAV'!$O$6:$O$55,'E8.e. WAV'!$B$6:$B$55,$C16,'E8.e. WAV'!$E$6:$E$55,H16,'E8.e. WAV'!$C$6:$C$55,"geleistete Anzahlungen auf immaterielle Vermögensgegenstände")</f>
        <v>0</v>
      </c>
      <c r="AB16" s="1194">
        <f>SUMIFS('E8.f. BKZ_NAB_IZ'!$L$6:$L$55,'E8.f. BKZ_NAB_IZ'!$B$6:$B$55,$C16,'E8.f. BKZ_NAB_IZ'!$D$6:$D$55,H16)</f>
        <v>0</v>
      </c>
      <c r="AC16" s="1185"/>
      <c r="AD16" s="1184">
        <f t="shared" si="1"/>
        <v>0</v>
      </c>
      <c r="AE16" s="1195"/>
      <c r="AF16" s="1195"/>
      <c r="AG16" s="1195">
        <f t="shared" si="8"/>
        <v>0</v>
      </c>
      <c r="AH16" s="1184">
        <f t="shared" si="2"/>
        <v>0</v>
      </c>
      <c r="AI16" s="1189"/>
      <c r="AJ16" s="1194">
        <f t="shared" si="9"/>
        <v>0</v>
      </c>
      <c r="AK16" s="1188"/>
      <c r="AL16" s="1195"/>
      <c r="AM16" s="1195">
        <f t="shared" si="10"/>
        <v>0</v>
      </c>
      <c r="AN16" s="1184">
        <f t="shared" si="3"/>
        <v>0</v>
      </c>
      <c r="AO16" s="1191"/>
    </row>
    <row r="17" spans="1:41" s="1161" customFormat="1" ht="15" hidden="1" thickBot="1" x14ac:dyDescent="0.25">
      <c r="A17" s="1178"/>
      <c r="B17" s="1361"/>
      <c r="C17" s="1192">
        <f>C11</f>
        <v>1</v>
      </c>
      <c r="D17" s="1364"/>
      <c r="E17" s="1382"/>
      <c r="F17" s="1377"/>
      <c r="G17" s="1180"/>
      <c r="H17" s="1196">
        <v>2028</v>
      </c>
      <c r="I17" s="1182"/>
      <c r="J17" s="963">
        <f t="shared" si="4"/>
        <v>0</v>
      </c>
      <c r="K17" s="971"/>
      <c r="L17" s="965">
        <f t="shared" si="5"/>
        <v>0</v>
      </c>
      <c r="M17" s="971"/>
      <c r="N17" s="965">
        <f t="shared" si="6"/>
        <v>0</v>
      </c>
      <c r="O17" s="971"/>
      <c r="P17" s="961">
        <f t="shared" si="7"/>
        <v>0</v>
      </c>
      <c r="Q17" s="965"/>
      <c r="R17" s="1197">
        <f>SUMIFS('E8.b. SAV'!$W$5:$W$404,'E8.b. SAV'!$B$5:$B$404,$C17,'E8.b. SAV'!$D$5:$D$404,$H17)</f>
        <v>0</v>
      </c>
      <c r="S17" s="1197">
        <f>SUMIFS('E8.e. WAV'!$N$5:$N$54,'E8.e. WAV'!$B$5:$B$54,$C17,'E8.e. WAV'!$E$5:$E$54,H17)
-SUMIFS('E8.e. WAV'!$N$5:$N$54,'E8.e. WAV'!$B$5:$B$54,$C17,'E8.e. WAV'!$C$5:$C$54,"Geschäfts- oder Firmenwert",'E8.e. WAV'!$E$5:$E$54,H17)</f>
        <v>0</v>
      </c>
      <c r="T17" s="1185"/>
      <c r="U17" s="1197">
        <f>SUMIFS('E8.b. SAV'!$V$6:$V$405,'E8.b. SAV'!$B$6:$B$405,$C17,'E8.b. SAV'!$D$6:$D$405,H17)</f>
        <v>0</v>
      </c>
      <c r="V17" s="1197">
        <f>SUMIFS('E8.e. WAV'!$M$6:$M$55,'E8.e. WAV'!$B$6:$B$55,$C17,'E8.e. WAV'!$E$6:$E$55,$H17,'E8.e. WAV'!$C$6:$C$55,"&lt;&gt;"&amp;"geleistete Anzahlungen auf immaterielle Vermögensgegenstände",'E8.e. WAV'!$C$6:$C$55,"&lt;&gt;"&amp;"geleistete Anzahlungen und Anlagen im Bau des Sachanlagevermögens",'E8.e. WAV'!$C$6:$C$55,"&lt;&gt;"&amp;"Geschäfts- oder Firmenwert")</f>
        <v>0</v>
      </c>
      <c r="W17" s="1197">
        <f>SUMIFS('E8.e. WAV'!$M$6:$M$55,'E8.e. WAV'!$B$6:$B$55,$C17,'E8.e. WAV'!$E$6:$E$55,H17,'E8.e. WAV'!$C$6:$C$55,"geleistete Anzahlungen und Anlagen im Bau des Sachanlagevermögens")+ SUMIFS('E8.e. WAV'!$M$6:$M$55,'E8.e. WAV'!$B$6:$B$55,$C17,'E8.e. WAV'!$E$6:$E$55,H17,'E8.e. WAV'!$C$6:$C$55,"geleistete Anzahlungen auf immaterielle Vermögensgegenstände")</f>
        <v>0</v>
      </c>
      <c r="X17" s="1198">
        <f>SUMIFS('E8.f. BKZ_NAB_IZ'!$K$6:$K$55,'E8.f. BKZ_NAB_IZ'!$B$6:$B$55,$C17,'E8.f. BKZ_NAB_IZ'!$D$6:$D$55,H17)</f>
        <v>0</v>
      </c>
      <c r="Y17" s="1197">
        <f>SUMIFS('E8.b. SAV'!$X$6:$X$405,'E8.b. SAV'!$B$6:$B$405,$C17,'E8.b. SAV'!$D$6:$D$405,H17)</f>
        <v>0</v>
      </c>
      <c r="Z17" s="1198">
        <f>SUMIFS('E8.e. WAV'!$O$6:$O$55,'E8.e. WAV'!$B$6:$B$55,$C17,'E8.e. WAV'!$E$6:$E$55,$H17,'E8.e. WAV'!$C$6:$C$55,"&lt;&gt;"&amp;"geleistete Anzahlungen auf immaterielle Vermögensgegenstände",'E8.e. WAV'!$C$6:$C$55,"&lt;&gt;"&amp;"geleistete Anzahlungen und Anlagen im Bau des Sachanlagevermögens",'E8.e. WAV'!$C$6:$C$55,"&lt;&gt;"&amp;"Geschäfts- oder Firmenwert")</f>
        <v>0</v>
      </c>
      <c r="AA17" s="1197">
        <f>SUMIFS('E8.e. WAV'!$O$6:$O$55,'E8.e. WAV'!$B$6:$B$55,$C17,'E8.e. WAV'!$E$6:$E$55,H17,'E8.e. WAV'!$C$6:$C$55,"geleistete Anzahlungen und Anlagen im Bau des Sachanlagevermögens")+ SUMIFS('E8.e. WAV'!$O$6:$O$55,'E8.e. WAV'!$B$6:$B$55,$C17,'E8.e. WAV'!$E$6:$E$55,H17,'E8.e. WAV'!$C$6:$C$55,"geleistete Anzahlungen auf immaterielle Vermögensgegenstände")</f>
        <v>0</v>
      </c>
      <c r="AB17" s="1198">
        <f>SUMIFS('E8.f. BKZ_NAB_IZ'!$L$6:$L$55,'E8.f. BKZ_NAB_IZ'!$B$6:$B$55,$C17,'E8.f. BKZ_NAB_IZ'!$D$6:$D$55,H17)</f>
        <v>0</v>
      </c>
      <c r="AC17" s="1185"/>
      <c r="AD17" s="1197">
        <f t="shared" si="1"/>
        <v>0</v>
      </c>
      <c r="AE17" s="1199"/>
      <c r="AF17" s="1199"/>
      <c r="AG17" s="1199">
        <f t="shared" si="8"/>
        <v>0</v>
      </c>
      <c r="AH17" s="1197">
        <f t="shared" si="2"/>
        <v>0</v>
      </c>
      <c r="AI17" s="1189"/>
      <c r="AJ17" s="1200">
        <f t="shared" si="9"/>
        <v>0</v>
      </c>
      <c r="AK17" s="1201"/>
      <c r="AL17" s="1201"/>
      <c r="AM17" s="1201">
        <f t="shared" si="10"/>
        <v>0</v>
      </c>
      <c r="AN17" s="1202">
        <f t="shared" si="3"/>
        <v>0</v>
      </c>
      <c r="AO17" s="1191"/>
    </row>
    <row r="18" spans="1:41" s="1161" customFormat="1" x14ac:dyDescent="0.2">
      <c r="A18" s="1178"/>
      <c r="B18" s="1353"/>
      <c r="C18" s="1218">
        <f>B18</f>
        <v>0</v>
      </c>
      <c r="D18" s="1356"/>
      <c r="E18" s="1356"/>
      <c r="F18" s="1375"/>
      <c r="G18" s="1203"/>
      <c r="H18" s="1181">
        <v>2022</v>
      </c>
      <c r="I18" s="1204"/>
      <c r="J18" s="972">
        <f t="shared" si="4"/>
        <v>0</v>
      </c>
      <c r="K18" s="1205"/>
      <c r="L18" s="972">
        <f t="shared" si="5"/>
        <v>0</v>
      </c>
      <c r="M18" s="1205"/>
      <c r="N18" s="972">
        <f t="shared" si="6"/>
        <v>0</v>
      </c>
      <c r="O18" s="1205"/>
      <c r="P18" s="972">
        <f t="shared" ref="P18:P24" si="11">IFERROR((AJ18*AK18+AD18*AE18)*0.4*0.035*$F$18,0)</f>
        <v>0</v>
      </c>
      <c r="Q18" s="1206"/>
      <c r="R18" s="1183">
        <f>SUMIFS('E8.b. SAV'!$W$5:$W$404,'E8.b. SAV'!$B$5:$B$404,$C18,'E8.b. SAV'!$D$5:$D$404,$H18)</f>
        <v>0</v>
      </c>
      <c r="S18" s="1183">
        <f>SUMIFS('E8.e. WAV'!$N$5:$N$54,'E8.e. WAV'!$B$5:$B$54,$C18,'E8.e. WAV'!$E$5:$E$54,H18)
-SUMIFS('E8.e. WAV'!$N$5:$N$54,'E8.e. WAV'!$B$5:$B$54,$C18,'E8.e. WAV'!$C$5:$C$54,"Geschäfts- oder Firmenwert",'E8.e. WAV'!$E$5:$E$54,H18)</f>
        <v>0</v>
      </c>
      <c r="T18" s="1206"/>
      <c r="U18" s="1183">
        <f>SUMIFS('E8.b. SAV'!$V$6:$V$405,'E8.b. SAV'!$B$6:$B$405,$C18,'E8.b. SAV'!$D$6:$D$405,H18)</f>
        <v>0</v>
      </c>
      <c r="V18" s="1183">
        <f>SUMIFS('E8.e. WAV'!$M$6:$M$55,'E8.e. WAV'!$B$6:$B$55,$C18,'E8.e. WAV'!$E$6:$E$55,$H18,'E8.e. WAV'!$C$6:$C$55,"&lt;&gt;"&amp;"geleistete Anzahlungen auf immaterielle Vermögensgegenstände",'E8.e. WAV'!$C$6:$C$55,"&lt;&gt;"&amp;"geleistete Anzahlungen und Anlagen im Bau des Sachanlagevermögens",'E8.e. WAV'!$C$6:$C$55,"&lt;&gt;"&amp;"Geschäfts- oder Firmenwert")</f>
        <v>0</v>
      </c>
      <c r="W18" s="1183">
        <f>SUMIFS('E8.e. WAV'!$M$6:$M$55,'E8.e. WAV'!$B$6:$B$55,$C18,'E8.e. WAV'!$E$6:$E$55,H18,'E8.e. WAV'!$C$6:$C$55,"geleistete Anzahlungen und Anlagen im Bau des Sachanlagevermögens")+ SUMIFS('E8.e. WAV'!$M$6:$M$55,'E8.e. WAV'!$B$6:$B$55,$C18,'E8.e. WAV'!$E$6:$E$55,H18,'E8.e. WAV'!$C$6:$C$55,"geleistete Anzahlungen auf immaterielle Vermögensgegenstände")</f>
        <v>0</v>
      </c>
      <c r="X18" s="1186">
        <f>SUMIFS('E8.f. BKZ_NAB_IZ'!$K$6:$K$55,'E8.f. BKZ_NAB_IZ'!$B$6:$B$55,$C18,'E8.f. BKZ_NAB_IZ'!$D$6:$D$55,H18)</f>
        <v>0</v>
      </c>
      <c r="Y18" s="1183">
        <f>SUMIFS('E8.b. SAV'!$X$6:$X$405,'E8.b. SAV'!$B$6:$B$405,$C18,'E8.b. SAV'!$D$6:$D$405,H18)</f>
        <v>0</v>
      </c>
      <c r="Z18" s="1186">
        <f>SUMIFS('E8.e. WAV'!$O$6:$O$55,'E8.e. WAV'!$B$6:$B$55,$C18,'E8.e. WAV'!$E$6:$E$55,$H18,'E8.e. WAV'!$C$6:$C$55,"&lt;&gt;"&amp;"geleistete Anzahlungen auf immaterielle Vermögensgegenstände",'E8.e. WAV'!$C$6:$C$55,"&lt;&gt;"&amp;"geleistete Anzahlungen und Anlagen im Bau des Sachanlagevermögens",'E8.e. WAV'!$C$6:$C$55,"&lt;&gt;"&amp;"Geschäfts- oder Firmenwert")</f>
        <v>0</v>
      </c>
      <c r="AA18" s="1207">
        <f>SUMIFS('E8.e. WAV'!$O$6:$O$55,'E8.e. WAV'!$B$6:$B$55,$C18,'E8.e. WAV'!$E$6:$E$55,H18,'E8.e. WAV'!$C$6:$C$55,"geleistete Anzahlungen und Anlagen im Bau des Sachanlagevermögens")+ SUMIFS('E8.e. WAV'!$O$6:$O$55,'E8.e. WAV'!$B$6:$B$55,$C18,'E8.e. WAV'!$E$6:$E$55,H18,'E8.e. WAV'!$C$6:$C$55,"geleistete Anzahlungen auf immaterielle Vermögensgegenstände")</f>
        <v>0</v>
      </c>
      <c r="AB18" s="1186">
        <f>SUMIFS('E8.f. BKZ_NAB_IZ'!$L$6:$L$55,'E8.f. BKZ_NAB_IZ'!$B$6:$B$55,$C18,'E8.f. BKZ_NAB_IZ'!$D$6:$D$55,H18)</f>
        <v>0</v>
      </c>
      <c r="AC18" s="1206"/>
      <c r="AD18" s="1183">
        <f t="shared" si="1"/>
        <v>0</v>
      </c>
      <c r="AE18" s="1190">
        <f>$AE$11</f>
        <v>5.0700000000000002E-2</v>
      </c>
      <c r="AF18" s="1190">
        <f>$AF$11</f>
        <v>2.9100000000000001E-2</v>
      </c>
      <c r="AG18" s="1190">
        <f>$AG$11</f>
        <v>3.7699999999999997E-2</v>
      </c>
      <c r="AH18" s="1183">
        <f t="shared" si="2"/>
        <v>0</v>
      </c>
      <c r="AI18" s="1206"/>
      <c r="AJ18" s="1186">
        <f t="shared" si="9"/>
        <v>0</v>
      </c>
      <c r="AK18" s="1190">
        <f>$AK$11</f>
        <v>5.0700000000000002E-2</v>
      </c>
      <c r="AL18" s="1190">
        <f>$AL$11</f>
        <v>3.6600000000000001E-2</v>
      </c>
      <c r="AM18" s="1190">
        <f>$AM$11</f>
        <v>4.2200000000000001E-2</v>
      </c>
      <c r="AN18" s="1183">
        <f t="shared" si="3"/>
        <v>0</v>
      </c>
      <c r="AO18" s="1191"/>
    </row>
    <row r="19" spans="1:41" s="1161" customFormat="1" x14ac:dyDescent="0.2">
      <c r="A19" s="1178"/>
      <c r="B19" s="1354"/>
      <c r="C19" s="1219">
        <f>C18</f>
        <v>0</v>
      </c>
      <c r="D19" s="1357"/>
      <c r="E19" s="1357"/>
      <c r="F19" s="1376"/>
      <c r="G19" s="1203"/>
      <c r="H19" s="1193">
        <v>2023</v>
      </c>
      <c r="I19" s="1204"/>
      <c r="J19" s="963">
        <f t="shared" si="4"/>
        <v>0</v>
      </c>
      <c r="K19" s="1205"/>
      <c r="L19" s="961">
        <f t="shared" si="5"/>
        <v>0</v>
      </c>
      <c r="M19" s="1205"/>
      <c r="N19" s="961">
        <f t="shared" si="6"/>
        <v>0</v>
      </c>
      <c r="O19" s="1205"/>
      <c r="P19" s="961">
        <f t="shared" si="11"/>
        <v>0</v>
      </c>
      <c r="Q19" s="1206"/>
      <c r="R19" s="1184">
        <f>SUMIFS('E8.b. SAV'!$W$5:$W$404,'E8.b. SAV'!$B$5:$B$404,$C19,'E8.b. SAV'!$D$5:$D$404,$H19)</f>
        <v>0</v>
      </c>
      <c r="S19" s="1184">
        <f>SUMIFS('E8.e. WAV'!$N$5:$N$54,'E8.e. WAV'!$B$5:$B$54,$C19,'E8.e. WAV'!$E$5:$E$54,H19)
-SUMIFS('E8.e. WAV'!$N$5:$N$54,'E8.e. WAV'!$B$5:$B$54,$C19,'E8.e. WAV'!$C$5:$C$54,"Geschäfts- oder Firmenwert",'E8.e. WAV'!$E$5:$E$54,H19)</f>
        <v>0</v>
      </c>
      <c r="T19" s="1206"/>
      <c r="U19" s="1184">
        <f>SUMIFS('E8.b. SAV'!$V$6:$V$405,'E8.b. SAV'!$B$6:$B$405,$C19,'E8.b. SAV'!$D$6:$D$405,H19)</f>
        <v>0</v>
      </c>
      <c r="V19" s="1184">
        <f>SUMIFS('E8.e. WAV'!$M$6:$M$55,'E8.e. WAV'!$B$6:$B$55,$C19,'E8.e. WAV'!$E$6:$E$55,$H19,'E8.e. WAV'!$C$6:$C$55,"&lt;&gt;"&amp;"geleistete Anzahlungen auf immaterielle Vermögensgegenstände",'E8.e. WAV'!$C$6:$C$55,"&lt;&gt;"&amp;"geleistete Anzahlungen und Anlagen im Bau des Sachanlagevermögens",'E8.e. WAV'!$C$6:$C$55,"&lt;&gt;"&amp;"Geschäfts- oder Firmenwert")</f>
        <v>0</v>
      </c>
      <c r="W19" s="1184">
        <f>SUMIFS('E8.e. WAV'!$M$6:$M$55,'E8.e. WAV'!$B$6:$B$55,$C19,'E8.e. WAV'!$E$6:$E$55,H19,'E8.e. WAV'!$C$6:$C$55,"geleistete Anzahlungen und Anlagen im Bau des Sachanlagevermögens")+ SUMIFS('E8.e. WAV'!$M$6:$M$55,'E8.e. WAV'!$B$6:$B$55,$C19,'E8.e. WAV'!$E$6:$E$55,H19,'E8.e. WAV'!$C$6:$C$55,"geleistete Anzahlungen auf immaterielle Vermögensgegenstände")</f>
        <v>0</v>
      </c>
      <c r="X19" s="1194">
        <f>SUMIFS('E8.f. BKZ_NAB_IZ'!$K$6:$K$55,'E8.f. BKZ_NAB_IZ'!$B$6:$B$55,$C19,'E8.f. BKZ_NAB_IZ'!$D$6:$D$55,H19)</f>
        <v>0</v>
      </c>
      <c r="Y19" s="1184">
        <f>SUMIFS('E8.b. SAV'!$X$6:$X$405,'E8.b. SAV'!$B$6:$B$405,$C19,'E8.b. SAV'!$D$6:$D$405,H19)</f>
        <v>0</v>
      </c>
      <c r="Z19" s="1194">
        <f>SUMIFS('E8.e. WAV'!$O$6:$O$55,'E8.e. WAV'!$B$6:$B$55,$C19,'E8.e. WAV'!$E$6:$E$55,$H19,'E8.e. WAV'!$C$6:$C$55,"&lt;&gt;"&amp;"geleistete Anzahlungen auf immaterielle Vermögensgegenstände",'E8.e. WAV'!$C$6:$C$55,"&lt;&gt;"&amp;"geleistete Anzahlungen und Anlagen im Bau des Sachanlagevermögens",'E8.e. WAV'!$C$6:$C$55,"&lt;&gt;"&amp;"Geschäfts- oder Firmenwert")</f>
        <v>0</v>
      </c>
      <c r="AA19" s="1197">
        <f>SUMIFS('E8.e. WAV'!$O$6:$O$55,'E8.e. WAV'!$B$6:$B$55,$C19,'E8.e. WAV'!$E$6:$E$55,H19,'E8.e. WAV'!$C$6:$C$55,"geleistete Anzahlungen und Anlagen im Bau des Sachanlagevermögens")+ SUMIFS('E8.e. WAV'!$O$6:$O$55,'E8.e. WAV'!$B$6:$B$55,$C19,'E8.e. WAV'!$E$6:$E$55,H19,'E8.e. WAV'!$C$6:$C$55,"geleistete Anzahlungen auf immaterielle Vermögensgegenstände")</f>
        <v>0</v>
      </c>
      <c r="AB19" s="1194">
        <f>SUMIFS('E8.f. BKZ_NAB_IZ'!$L$6:$L$55,'E8.f. BKZ_NAB_IZ'!$B$6:$B$55,$C19,'E8.f. BKZ_NAB_IZ'!$D$6:$D$55,H19)</f>
        <v>0</v>
      </c>
      <c r="AC19" s="1206"/>
      <c r="AD19" s="1184">
        <f t="shared" si="1"/>
        <v>0</v>
      </c>
      <c r="AE19" s="1195">
        <f>$AE$12</f>
        <v>5.0700000000000002E-2</v>
      </c>
      <c r="AF19" s="1195">
        <f>$AF$12</f>
        <v>4.3799999999999999E-2</v>
      </c>
      <c r="AG19" s="1195">
        <f>$AG$12</f>
        <v>4.6600000000000003E-2</v>
      </c>
      <c r="AH19" s="1184">
        <f t="shared" si="2"/>
        <v>0</v>
      </c>
      <c r="AI19" s="1206"/>
      <c r="AJ19" s="1198">
        <f t="shared" si="9"/>
        <v>0</v>
      </c>
      <c r="AK19" s="1188">
        <f>$AK$12</f>
        <v>5.0700000000000002E-2</v>
      </c>
      <c r="AL19" s="1195">
        <f>$AL$12</f>
        <v>3.6600000000000001E-2</v>
      </c>
      <c r="AM19" s="1195">
        <f>$AM$12</f>
        <v>4.2200000000000001E-2</v>
      </c>
      <c r="AN19" s="1184">
        <f t="shared" si="3"/>
        <v>0</v>
      </c>
      <c r="AO19" s="1191"/>
    </row>
    <row r="20" spans="1:41" s="1161" customFormat="1" x14ac:dyDescent="0.2">
      <c r="A20" s="1178"/>
      <c r="B20" s="1354"/>
      <c r="C20" s="1219">
        <f>C18</f>
        <v>0</v>
      </c>
      <c r="D20" s="1357"/>
      <c r="E20" s="1357"/>
      <c r="F20" s="1376"/>
      <c r="G20" s="1203"/>
      <c r="H20" s="1193">
        <v>2024</v>
      </c>
      <c r="I20" s="1204"/>
      <c r="J20" s="963">
        <f t="shared" si="4"/>
        <v>0</v>
      </c>
      <c r="K20" s="1205"/>
      <c r="L20" s="961">
        <f t="shared" si="5"/>
        <v>0</v>
      </c>
      <c r="M20" s="1205"/>
      <c r="N20" s="961">
        <f t="shared" si="6"/>
        <v>0</v>
      </c>
      <c r="O20" s="1205"/>
      <c r="P20" s="961">
        <f t="shared" si="11"/>
        <v>0</v>
      </c>
      <c r="Q20" s="1206"/>
      <c r="R20" s="1184">
        <f>SUMIFS('E8.b. SAV'!$W$5:$W$404,'E8.b. SAV'!$B$5:$B$404,$C20,'E8.b. SAV'!$D$5:$D$404,$H20)</f>
        <v>0</v>
      </c>
      <c r="S20" s="1184">
        <f>SUMIFS('E8.e. WAV'!$N$5:$N$54,'E8.e. WAV'!$B$5:$B$54,$C20,'E8.e. WAV'!$E$5:$E$54,H20)
-SUMIFS('E8.e. WAV'!$N$5:$N$54,'E8.e. WAV'!$B$5:$B$54,$C20,'E8.e. WAV'!$C$5:$C$54,"Geschäfts- oder Firmenwert",'E8.e. WAV'!$E$5:$E$54,H20)</f>
        <v>0</v>
      </c>
      <c r="T20" s="1206"/>
      <c r="U20" s="1184">
        <f>SUMIFS('E8.b. SAV'!$V$6:$V$405,'E8.b. SAV'!$B$6:$B$405,$C20,'E8.b. SAV'!$D$6:$D$405,H20)</f>
        <v>0</v>
      </c>
      <c r="V20" s="1184">
        <f>SUMIFS('E8.e. WAV'!$M$6:$M$55,'E8.e. WAV'!$B$6:$B$55,$C20,'E8.e. WAV'!$E$6:$E$55,$H20,'E8.e. WAV'!$C$6:$C$55,"&lt;&gt;"&amp;"geleistete Anzahlungen auf immaterielle Vermögensgegenstände",'E8.e. WAV'!$C$6:$C$55,"&lt;&gt;"&amp;"geleistete Anzahlungen und Anlagen im Bau des Sachanlagevermögens",'E8.e. WAV'!$C$6:$C$55,"&lt;&gt;"&amp;"Geschäfts- oder Firmenwert")</f>
        <v>0</v>
      </c>
      <c r="W20" s="1184">
        <f>SUMIFS('E8.e. WAV'!$M$6:$M$55,'E8.e. WAV'!$B$6:$B$55,$C20,'E8.e. WAV'!$E$6:$E$55,H20,'E8.e. WAV'!$C$6:$C$55,"geleistete Anzahlungen und Anlagen im Bau des Sachanlagevermögens")+ SUMIFS('E8.e. WAV'!$M$6:$M$55,'E8.e. WAV'!$B$6:$B$55,$C20,'E8.e. WAV'!$E$6:$E$55,H20,'E8.e. WAV'!$C$6:$C$55,"geleistete Anzahlungen auf immaterielle Vermögensgegenstände")</f>
        <v>0</v>
      </c>
      <c r="X20" s="1194">
        <f>SUMIFS('E8.f. BKZ_NAB_IZ'!$K$6:$K$55,'E8.f. BKZ_NAB_IZ'!$B$6:$B$55,$C20,'E8.f. BKZ_NAB_IZ'!$D$6:$D$55,H20)</f>
        <v>0</v>
      </c>
      <c r="Y20" s="1184">
        <f>SUMIFS('E8.b. SAV'!$X$6:$X$405,'E8.b. SAV'!$B$6:$B$405,$C20,'E8.b. SAV'!$D$6:$D$405,H20)</f>
        <v>0</v>
      </c>
      <c r="Z20" s="1194">
        <f>SUMIFS('E8.e. WAV'!$O$6:$O$55,'E8.e. WAV'!$B$6:$B$55,$C20,'E8.e. WAV'!$E$6:$E$55,$H20,'E8.e. WAV'!$C$6:$C$55,"&lt;&gt;"&amp;"geleistete Anzahlungen auf immaterielle Vermögensgegenstände",'E8.e. WAV'!$C$6:$C$55,"&lt;&gt;"&amp;"geleistete Anzahlungen und Anlagen im Bau des Sachanlagevermögens",'E8.e. WAV'!$C$6:$C$55,"&lt;&gt;"&amp;"Geschäfts- oder Firmenwert")</f>
        <v>0</v>
      </c>
      <c r="AA20" s="1197">
        <f>SUMIFS('E8.e. WAV'!$O$6:$O$55,'E8.e. WAV'!$B$6:$B$55,$C20,'E8.e. WAV'!$E$6:$E$55,H20,'E8.e. WAV'!$C$6:$C$55,"geleistete Anzahlungen und Anlagen im Bau des Sachanlagevermögens")+ SUMIFS('E8.e. WAV'!$O$6:$O$55,'E8.e. WAV'!$B$6:$B$55,$C20,'E8.e. WAV'!$E$6:$E$55,H20,'E8.e. WAV'!$C$6:$C$55,"geleistete Anzahlungen auf immaterielle Vermögensgegenstände")</f>
        <v>0</v>
      </c>
      <c r="AB20" s="1194">
        <f>SUMIFS('E8.f. BKZ_NAB_IZ'!$L$6:$L$55,'E8.f. BKZ_NAB_IZ'!$B$6:$B$55,$C20,'E8.f. BKZ_NAB_IZ'!$D$6:$D$55,H20)</f>
        <v>0</v>
      </c>
      <c r="AC20" s="1206"/>
      <c r="AD20" s="1184">
        <f t="shared" si="1"/>
        <v>0</v>
      </c>
      <c r="AE20" s="1195">
        <f>$AE$13</f>
        <v>6.93E-2</v>
      </c>
      <c r="AF20" s="1195">
        <f>$AF$13</f>
        <v>3.8699999999999998E-2</v>
      </c>
      <c r="AG20" s="1195">
        <f>$AG$13</f>
        <v>5.0900000000000001E-2</v>
      </c>
      <c r="AH20" s="1184">
        <f t="shared" si="2"/>
        <v>0</v>
      </c>
      <c r="AI20" s="1206"/>
      <c r="AJ20" s="1198">
        <f t="shared" si="9"/>
        <v>0</v>
      </c>
      <c r="AK20" s="1188">
        <f>$AK$13</f>
        <v>7.0099999999999996E-2</v>
      </c>
      <c r="AL20" s="1195">
        <f>$AL$13</f>
        <v>3.6600000000000001E-2</v>
      </c>
      <c r="AM20" s="1195">
        <f>$AM$13</f>
        <v>0.05</v>
      </c>
      <c r="AN20" s="1184">
        <f t="shared" si="3"/>
        <v>0</v>
      </c>
      <c r="AO20" s="1191"/>
    </row>
    <row r="21" spans="1:41" s="1161" customFormat="1" ht="15" thickBot="1" x14ac:dyDescent="0.25">
      <c r="A21" s="1178"/>
      <c r="B21" s="1354"/>
      <c r="C21" s="1219">
        <f>C18</f>
        <v>0</v>
      </c>
      <c r="D21" s="1357"/>
      <c r="E21" s="1357"/>
      <c r="F21" s="1376"/>
      <c r="G21" s="1203"/>
      <c r="H21" s="1193">
        <v>2025</v>
      </c>
      <c r="I21" s="1204"/>
      <c r="J21" s="963">
        <f t="shared" si="4"/>
        <v>0</v>
      </c>
      <c r="K21" s="1205"/>
      <c r="L21" s="961">
        <f t="shared" si="5"/>
        <v>0</v>
      </c>
      <c r="M21" s="1205"/>
      <c r="N21" s="961">
        <f t="shared" si="6"/>
        <v>0</v>
      </c>
      <c r="O21" s="1205"/>
      <c r="P21" s="961">
        <f t="shared" si="11"/>
        <v>0</v>
      </c>
      <c r="Q21" s="1206"/>
      <c r="R21" s="1184">
        <f>SUMIFS('E8.b. SAV'!$W$5:$W$404,'E8.b. SAV'!$B$5:$B$404,$C21,'E8.b. SAV'!$D$5:$D$404,$H21)</f>
        <v>0</v>
      </c>
      <c r="S21" s="1184">
        <f>SUMIFS('E8.e. WAV'!$N$5:$N$54,'E8.e. WAV'!$B$5:$B$54,$C21,'E8.e. WAV'!$E$5:$E$54,H21)
-SUMIFS('E8.e. WAV'!$N$5:$N$54,'E8.e. WAV'!$B$5:$B$54,$C21,'E8.e. WAV'!$C$5:$C$54,"Geschäfts- oder Firmenwert",'E8.e. WAV'!$E$5:$E$54,H21)</f>
        <v>0</v>
      </c>
      <c r="T21" s="1206"/>
      <c r="U21" s="1184">
        <f>SUMIFS('E8.b. SAV'!$V$6:$V$405,'E8.b. SAV'!$B$6:$B$405,$C21,'E8.b. SAV'!$D$6:$D$405,H21)</f>
        <v>0</v>
      </c>
      <c r="V21" s="1184">
        <f>SUMIFS('E8.e. WAV'!$M$6:$M$55,'E8.e. WAV'!$B$6:$B$55,$C21,'E8.e. WAV'!$E$6:$E$55,$H21,'E8.e. WAV'!$C$6:$C$55,"&lt;&gt;"&amp;"geleistete Anzahlungen auf immaterielle Vermögensgegenstände",'E8.e. WAV'!$C$6:$C$55,"&lt;&gt;"&amp;"geleistete Anzahlungen und Anlagen im Bau des Sachanlagevermögens",'E8.e. WAV'!$C$6:$C$55,"&lt;&gt;"&amp;"Geschäfts- oder Firmenwert")</f>
        <v>0</v>
      </c>
      <c r="W21" s="1184">
        <f>SUMIFS('E8.e. WAV'!$M$6:$M$55,'E8.e. WAV'!$B$6:$B$55,$C21,'E8.e. WAV'!$E$6:$E$55,H21,'E8.e. WAV'!$C$6:$C$55,"geleistete Anzahlungen und Anlagen im Bau des Sachanlagevermögens")+ SUMIFS('E8.e. WAV'!$M$6:$M$55,'E8.e. WAV'!$B$6:$B$55,$C21,'E8.e. WAV'!$E$6:$E$55,H21,'E8.e. WAV'!$C$6:$C$55,"geleistete Anzahlungen auf immaterielle Vermögensgegenstände")</f>
        <v>0</v>
      </c>
      <c r="X21" s="1194">
        <f>SUMIFS('E8.f. BKZ_NAB_IZ'!$K$6:$K$55,'E8.f. BKZ_NAB_IZ'!$B$6:$B$55,$C21,'E8.f. BKZ_NAB_IZ'!$D$6:$D$55,H21)</f>
        <v>0</v>
      </c>
      <c r="Y21" s="1184">
        <f>SUMIFS('E8.b. SAV'!$X$6:$X$405,'E8.b. SAV'!$B$6:$B$405,$C21,'E8.b. SAV'!$D$6:$D$405,H21)</f>
        <v>0</v>
      </c>
      <c r="Z21" s="1194">
        <f>SUMIFS('E8.e. WAV'!$O$6:$O$55,'E8.e. WAV'!$B$6:$B$55,$C21,'E8.e. WAV'!$E$6:$E$55,$H21,'E8.e. WAV'!$C$6:$C$55,"&lt;&gt;"&amp;"geleistete Anzahlungen auf immaterielle Vermögensgegenstände",'E8.e. WAV'!$C$6:$C$55,"&lt;&gt;"&amp;"geleistete Anzahlungen und Anlagen im Bau des Sachanlagevermögens",'E8.e. WAV'!$C$6:$C$55,"&lt;&gt;"&amp;"Geschäfts- oder Firmenwert")</f>
        <v>0</v>
      </c>
      <c r="AA21" s="1197">
        <f>SUMIFS('E8.e. WAV'!$O$6:$O$55,'E8.e. WAV'!$B$6:$B$55,$C21,'E8.e. WAV'!$E$6:$E$55,H21,'E8.e. WAV'!$C$6:$C$55,"geleistete Anzahlungen und Anlagen im Bau des Sachanlagevermögens")+ SUMIFS('E8.e. WAV'!$O$6:$O$55,'E8.e. WAV'!$B$6:$B$55,$C21,'E8.e. WAV'!$E$6:$E$55,H21,'E8.e. WAV'!$C$6:$C$55,"geleistete Anzahlungen auf immaterielle Vermögensgegenstände")</f>
        <v>0</v>
      </c>
      <c r="AB21" s="1194">
        <f>SUMIFS('E8.f. BKZ_NAB_IZ'!$L$6:$L$55,'E8.f. BKZ_NAB_IZ'!$B$6:$B$55,$C21,'E8.f. BKZ_NAB_IZ'!$D$6:$D$55,H21)</f>
        <v>0</v>
      </c>
      <c r="AC21" s="1206"/>
      <c r="AD21" s="1184">
        <f t="shared" si="1"/>
        <v>0</v>
      </c>
      <c r="AE21" s="1195">
        <f>$AE$14</f>
        <v>7.0099999999999996E-2</v>
      </c>
      <c r="AF21" s="1195">
        <f>$AF$14</f>
        <v>3.6600000000000001E-2</v>
      </c>
      <c r="AG21" s="1195">
        <f>$AG$14</f>
        <v>0.05</v>
      </c>
      <c r="AH21" s="1184">
        <f t="shared" si="2"/>
        <v>0</v>
      </c>
      <c r="AI21" s="1206"/>
      <c r="AJ21" s="1198">
        <f t="shared" si="9"/>
        <v>0</v>
      </c>
      <c r="AK21" s="1188">
        <f>$AK$14</f>
        <v>7.0099999999999996E-2</v>
      </c>
      <c r="AL21" s="1195">
        <f>$AL$14</f>
        <v>3.6600000000000001E-2</v>
      </c>
      <c r="AM21" s="1195">
        <f>$AM$14</f>
        <v>0.05</v>
      </c>
      <c r="AN21" s="1184">
        <f t="shared" si="3"/>
        <v>0</v>
      </c>
      <c r="AO21" s="1191"/>
    </row>
    <row r="22" spans="1:41" s="1161" customFormat="1" hidden="1" x14ac:dyDescent="0.2">
      <c r="A22" s="1178"/>
      <c r="B22" s="1354"/>
      <c r="C22" s="1219">
        <f>C18</f>
        <v>0</v>
      </c>
      <c r="D22" s="1357"/>
      <c r="E22" s="1357"/>
      <c r="F22" s="1376"/>
      <c r="G22" s="1203"/>
      <c r="H22" s="1193">
        <v>2026</v>
      </c>
      <c r="I22" s="1204"/>
      <c r="J22" s="963">
        <f t="shared" si="4"/>
        <v>0</v>
      </c>
      <c r="K22" s="1205"/>
      <c r="L22" s="961">
        <f t="shared" si="5"/>
        <v>0</v>
      </c>
      <c r="M22" s="1205"/>
      <c r="N22" s="961">
        <f t="shared" si="6"/>
        <v>0</v>
      </c>
      <c r="O22" s="1205"/>
      <c r="P22" s="961">
        <f t="shared" si="11"/>
        <v>0</v>
      </c>
      <c r="Q22" s="1206"/>
      <c r="R22" s="1184">
        <f>SUMIFS('E8.b. SAV'!$W$5:$W$404,'E8.b. SAV'!$B$5:$B$404,$C22,'E8.b. SAV'!$D$5:$D$404,$H22)</f>
        <v>0</v>
      </c>
      <c r="S22" s="1184">
        <f>SUMIFS('E8.e. WAV'!$N$5:$N$54,'E8.e. WAV'!$B$5:$B$54,$C22,'E8.e. WAV'!$E$5:$E$54,H22)
-SUMIFS('E8.e. WAV'!$N$5:$N$54,'E8.e. WAV'!$B$5:$B$54,$C22,'E8.e. WAV'!$C$5:$C$54,"Geschäfts- oder Firmenwert",'E8.e. WAV'!$E$5:$E$54,H22)</f>
        <v>0</v>
      </c>
      <c r="T22" s="1206"/>
      <c r="U22" s="1184">
        <f>SUMIFS('E8.b. SAV'!$V$6:$V$405,'E8.b. SAV'!$B$6:$B$405,$C22,'E8.b. SAV'!$D$6:$D$405,H22)</f>
        <v>0</v>
      </c>
      <c r="V22" s="1184">
        <f>SUMIFS('E8.e. WAV'!$M$6:$M$55,'E8.e. WAV'!$B$6:$B$55,$C22,'E8.e. WAV'!$E$6:$E$55,$H22,'E8.e. WAV'!$C$6:$C$55,"&lt;&gt;"&amp;"geleistete Anzahlungen auf immaterielle Vermögensgegenstände",'E8.e. WAV'!$C$6:$C$55,"&lt;&gt;"&amp;"geleistete Anzahlungen und Anlagen im Bau des Sachanlagevermögens",'E8.e. WAV'!$C$6:$C$55,"&lt;&gt;"&amp;"Geschäfts- oder Firmenwert")</f>
        <v>0</v>
      </c>
      <c r="W22" s="1184">
        <f>SUMIFS('E8.e. WAV'!$M$6:$M$55,'E8.e. WAV'!$B$6:$B$55,$C22,'E8.e. WAV'!$E$6:$E$55,H22,'E8.e. WAV'!$C$6:$C$55,"geleistete Anzahlungen und Anlagen im Bau des Sachanlagevermögens")+ SUMIFS('E8.e. WAV'!$M$6:$M$55,'E8.e. WAV'!$B$6:$B$55,$C22,'E8.e. WAV'!$E$6:$E$55,H22,'E8.e. WAV'!$C$6:$C$55,"geleistete Anzahlungen auf immaterielle Vermögensgegenstände")</f>
        <v>0</v>
      </c>
      <c r="X22" s="1194">
        <f>SUMIFS('E8.f. BKZ_NAB_IZ'!$K$6:$K$55,'E8.f. BKZ_NAB_IZ'!$B$6:$B$55,$C22,'E8.f. BKZ_NAB_IZ'!$D$6:$D$55,H22)</f>
        <v>0</v>
      </c>
      <c r="Y22" s="1184">
        <f>SUMIFS('E8.b. SAV'!$X$6:$X$405,'E8.b. SAV'!$B$6:$B$405,$C22,'E8.b. SAV'!$D$6:$D$405,H22)</f>
        <v>0</v>
      </c>
      <c r="Z22" s="1194">
        <f>SUMIFS('E8.e. WAV'!$O$6:$O$55,'E8.e. WAV'!$B$6:$B$55,$C22,'E8.e. WAV'!$E$6:$E$55,$H22,'E8.e. WAV'!$C$6:$C$55,"&lt;&gt;"&amp;"geleistete Anzahlungen auf immaterielle Vermögensgegenstände",'E8.e. WAV'!$C$6:$C$55,"&lt;&gt;"&amp;"geleistete Anzahlungen und Anlagen im Bau des Sachanlagevermögens",'E8.e. WAV'!$C$6:$C$55,"&lt;&gt;"&amp;"Geschäfts- oder Firmenwert")</f>
        <v>0</v>
      </c>
      <c r="AA22" s="1197">
        <f>SUMIFS('E8.e. WAV'!$O$6:$O$55,'E8.e. WAV'!$B$6:$B$55,$C22,'E8.e. WAV'!$E$6:$E$55,H22,'E8.e. WAV'!$C$6:$C$55,"geleistete Anzahlungen und Anlagen im Bau des Sachanlagevermögens")+ SUMIFS('E8.e. WAV'!$O$6:$O$55,'E8.e. WAV'!$B$6:$B$55,$C22,'E8.e. WAV'!$E$6:$E$55,H22,'E8.e. WAV'!$C$6:$C$55,"geleistete Anzahlungen auf immaterielle Vermögensgegenstände")</f>
        <v>0</v>
      </c>
      <c r="AB22" s="1194">
        <f>SUMIFS('E8.f. BKZ_NAB_IZ'!$L$6:$L$55,'E8.f. BKZ_NAB_IZ'!$B$6:$B$55,$C22,'E8.f. BKZ_NAB_IZ'!$D$6:$D$55,H22)</f>
        <v>0</v>
      </c>
      <c r="AC22" s="1206"/>
      <c r="AD22" s="1184">
        <f t="shared" si="1"/>
        <v>0</v>
      </c>
      <c r="AE22" s="1195">
        <f>$AE$15</f>
        <v>0</v>
      </c>
      <c r="AF22" s="1195">
        <f>$AF$15</f>
        <v>0</v>
      </c>
      <c r="AG22" s="1195">
        <f>$AG$15</f>
        <v>0</v>
      </c>
      <c r="AH22" s="1184">
        <f t="shared" si="2"/>
        <v>0</v>
      </c>
      <c r="AI22" s="1206"/>
      <c r="AJ22" s="1198">
        <f t="shared" si="9"/>
        <v>0</v>
      </c>
      <c r="AK22" s="1188">
        <f>$AK$15</f>
        <v>0</v>
      </c>
      <c r="AL22" s="1195">
        <f>$AL$15</f>
        <v>0</v>
      </c>
      <c r="AM22" s="1195">
        <f>$AM$15</f>
        <v>0</v>
      </c>
      <c r="AN22" s="1184">
        <f t="shared" si="3"/>
        <v>0</v>
      </c>
      <c r="AO22" s="1191"/>
    </row>
    <row r="23" spans="1:41" s="1161" customFormat="1" hidden="1" x14ac:dyDescent="0.2">
      <c r="A23" s="1178"/>
      <c r="B23" s="1354"/>
      <c r="C23" s="1219">
        <f>C18</f>
        <v>0</v>
      </c>
      <c r="D23" s="1357"/>
      <c r="E23" s="1357"/>
      <c r="F23" s="1376"/>
      <c r="G23" s="1203"/>
      <c r="H23" s="1193">
        <v>2027</v>
      </c>
      <c r="I23" s="1204"/>
      <c r="J23" s="963">
        <f t="shared" si="4"/>
        <v>0</v>
      </c>
      <c r="K23" s="1205"/>
      <c r="L23" s="961">
        <f t="shared" si="5"/>
        <v>0</v>
      </c>
      <c r="M23" s="1205"/>
      <c r="N23" s="961">
        <f t="shared" si="6"/>
        <v>0</v>
      </c>
      <c r="O23" s="1205"/>
      <c r="P23" s="961">
        <f t="shared" si="11"/>
        <v>0</v>
      </c>
      <c r="Q23" s="1206"/>
      <c r="R23" s="1184">
        <f>SUMIFS('E8.b. SAV'!$W$5:$W$404,'E8.b. SAV'!$B$5:$B$404,$C23,'E8.b. SAV'!$D$5:$D$404,$H23)</f>
        <v>0</v>
      </c>
      <c r="S23" s="1184">
        <f>SUMIFS('E8.e. WAV'!$N$5:$N$54,'E8.e. WAV'!$B$5:$B$54,$C23,'E8.e. WAV'!$E$5:$E$54,H23)
-SUMIFS('E8.e. WAV'!$N$5:$N$54,'E8.e. WAV'!$B$5:$B$54,$C23,'E8.e. WAV'!$C$5:$C$54,"Geschäfts- oder Firmenwert",'E8.e. WAV'!$E$5:$E$54,H23)</f>
        <v>0</v>
      </c>
      <c r="T23" s="1206"/>
      <c r="U23" s="1184">
        <f>SUMIFS('E8.b. SAV'!$V$6:$V$405,'E8.b. SAV'!$B$6:$B$405,$C23,'E8.b. SAV'!$D$6:$D$405,H23)</f>
        <v>0</v>
      </c>
      <c r="V23" s="1184">
        <f>SUMIFS('E8.e. WAV'!$M$6:$M$55,'E8.e. WAV'!$B$6:$B$55,$C23,'E8.e. WAV'!$E$6:$E$55,$H23,'E8.e. WAV'!$C$6:$C$55,"&lt;&gt;"&amp;"geleistete Anzahlungen auf immaterielle Vermögensgegenstände",'E8.e. WAV'!$C$6:$C$55,"&lt;&gt;"&amp;"geleistete Anzahlungen und Anlagen im Bau des Sachanlagevermögens",'E8.e. WAV'!$C$6:$C$55,"&lt;&gt;"&amp;"Geschäfts- oder Firmenwert")</f>
        <v>0</v>
      </c>
      <c r="W23" s="1184">
        <f>SUMIFS('E8.e. WAV'!$M$6:$M$55,'E8.e. WAV'!$B$6:$B$55,$C23,'E8.e. WAV'!$E$6:$E$55,H23,'E8.e. WAV'!$C$6:$C$55,"geleistete Anzahlungen und Anlagen im Bau des Sachanlagevermögens")+ SUMIFS('E8.e. WAV'!$M$6:$M$55,'E8.e. WAV'!$B$6:$B$55,$C23,'E8.e. WAV'!$E$6:$E$55,H23,'E8.e. WAV'!$C$6:$C$55,"geleistete Anzahlungen auf immaterielle Vermögensgegenstände")</f>
        <v>0</v>
      </c>
      <c r="X23" s="1194">
        <f>SUMIFS('E8.f. BKZ_NAB_IZ'!$K$6:$K$55,'E8.f. BKZ_NAB_IZ'!$B$6:$B$55,$C23,'E8.f. BKZ_NAB_IZ'!$D$6:$D$55,H23)</f>
        <v>0</v>
      </c>
      <c r="Y23" s="1184">
        <f>SUMIFS('E8.b. SAV'!$X$6:$X$405,'E8.b. SAV'!$B$6:$B$405,$C23,'E8.b. SAV'!$D$6:$D$405,H23)</f>
        <v>0</v>
      </c>
      <c r="Z23" s="1194">
        <f>SUMIFS('E8.e. WAV'!$O$6:$O$55,'E8.e. WAV'!$B$6:$B$55,$C23,'E8.e. WAV'!$E$6:$E$55,$H23,'E8.e. WAV'!$C$6:$C$55,"&lt;&gt;"&amp;"geleistete Anzahlungen auf immaterielle Vermögensgegenstände",'E8.e. WAV'!$C$6:$C$55,"&lt;&gt;"&amp;"geleistete Anzahlungen und Anlagen im Bau des Sachanlagevermögens",'E8.e. WAV'!$C$6:$C$55,"&lt;&gt;"&amp;"Geschäfts- oder Firmenwert")</f>
        <v>0</v>
      </c>
      <c r="AA23" s="1197">
        <f>SUMIFS('E8.e. WAV'!$O$6:$O$55,'E8.e. WAV'!$B$6:$B$55,$C23,'E8.e. WAV'!$E$6:$E$55,H23,'E8.e. WAV'!$C$6:$C$55,"geleistete Anzahlungen und Anlagen im Bau des Sachanlagevermögens")+ SUMIFS('E8.e. WAV'!$O$6:$O$55,'E8.e. WAV'!$B$6:$B$55,$C23,'E8.e. WAV'!$E$6:$E$55,H23,'E8.e. WAV'!$C$6:$C$55,"geleistete Anzahlungen auf immaterielle Vermögensgegenstände")</f>
        <v>0</v>
      </c>
      <c r="AB23" s="1194">
        <f>SUMIFS('E8.f. BKZ_NAB_IZ'!$L$6:$L$55,'E8.f. BKZ_NAB_IZ'!$B$6:$B$55,$C23,'E8.f. BKZ_NAB_IZ'!$D$6:$D$55,H23)</f>
        <v>0</v>
      </c>
      <c r="AC23" s="1206"/>
      <c r="AD23" s="1184">
        <f t="shared" si="1"/>
        <v>0</v>
      </c>
      <c r="AE23" s="1195">
        <f>$AE$16</f>
        <v>0</v>
      </c>
      <c r="AF23" s="1195">
        <f>$AF$16</f>
        <v>0</v>
      </c>
      <c r="AG23" s="1195">
        <f>$AG$16</f>
        <v>0</v>
      </c>
      <c r="AH23" s="1184">
        <f t="shared" si="2"/>
        <v>0</v>
      </c>
      <c r="AI23" s="1206"/>
      <c r="AJ23" s="1198">
        <f t="shared" si="9"/>
        <v>0</v>
      </c>
      <c r="AK23" s="1188">
        <f>$AK$16</f>
        <v>0</v>
      </c>
      <c r="AL23" s="1195">
        <f>$AL$16</f>
        <v>0</v>
      </c>
      <c r="AM23" s="1195">
        <f>$AM$16</f>
        <v>0</v>
      </c>
      <c r="AN23" s="1184">
        <f t="shared" si="3"/>
        <v>0</v>
      </c>
      <c r="AO23" s="1191"/>
    </row>
    <row r="24" spans="1:41" s="1161" customFormat="1" ht="15" hidden="1" thickBot="1" x14ac:dyDescent="0.25">
      <c r="A24" s="1178"/>
      <c r="B24" s="1355"/>
      <c r="C24" s="1219">
        <f>C18</f>
        <v>0</v>
      </c>
      <c r="D24" s="1358"/>
      <c r="E24" s="1358"/>
      <c r="F24" s="1377"/>
      <c r="G24" s="1203"/>
      <c r="H24" s="1208">
        <v>2028</v>
      </c>
      <c r="I24" s="1204"/>
      <c r="J24" s="963">
        <f t="shared" si="4"/>
        <v>0</v>
      </c>
      <c r="K24" s="1205"/>
      <c r="L24" s="965">
        <f t="shared" si="5"/>
        <v>0</v>
      </c>
      <c r="M24" s="1205"/>
      <c r="N24" s="965">
        <f t="shared" si="6"/>
        <v>0</v>
      </c>
      <c r="O24" s="1205"/>
      <c r="P24" s="966">
        <f t="shared" si="11"/>
        <v>0</v>
      </c>
      <c r="Q24" s="1206"/>
      <c r="R24" s="1202">
        <f>SUMIFS('E8.b. SAV'!$W$5:$W$404,'E8.b. SAV'!$B$5:$B$404,$C24,'E8.b. SAV'!$D$5:$D$404,$H24)</f>
        <v>0</v>
      </c>
      <c r="S24" s="1202">
        <f>SUMIFS('E8.e. WAV'!$N$5:$N$54,'E8.e. WAV'!$B$5:$B$54,$C24,'E8.e. WAV'!$E$5:$E$54,H24)
-SUMIFS('E8.e. WAV'!$N$5:$N$54,'E8.e. WAV'!$B$5:$B$54,$C24,'E8.e. WAV'!$C$5:$C$54,"Geschäfts- oder Firmenwert",'E8.e. WAV'!$E$5:$E$54,H24)</f>
        <v>0</v>
      </c>
      <c r="T24" s="1206"/>
      <c r="U24" s="1202">
        <f>SUMIFS('E8.b. SAV'!$V$6:$V$405,'E8.b. SAV'!$B$6:$B$405,$C24,'E8.b. SAV'!$D$6:$D$405,H24)</f>
        <v>0</v>
      </c>
      <c r="V24" s="1202">
        <f>SUMIFS('E8.e. WAV'!$M$6:$M$55,'E8.e. WAV'!$B$6:$B$55,$C24,'E8.e. WAV'!$E$6:$E$55,$H24,'E8.e. WAV'!$C$6:$C$55,"&lt;&gt;"&amp;"geleistete Anzahlungen auf immaterielle Vermögensgegenstände",'E8.e. WAV'!$C$6:$C$55,"&lt;&gt;"&amp;"geleistete Anzahlungen und Anlagen im Bau des Sachanlagevermögens",'E8.e. WAV'!$C$6:$C$55,"&lt;&gt;"&amp;"Geschäfts- oder Firmenwert")</f>
        <v>0</v>
      </c>
      <c r="W24" s="1202">
        <f>SUMIFS('E8.e. WAV'!$M$6:$M$55,'E8.e. WAV'!$B$6:$B$55,$C24,'E8.e. WAV'!$E$6:$E$55,H24,'E8.e. WAV'!$C$6:$C$55,"geleistete Anzahlungen und Anlagen im Bau des Sachanlagevermögens")+ SUMIFS('E8.e. WAV'!$M$6:$M$55,'E8.e. WAV'!$B$6:$B$55,$C24,'E8.e. WAV'!$E$6:$E$55,H24,'E8.e. WAV'!$C$6:$C$55,"geleistete Anzahlungen auf immaterielle Vermögensgegenstände")</f>
        <v>0</v>
      </c>
      <c r="X24" s="1200">
        <f>SUMIFS('E8.f. BKZ_NAB_IZ'!$K$6:$K$55,'E8.f. BKZ_NAB_IZ'!$B$6:$B$55,$C24,'E8.f. BKZ_NAB_IZ'!$D$6:$D$55,H24)</f>
        <v>0</v>
      </c>
      <c r="Y24" s="1202">
        <f>SUMIFS('E8.b. SAV'!$X$6:$X$405,'E8.b. SAV'!$B$6:$B$405,$C24,'E8.b. SAV'!$D$6:$D$405,H24)</f>
        <v>0</v>
      </c>
      <c r="Z24" s="1200">
        <f>SUMIFS('E8.e. WAV'!$O$6:$O$55,'E8.e. WAV'!$B$6:$B$55,$C24,'E8.e. WAV'!$E$6:$E$55,$H24,'E8.e. WAV'!$C$6:$C$55,"&lt;&gt;"&amp;"geleistete Anzahlungen auf immaterielle Vermögensgegenstände",'E8.e. WAV'!$C$6:$C$55,"&lt;&gt;"&amp;"geleistete Anzahlungen und Anlagen im Bau des Sachanlagevermögens",'E8.e. WAV'!$C$6:$C$55,"&lt;&gt;"&amp;"Geschäfts- oder Firmenwert")</f>
        <v>0</v>
      </c>
      <c r="AA24" s="1202">
        <f>SUMIFS('E8.e. WAV'!$O$6:$O$55,'E8.e. WAV'!$B$6:$B$55,$C24,'E8.e. WAV'!$E$6:$E$55,H24,'E8.e. WAV'!$C$6:$C$55,"geleistete Anzahlungen und Anlagen im Bau des Sachanlagevermögens")+ SUMIFS('E8.e. WAV'!$O$6:$O$55,'E8.e. WAV'!$B$6:$B$55,$C24,'E8.e. WAV'!$E$6:$E$55,H24,'E8.e. WAV'!$C$6:$C$55,"geleistete Anzahlungen auf immaterielle Vermögensgegenstände")</f>
        <v>0</v>
      </c>
      <c r="AB24" s="1200">
        <f>SUMIFS('E8.f. BKZ_NAB_IZ'!$L$6:$L$55,'E8.f. BKZ_NAB_IZ'!$B$6:$B$55,$C24,'E8.f. BKZ_NAB_IZ'!$D$6:$D$55,H24)</f>
        <v>0</v>
      </c>
      <c r="AC24" s="1206"/>
      <c r="AD24" s="1202">
        <f t="shared" si="1"/>
        <v>0</v>
      </c>
      <c r="AE24" s="1201">
        <f>$AE$17</f>
        <v>0</v>
      </c>
      <c r="AF24" s="1201">
        <f>$AF$17</f>
        <v>0</v>
      </c>
      <c r="AG24" s="1201">
        <f>$AG$17</f>
        <v>0</v>
      </c>
      <c r="AH24" s="1202">
        <f t="shared" si="2"/>
        <v>0</v>
      </c>
      <c r="AI24" s="1206"/>
      <c r="AJ24" s="1200">
        <f t="shared" si="9"/>
        <v>0</v>
      </c>
      <c r="AK24" s="1201">
        <f>$AK$17</f>
        <v>0</v>
      </c>
      <c r="AL24" s="1201">
        <f>$AL$17</f>
        <v>0</v>
      </c>
      <c r="AM24" s="1201">
        <f>$AM$17</f>
        <v>0</v>
      </c>
      <c r="AN24" s="1202">
        <f t="shared" si="3"/>
        <v>0</v>
      </c>
      <c r="AO24" s="1191"/>
    </row>
    <row r="25" spans="1:41" x14ac:dyDescent="0.2">
      <c r="B25" s="1353"/>
      <c r="C25" s="1218">
        <f>B25</f>
        <v>0</v>
      </c>
      <c r="D25" s="1356"/>
      <c r="E25" s="1356"/>
      <c r="F25" s="1375"/>
      <c r="G25" s="1203"/>
      <c r="H25" s="1181">
        <v>2022</v>
      </c>
      <c r="I25" s="1209"/>
      <c r="J25" s="964">
        <f t="shared" si="4"/>
        <v>0</v>
      </c>
      <c r="K25" s="971"/>
      <c r="L25" s="972">
        <f t="shared" si="5"/>
        <v>0</v>
      </c>
      <c r="M25" s="971"/>
      <c r="N25" s="972">
        <f t="shared" si="6"/>
        <v>0</v>
      </c>
      <c r="O25" s="971"/>
      <c r="P25" s="972">
        <f t="shared" ref="P25:P31" si="12">IFERROR((AJ25*AK25+AD25*AE25)*0.4*0.035*$F$25,0)</f>
        <v>0</v>
      </c>
      <c r="Q25" s="861"/>
      <c r="R25" s="1183">
        <f>SUMIFS('E8.b. SAV'!$W$5:$W$404,'E8.b. SAV'!$B$5:$B$404,$C25,'E8.b. SAV'!$D$5:$D$404,$H25)</f>
        <v>0</v>
      </c>
      <c r="S25" s="1183">
        <f>SUMIFS('E8.e. WAV'!$N$5:$N$54,'E8.e. WAV'!$B$5:$B$54,$C25,'E8.e. WAV'!$E$5:$E$54,H25)
-SUMIFS('E8.e. WAV'!$N$5:$N$54,'E8.e. WAV'!$B$5:$B$54,$C25,'E8.e. WAV'!$C$5:$C$54,"Geschäfts- oder Firmenwert",'E8.e. WAV'!$E$5:$E$54,H25)</f>
        <v>0</v>
      </c>
      <c r="T25" s="1185"/>
      <c r="U25" s="1183">
        <f>SUMIFS('E8.b. SAV'!$V$6:$V$405,'E8.b. SAV'!$B$6:$B$405,$C25,'E8.b. SAV'!$D$6:$D$405,H25)</f>
        <v>0</v>
      </c>
      <c r="V25" s="1186">
        <f>SUMIFS('E8.e. WAV'!$M$6:$M$55,'E8.e. WAV'!$B$6:$B$55,$C25,'E8.e. WAV'!$E$6:$E$55,$H25,'E8.e. WAV'!$C$6:$C$55,"&lt;&gt;"&amp;"geleistete Anzahlungen auf immaterielle Vermögensgegenstände",'E8.e. WAV'!$C$6:$C$55,"&lt;&gt;"&amp;"geleistete Anzahlungen und Anlagen im Bau des Sachanlagevermögens",'E8.e. WAV'!$C$6:$C$55,"&lt;&gt;"&amp;"Geschäfts- oder Firmenwert")</f>
        <v>0</v>
      </c>
      <c r="W25" s="1183">
        <f>SUMIFS('E8.e. WAV'!$M$6:$M$55,'E8.e. WAV'!$B$6:$B$55,$C25,'E8.e. WAV'!$E$6:$E$55,H25,'E8.e. WAV'!$C$6:$C$55,"geleistete Anzahlungen und Anlagen im Bau des Sachanlagevermögens")+ SUMIFS('E8.e. WAV'!$M$6:$M$55,'E8.e. WAV'!$B$6:$B$55,$C25,'E8.e. WAV'!$E$6:$E$55,H25,'E8.e. WAV'!$C$6:$C$55,"geleistete Anzahlungen auf immaterielle Vermögensgegenstände")</f>
        <v>0</v>
      </c>
      <c r="X25" s="1186">
        <f>SUMIFS('E8.f. BKZ_NAB_IZ'!$K$6:$K$55,'E8.f. BKZ_NAB_IZ'!$B$6:$B$55,$C25,'E8.f. BKZ_NAB_IZ'!$D$6:$D$55,H25)</f>
        <v>0</v>
      </c>
      <c r="Y25" s="1183">
        <f>SUMIFS('E8.b. SAV'!$X$6:$X$405,'E8.b. SAV'!$B$6:$B$405,$C25,'E8.b. SAV'!$D$6:$D$405,H25)</f>
        <v>0</v>
      </c>
      <c r="Z25" s="1186">
        <f>SUMIFS('E8.e. WAV'!$O$6:$O$55,'E8.e. WAV'!$B$6:$B$55,$C25,'E8.e. WAV'!$E$6:$E$55,$H25,'E8.e. WAV'!$C$6:$C$55,"&lt;&gt;"&amp;"geleistete Anzahlungen auf immaterielle Vermögensgegenstände",'E8.e. WAV'!$C$6:$C$55,"&lt;&gt;"&amp;"geleistete Anzahlungen und Anlagen im Bau des Sachanlagevermögens",'E8.e. WAV'!$C$6:$C$55,"&lt;&gt;"&amp;"Geschäfts- oder Firmenwert")</f>
        <v>0</v>
      </c>
      <c r="AA25" s="1183">
        <f>SUMIFS('E8.e. WAV'!$O$6:$O$55,'E8.e. WAV'!$B$6:$B$55,$C25,'E8.e. WAV'!$E$6:$E$55,H25,'E8.e. WAV'!$C$6:$C$55,"geleistete Anzahlungen und Anlagen im Bau des Sachanlagevermögens")+ SUMIFS('E8.e. WAV'!$O$6:$O$55,'E8.e. WAV'!$B$6:$B$55,$C25,'E8.e. WAV'!$E$6:$E$55,H25,'E8.e. WAV'!$C$6:$C$55,"geleistete Anzahlungen auf immaterielle Vermögensgegenstände")</f>
        <v>0</v>
      </c>
      <c r="AB25" s="1186">
        <f>SUMIFS('E8.f. BKZ_NAB_IZ'!$L$6:$L$55,'E8.f. BKZ_NAB_IZ'!$B$6:$B$55,$C25,'E8.f. BKZ_NAB_IZ'!$D$6:$D$55,H25)</f>
        <v>0</v>
      </c>
      <c r="AC25" s="1210"/>
      <c r="AD25" s="1183">
        <f t="shared" si="1"/>
        <v>0</v>
      </c>
      <c r="AE25" s="1190">
        <f>$AE$11</f>
        <v>5.0700000000000002E-2</v>
      </c>
      <c r="AF25" s="1190">
        <f>$AF$11</f>
        <v>2.9100000000000001E-2</v>
      </c>
      <c r="AG25" s="1190">
        <f>$AG$11</f>
        <v>3.7699999999999997E-2</v>
      </c>
      <c r="AH25" s="1183">
        <f t="shared" si="2"/>
        <v>0</v>
      </c>
      <c r="AJ25" s="1186">
        <f t="shared" si="9"/>
        <v>0</v>
      </c>
      <c r="AK25" s="1190">
        <f>$AK$11</f>
        <v>5.0700000000000002E-2</v>
      </c>
      <c r="AL25" s="1190">
        <f>$AL$11</f>
        <v>3.6600000000000001E-2</v>
      </c>
      <c r="AM25" s="1190">
        <f>$AM$11</f>
        <v>4.2200000000000001E-2</v>
      </c>
      <c r="AN25" s="1183">
        <f t="shared" si="3"/>
        <v>0</v>
      </c>
    </row>
    <row r="26" spans="1:41" x14ac:dyDescent="0.2">
      <c r="B26" s="1354"/>
      <c r="C26" s="1219">
        <f>C25</f>
        <v>0</v>
      </c>
      <c r="D26" s="1357"/>
      <c r="E26" s="1357"/>
      <c r="F26" s="1376"/>
      <c r="G26" s="1203"/>
      <c r="H26" s="1193">
        <v>2023</v>
      </c>
      <c r="I26" s="1209"/>
      <c r="J26" s="963">
        <f t="shared" si="4"/>
        <v>0</v>
      </c>
      <c r="K26" s="971"/>
      <c r="L26" s="961">
        <f t="shared" si="5"/>
        <v>0</v>
      </c>
      <c r="M26" s="971"/>
      <c r="N26" s="961">
        <f t="shared" si="6"/>
        <v>0</v>
      </c>
      <c r="O26" s="971"/>
      <c r="P26" s="961">
        <f t="shared" si="12"/>
        <v>0</v>
      </c>
      <c r="Q26" s="861"/>
      <c r="R26" s="1184">
        <f>SUMIFS('E8.b. SAV'!$W$5:$W$404,'E8.b. SAV'!$B$5:$B$404,$C26,'E8.b. SAV'!$D$5:$D$404,$H26)</f>
        <v>0</v>
      </c>
      <c r="S26" s="1184">
        <f>SUMIFS('E8.e. WAV'!$N$5:$N$54,'E8.e. WAV'!$B$5:$B$54,$C26,'E8.e. WAV'!$E$5:$E$54,H26)
-SUMIFS('E8.e. WAV'!$N$5:$N$54,'E8.e. WAV'!$B$5:$B$54,$C26,'E8.e. WAV'!$C$5:$C$54,"Geschäfts- oder Firmenwert",'E8.e. WAV'!$E$5:$E$54,H26)</f>
        <v>0</v>
      </c>
      <c r="T26" s="1185"/>
      <c r="U26" s="1184">
        <f>SUMIFS('E8.b. SAV'!$V$6:$V$405,'E8.b. SAV'!$B$6:$B$405,$C26,'E8.b. SAV'!$D$6:$D$405,H26)</f>
        <v>0</v>
      </c>
      <c r="V26" s="1184">
        <f>SUMIFS('E8.e. WAV'!$M$6:$M$55,'E8.e. WAV'!$B$6:$B$55,$C26,'E8.e. WAV'!$E$6:$E$55,$H26,'E8.e. WAV'!$C$6:$C$55,"&lt;&gt;"&amp;"geleistete Anzahlungen auf immaterielle Vermögensgegenstände",'E8.e. WAV'!$C$6:$C$55,"&lt;&gt;"&amp;"geleistete Anzahlungen und Anlagen im Bau des Sachanlagevermögens",'E8.e. WAV'!$C$6:$C$55,"&lt;&gt;"&amp;"Geschäfts- oder Firmenwert")</f>
        <v>0</v>
      </c>
      <c r="W26" s="1184">
        <f>SUMIFS('E8.e. WAV'!$M$6:$M$55,'E8.e. WAV'!$B$6:$B$55,$C26,'E8.e. WAV'!$E$6:$E$55,H26,'E8.e. WAV'!$C$6:$C$55,"geleistete Anzahlungen und Anlagen im Bau des Sachanlagevermögens")+ SUMIFS('E8.e. WAV'!$M$6:$M$55,'E8.e. WAV'!$B$6:$B$55,$C26,'E8.e. WAV'!$E$6:$E$55,H26,'E8.e. WAV'!$C$6:$C$55,"geleistete Anzahlungen auf immaterielle Vermögensgegenstände")</f>
        <v>0</v>
      </c>
      <c r="X26" s="1194">
        <f>SUMIFS('E8.f. BKZ_NAB_IZ'!$K$6:$K$55,'E8.f. BKZ_NAB_IZ'!$B$6:$B$55,$C26,'E8.f. BKZ_NAB_IZ'!$D$6:$D$55,H26)</f>
        <v>0</v>
      </c>
      <c r="Y26" s="1184">
        <f>SUMIFS('E8.b. SAV'!$X$6:$X$405,'E8.b. SAV'!$B$6:$B$405,$C26,'E8.b. SAV'!$D$6:$D$405,H26)</f>
        <v>0</v>
      </c>
      <c r="Z26" s="1194">
        <f>SUMIFS('E8.e. WAV'!$O$6:$O$55,'E8.e. WAV'!$B$6:$B$55,$C26,'E8.e. WAV'!$E$6:$E$55,$H26,'E8.e. WAV'!$C$6:$C$55,"&lt;&gt;"&amp;"geleistete Anzahlungen auf immaterielle Vermögensgegenstände",'E8.e. WAV'!$C$6:$C$55,"&lt;&gt;"&amp;"geleistete Anzahlungen und Anlagen im Bau des Sachanlagevermögens",'E8.e. WAV'!$C$6:$C$55,"&lt;&gt;"&amp;"Geschäfts- oder Firmenwert")</f>
        <v>0</v>
      </c>
      <c r="AA26" s="1197">
        <f>SUMIFS('E8.e. WAV'!$O$6:$O$55,'E8.e. WAV'!$B$6:$B$55,$C26,'E8.e. WAV'!$E$6:$E$55,H26,'E8.e. WAV'!$C$6:$C$55,"geleistete Anzahlungen und Anlagen im Bau des Sachanlagevermögens")+ SUMIFS('E8.e. WAV'!$O$6:$O$55,'E8.e. WAV'!$B$6:$B$55,$C26,'E8.e. WAV'!$E$6:$E$55,H26,'E8.e. WAV'!$C$6:$C$55,"geleistete Anzahlungen auf immaterielle Vermögensgegenstände")</f>
        <v>0</v>
      </c>
      <c r="AB26" s="1194">
        <f>SUMIFS('E8.f. BKZ_NAB_IZ'!$L$6:$L$55,'E8.f. BKZ_NAB_IZ'!$B$6:$B$55,$C26,'E8.f. BKZ_NAB_IZ'!$D$6:$D$55,H26)</f>
        <v>0</v>
      </c>
      <c r="AC26" s="1210"/>
      <c r="AD26" s="1211">
        <f t="shared" si="1"/>
        <v>0</v>
      </c>
      <c r="AE26" s="1195">
        <f>$AE$12</f>
        <v>5.0700000000000002E-2</v>
      </c>
      <c r="AF26" s="1195">
        <f>$AF$12</f>
        <v>4.3799999999999999E-2</v>
      </c>
      <c r="AG26" s="1195">
        <f>$AG$12</f>
        <v>4.6600000000000003E-2</v>
      </c>
      <c r="AH26" s="1184">
        <f t="shared" si="2"/>
        <v>0</v>
      </c>
      <c r="AJ26" s="1198">
        <f t="shared" si="9"/>
        <v>0</v>
      </c>
      <c r="AK26" s="1188">
        <f>$AK$12</f>
        <v>5.0700000000000002E-2</v>
      </c>
      <c r="AL26" s="1195">
        <f>$AL$12</f>
        <v>3.6600000000000001E-2</v>
      </c>
      <c r="AM26" s="1195">
        <f>$AM$12</f>
        <v>4.2200000000000001E-2</v>
      </c>
      <c r="AN26" s="1184">
        <f t="shared" si="3"/>
        <v>0</v>
      </c>
    </row>
    <row r="27" spans="1:41" x14ac:dyDescent="0.2">
      <c r="B27" s="1354"/>
      <c r="C27" s="1219">
        <f>C25</f>
        <v>0</v>
      </c>
      <c r="D27" s="1357"/>
      <c r="E27" s="1357"/>
      <c r="F27" s="1376"/>
      <c r="G27" s="1203"/>
      <c r="H27" s="1193">
        <v>2024</v>
      </c>
      <c r="I27" s="1209"/>
      <c r="J27" s="963">
        <f t="shared" si="4"/>
        <v>0</v>
      </c>
      <c r="K27" s="971"/>
      <c r="L27" s="961">
        <f t="shared" si="5"/>
        <v>0</v>
      </c>
      <c r="M27" s="971"/>
      <c r="N27" s="961">
        <f t="shared" si="6"/>
        <v>0</v>
      </c>
      <c r="O27" s="971"/>
      <c r="P27" s="961">
        <f t="shared" si="12"/>
        <v>0</v>
      </c>
      <c r="Q27" s="861"/>
      <c r="R27" s="1184">
        <f>SUMIFS('E8.b. SAV'!$W$5:$W$404,'E8.b. SAV'!$B$5:$B$404,$C27,'E8.b. SAV'!$D$5:$D$404,$H27)</f>
        <v>0</v>
      </c>
      <c r="S27" s="1184">
        <f>SUMIFS('E8.e. WAV'!$N$5:$N$54,'E8.e. WAV'!$B$5:$B$54,$C27,'E8.e. WAV'!$E$5:$E$54,H27)
-SUMIFS('E8.e. WAV'!$N$5:$N$54,'E8.e. WAV'!$B$5:$B$54,$C27,'E8.e. WAV'!$C$5:$C$54,"Geschäfts- oder Firmenwert",'E8.e. WAV'!$E$5:$E$54,H27)</f>
        <v>0</v>
      </c>
      <c r="T27" s="1185"/>
      <c r="U27" s="1184">
        <f>SUMIFS('E8.b. SAV'!$V$6:$V$405,'E8.b. SAV'!$B$6:$B$405,$C27,'E8.b. SAV'!$D$6:$D$405,H27)</f>
        <v>0</v>
      </c>
      <c r="V27" s="1184">
        <f>SUMIFS('E8.e. WAV'!$M$6:$M$55,'E8.e. WAV'!$B$6:$B$55,$C27,'E8.e. WAV'!$E$6:$E$55,$H27,'E8.e. WAV'!$C$6:$C$55,"&lt;&gt;"&amp;"geleistete Anzahlungen auf immaterielle Vermögensgegenstände",'E8.e. WAV'!$C$6:$C$55,"&lt;&gt;"&amp;"geleistete Anzahlungen und Anlagen im Bau des Sachanlagevermögens",'E8.e. WAV'!$C$6:$C$55,"&lt;&gt;"&amp;"Geschäfts- oder Firmenwert")</f>
        <v>0</v>
      </c>
      <c r="W27" s="1184">
        <f>SUMIFS('E8.e. WAV'!$M$6:$M$55,'E8.e. WAV'!$B$6:$B$55,$C27,'E8.e. WAV'!$E$6:$E$55,H27,'E8.e. WAV'!$C$6:$C$55,"geleistete Anzahlungen und Anlagen im Bau des Sachanlagevermögens")+ SUMIFS('E8.e. WAV'!$M$6:$M$55,'E8.e. WAV'!$B$6:$B$55,$C27,'E8.e. WAV'!$E$6:$E$55,H27,'E8.e. WAV'!$C$6:$C$55,"geleistete Anzahlungen auf immaterielle Vermögensgegenstände")</f>
        <v>0</v>
      </c>
      <c r="X27" s="1194">
        <f>SUMIFS('E8.f. BKZ_NAB_IZ'!$K$6:$K$55,'E8.f. BKZ_NAB_IZ'!$B$6:$B$55,$C27,'E8.f. BKZ_NAB_IZ'!$D$6:$D$55,H27)</f>
        <v>0</v>
      </c>
      <c r="Y27" s="1184">
        <f>SUMIFS('E8.b. SAV'!$X$6:$X$405,'E8.b. SAV'!$B$6:$B$405,$C27,'E8.b. SAV'!$D$6:$D$405,H27)</f>
        <v>0</v>
      </c>
      <c r="Z27" s="1194">
        <f>SUMIFS('E8.e. WAV'!$O$6:$O$55,'E8.e. WAV'!$B$6:$B$55,$C27,'E8.e. WAV'!$E$6:$E$55,$H27,'E8.e. WAV'!$C$6:$C$55,"&lt;&gt;"&amp;"geleistete Anzahlungen auf immaterielle Vermögensgegenstände",'E8.e. WAV'!$C$6:$C$55,"&lt;&gt;"&amp;"geleistete Anzahlungen und Anlagen im Bau des Sachanlagevermögens",'E8.e. WAV'!$C$6:$C$55,"&lt;&gt;"&amp;"Geschäfts- oder Firmenwert")</f>
        <v>0</v>
      </c>
      <c r="AA27" s="1197">
        <f>SUMIFS('E8.e. WAV'!$O$6:$O$55,'E8.e. WAV'!$B$6:$B$55,$C27,'E8.e. WAV'!$E$6:$E$55,H27,'E8.e. WAV'!$C$6:$C$55,"geleistete Anzahlungen und Anlagen im Bau des Sachanlagevermögens")+ SUMIFS('E8.e. WAV'!$O$6:$O$55,'E8.e. WAV'!$B$6:$B$55,$C27,'E8.e. WAV'!$E$6:$E$55,H27,'E8.e. WAV'!$C$6:$C$55,"geleistete Anzahlungen auf immaterielle Vermögensgegenstände")</f>
        <v>0</v>
      </c>
      <c r="AB27" s="1194">
        <f>SUMIFS('E8.f. BKZ_NAB_IZ'!$L$6:$L$55,'E8.f. BKZ_NAB_IZ'!$B$6:$B$55,$C27,'E8.f. BKZ_NAB_IZ'!$D$6:$D$55,H27)</f>
        <v>0</v>
      </c>
      <c r="AC27" s="1210"/>
      <c r="AD27" s="1211">
        <f t="shared" si="1"/>
        <v>0</v>
      </c>
      <c r="AE27" s="1195">
        <f>$AE$13</f>
        <v>6.93E-2</v>
      </c>
      <c r="AF27" s="1195">
        <f>$AF$13</f>
        <v>3.8699999999999998E-2</v>
      </c>
      <c r="AG27" s="1195">
        <f>$AG$13</f>
        <v>5.0900000000000001E-2</v>
      </c>
      <c r="AH27" s="1184">
        <f t="shared" si="2"/>
        <v>0</v>
      </c>
      <c r="AJ27" s="1198">
        <f t="shared" si="9"/>
        <v>0</v>
      </c>
      <c r="AK27" s="1188">
        <f>$AK$13</f>
        <v>7.0099999999999996E-2</v>
      </c>
      <c r="AL27" s="1195">
        <f>$AL$13</f>
        <v>3.6600000000000001E-2</v>
      </c>
      <c r="AM27" s="1195">
        <f>$AM$13</f>
        <v>0.05</v>
      </c>
      <c r="AN27" s="1184">
        <f t="shared" si="3"/>
        <v>0</v>
      </c>
    </row>
    <row r="28" spans="1:41" ht="15" thickBot="1" x14ac:dyDescent="0.25">
      <c r="B28" s="1354"/>
      <c r="C28" s="1219">
        <f>C25</f>
        <v>0</v>
      </c>
      <c r="D28" s="1357"/>
      <c r="E28" s="1357"/>
      <c r="F28" s="1376"/>
      <c r="G28" s="1203"/>
      <c r="H28" s="1193">
        <v>2025</v>
      </c>
      <c r="I28" s="1209"/>
      <c r="J28" s="963">
        <f t="shared" si="4"/>
        <v>0</v>
      </c>
      <c r="K28" s="971"/>
      <c r="L28" s="961">
        <f t="shared" si="5"/>
        <v>0</v>
      </c>
      <c r="M28" s="971"/>
      <c r="N28" s="961">
        <f t="shared" si="6"/>
        <v>0</v>
      </c>
      <c r="O28" s="971"/>
      <c r="P28" s="961">
        <f t="shared" si="12"/>
        <v>0</v>
      </c>
      <c r="Q28" s="861"/>
      <c r="R28" s="1184">
        <f>SUMIFS('E8.b. SAV'!$W$5:$W$404,'E8.b. SAV'!$B$5:$B$404,$C28,'E8.b. SAV'!$D$5:$D$404,$H28)</f>
        <v>0</v>
      </c>
      <c r="S28" s="1184">
        <f>SUMIFS('E8.e. WAV'!$N$5:$N$54,'E8.e. WAV'!$B$5:$B$54,$C28,'E8.e. WAV'!$E$5:$E$54,H28)
-SUMIFS('E8.e. WAV'!$N$5:$N$54,'E8.e. WAV'!$B$5:$B$54,$C28,'E8.e. WAV'!$C$5:$C$54,"Geschäfts- oder Firmenwert",'E8.e. WAV'!$E$5:$E$54,H28)</f>
        <v>0</v>
      </c>
      <c r="T28" s="1185"/>
      <c r="U28" s="1184">
        <f>SUMIFS('E8.b. SAV'!$V$6:$V$405,'E8.b. SAV'!$B$6:$B$405,$C28,'E8.b. SAV'!$D$6:$D$405,H28)</f>
        <v>0</v>
      </c>
      <c r="V28" s="1184">
        <f>SUMIFS('E8.e. WAV'!$M$6:$M$55,'E8.e. WAV'!$B$6:$B$55,$C28,'E8.e. WAV'!$E$6:$E$55,$H28,'E8.e. WAV'!$C$6:$C$55,"&lt;&gt;"&amp;"geleistete Anzahlungen auf immaterielle Vermögensgegenstände",'E8.e. WAV'!$C$6:$C$55,"&lt;&gt;"&amp;"geleistete Anzahlungen und Anlagen im Bau des Sachanlagevermögens",'E8.e. WAV'!$C$6:$C$55,"&lt;&gt;"&amp;"Geschäfts- oder Firmenwert")</f>
        <v>0</v>
      </c>
      <c r="W28" s="1184">
        <f>SUMIFS('E8.e. WAV'!$M$6:$M$55,'E8.e. WAV'!$B$6:$B$55,$C28,'E8.e. WAV'!$E$6:$E$55,H28,'E8.e. WAV'!$C$6:$C$55,"geleistete Anzahlungen und Anlagen im Bau des Sachanlagevermögens")+ SUMIFS('E8.e. WAV'!$M$6:$M$55,'E8.e. WAV'!$B$6:$B$55,$C28,'E8.e. WAV'!$E$6:$E$55,H28,'E8.e. WAV'!$C$6:$C$55,"geleistete Anzahlungen auf immaterielle Vermögensgegenstände")</f>
        <v>0</v>
      </c>
      <c r="X28" s="1194">
        <f>SUMIFS('E8.f. BKZ_NAB_IZ'!$K$6:$K$55,'E8.f. BKZ_NAB_IZ'!$B$6:$B$55,$C28,'E8.f. BKZ_NAB_IZ'!$D$6:$D$55,H28)</f>
        <v>0</v>
      </c>
      <c r="Y28" s="1184">
        <f>SUMIFS('E8.b. SAV'!$X$6:$X$405,'E8.b. SAV'!$B$6:$B$405,$C28,'E8.b. SAV'!$D$6:$D$405,H28)</f>
        <v>0</v>
      </c>
      <c r="Z28" s="1194">
        <f>SUMIFS('E8.e. WAV'!$O$6:$O$55,'E8.e. WAV'!$B$6:$B$55,$C28,'E8.e. WAV'!$E$6:$E$55,$H28,'E8.e. WAV'!$C$6:$C$55,"&lt;&gt;"&amp;"geleistete Anzahlungen auf immaterielle Vermögensgegenstände",'E8.e. WAV'!$C$6:$C$55,"&lt;&gt;"&amp;"geleistete Anzahlungen und Anlagen im Bau des Sachanlagevermögens",'E8.e. WAV'!$C$6:$C$55,"&lt;&gt;"&amp;"Geschäfts- oder Firmenwert")</f>
        <v>0</v>
      </c>
      <c r="AA28" s="1197">
        <f>SUMIFS('E8.e. WAV'!$O$6:$O$55,'E8.e. WAV'!$B$6:$B$55,$C28,'E8.e. WAV'!$E$6:$E$55,H28,'E8.e. WAV'!$C$6:$C$55,"geleistete Anzahlungen und Anlagen im Bau des Sachanlagevermögens")+ SUMIFS('E8.e. WAV'!$O$6:$O$55,'E8.e. WAV'!$B$6:$B$55,$C28,'E8.e. WAV'!$E$6:$E$55,H28,'E8.e. WAV'!$C$6:$C$55,"geleistete Anzahlungen auf immaterielle Vermögensgegenstände")</f>
        <v>0</v>
      </c>
      <c r="AB28" s="1194">
        <f>SUMIFS('E8.f. BKZ_NAB_IZ'!$L$6:$L$55,'E8.f. BKZ_NAB_IZ'!$B$6:$B$55,$C28,'E8.f. BKZ_NAB_IZ'!$D$6:$D$55,H28)</f>
        <v>0</v>
      </c>
      <c r="AC28" s="1210"/>
      <c r="AD28" s="1211">
        <f t="shared" si="1"/>
        <v>0</v>
      </c>
      <c r="AE28" s="1195">
        <f>$AE$14</f>
        <v>7.0099999999999996E-2</v>
      </c>
      <c r="AF28" s="1195">
        <f>$AF$14</f>
        <v>3.6600000000000001E-2</v>
      </c>
      <c r="AG28" s="1195">
        <f>$AG$14</f>
        <v>0.05</v>
      </c>
      <c r="AH28" s="1184">
        <f t="shared" si="2"/>
        <v>0</v>
      </c>
      <c r="AJ28" s="1198">
        <f t="shared" si="9"/>
        <v>0</v>
      </c>
      <c r="AK28" s="1188">
        <f>$AK$14</f>
        <v>7.0099999999999996E-2</v>
      </c>
      <c r="AL28" s="1195">
        <f>$AL$14</f>
        <v>3.6600000000000001E-2</v>
      </c>
      <c r="AM28" s="1195">
        <f>$AM$14</f>
        <v>0.05</v>
      </c>
      <c r="AN28" s="1184">
        <f t="shared" si="3"/>
        <v>0</v>
      </c>
    </row>
    <row r="29" spans="1:41" hidden="1" x14ac:dyDescent="0.2">
      <c r="B29" s="1354"/>
      <c r="C29" s="1219">
        <f>C25</f>
        <v>0</v>
      </c>
      <c r="D29" s="1357"/>
      <c r="E29" s="1357"/>
      <c r="F29" s="1376"/>
      <c r="G29" s="1203"/>
      <c r="H29" s="1193">
        <v>2026</v>
      </c>
      <c r="I29" s="1209"/>
      <c r="J29" s="963">
        <f t="shared" si="4"/>
        <v>0</v>
      </c>
      <c r="K29" s="971"/>
      <c r="L29" s="961">
        <f t="shared" si="5"/>
        <v>0</v>
      </c>
      <c r="M29" s="971"/>
      <c r="N29" s="961">
        <f t="shared" si="6"/>
        <v>0</v>
      </c>
      <c r="O29" s="971"/>
      <c r="P29" s="961">
        <f t="shared" si="12"/>
        <v>0</v>
      </c>
      <c r="Q29" s="861"/>
      <c r="R29" s="1184">
        <f>SUMIFS('E8.b. SAV'!$W$5:$W$404,'E8.b. SAV'!$B$5:$B$404,$C29,'E8.b. SAV'!$D$5:$D$404,$H29)</f>
        <v>0</v>
      </c>
      <c r="S29" s="1184">
        <f>SUMIFS('E8.e. WAV'!$N$5:$N$54,'E8.e. WAV'!$B$5:$B$54,$C29,'E8.e. WAV'!$E$5:$E$54,H29)
-SUMIFS('E8.e. WAV'!$N$5:$N$54,'E8.e. WAV'!$B$5:$B$54,$C29,'E8.e. WAV'!$C$5:$C$54,"Geschäfts- oder Firmenwert",'E8.e. WAV'!$E$5:$E$54,H29)</f>
        <v>0</v>
      </c>
      <c r="T29" s="1185"/>
      <c r="U29" s="1184">
        <f>SUMIFS('E8.b. SAV'!$V$6:$V$405,'E8.b. SAV'!$B$6:$B$405,$C29,'E8.b. SAV'!$D$6:$D$405,H29)</f>
        <v>0</v>
      </c>
      <c r="V29" s="1184">
        <f>SUMIFS('E8.e. WAV'!$M$6:$M$55,'E8.e. WAV'!$B$6:$B$55,$C29,'E8.e. WAV'!$E$6:$E$55,$H29,'E8.e. WAV'!$C$6:$C$55,"&lt;&gt;"&amp;"geleistete Anzahlungen auf immaterielle Vermögensgegenstände",'E8.e. WAV'!$C$6:$C$55,"&lt;&gt;"&amp;"geleistete Anzahlungen und Anlagen im Bau des Sachanlagevermögens",'E8.e. WAV'!$C$6:$C$55,"&lt;&gt;"&amp;"Geschäfts- oder Firmenwert")</f>
        <v>0</v>
      </c>
      <c r="W29" s="1184">
        <f>SUMIFS('E8.e. WAV'!$M$6:$M$55,'E8.e. WAV'!$B$6:$B$55,$C29,'E8.e. WAV'!$E$6:$E$55,H29,'E8.e. WAV'!$C$6:$C$55,"geleistete Anzahlungen und Anlagen im Bau des Sachanlagevermögens")+ SUMIFS('E8.e. WAV'!$M$6:$M$55,'E8.e. WAV'!$B$6:$B$55,$C29,'E8.e. WAV'!$E$6:$E$55,H29,'E8.e. WAV'!$C$6:$C$55,"geleistete Anzahlungen auf immaterielle Vermögensgegenstände")</f>
        <v>0</v>
      </c>
      <c r="X29" s="1194">
        <f>SUMIFS('E8.f. BKZ_NAB_IZ'!$K$6:$K$55,'E8.f. BKZ_NAB_IZ'!$B$6:$B$55,$C29,'E8.f. BKZ_NAB_IZ'!$D$6:$D$55,H29)</f>
        <v>0</v>
      </c>
      <c r="Y29" s="1184">
        <f>SUMIFS('E8.b. SAV'!$X$6:$X$405,'E8.b. SAV'!$B$6:$B$405,$C29,'E8.b. SAV'!$D$6:$D$405,H29)</f>
        <v>0</v>
      </c>
      <c r="Z29" s="1194">
        <f>SUMIFS('E8.e. WAV'!$O$6:$O$55,'E8.e. WAV'!$B$6:$B$55,$C29,'E8.e. WAV'!$E$6:$E$55,$H29,'E8.e. WAV'!$C$6:$C$55,"&lt;&gt;"&amp;"geleistete Anzahlungen auf immaterielle Vermögensgegenstände",'E8.e. WAV'!$C$6:$C$55,"&lt;&gt;"&amp;"geleistete Anzahlungen und Anlagen im Bau des Sachanlagevermögens",'E8.e. WAV'!$C$6:$C$55,"&lt;&gt;"&amp;"Geschäfts- oder Firmenwert")</f>
        <v>0</v>
      </c>
      <c r="AA29" s="1197">
        <f>SUMIFS('E8.e. WAV'!$O$6:$O$55,'E8.e. WAV'!$B$6:$B$55,$C29,'E8.e. WAV'!$E$6:$E$55,H29,'E8.e. WAV'!$C$6:$C$55,"geleistete Anzahlungen und Anlagen im Bau des Sachanlagevermögens")+ SUMIFS('E8.e. WAV'!$O$6:$O$55,'E8.e. WAV'!$B$6:$B$55,$C29,'E8.e. WAV'!$E$6:$E$55,H29,'E8.e. WAV'!$C$6:$C$55,"geleistete Anzahlungen auf immaterielle Vermögensgegenstände")</f>
        <v>0</v>
      </c>
      <c r="AB29" s="1194">
        <f>SUMIFS('E8.f. BKZ_NAB_IZ'!$L$6:$L$55,'E8.f. BKZ_NAB_IZ'!$B$6:$B$55,$C29,'E8.f. BKZ_NAB_IZ'!$D$6:$D$55,H29)</f>
        <v>0</v>
      </c>
      <c r="AC29" s="1210"/>
      <c r="AD29" s="1211">
        <f t="shared" si="1"/>
        <v>0</v>
      </c>
      <c r="AE29" s="1195">
        <f>$AE$15</f>
        <v>0</v>
      </c>
      <c r="AF29" s="1195">
        <f>$AF$15</f>
        <v>0</v>
      </c>
      <c r="AG29" s="1195">
        <f>$AG$15</f>
        <v>0</v>
      </c>
      <c r="AH29" s="1184">
        <f t="shared" si="2"/>
        <v>0</v>
      </c>
      <c r="AJ29" s="1198">
        <f t="shared" si="9"/>
        <v>0</v>
      </c>
      <c r="AK29" s="1188">
        <f>$AK$15</f>
        <v>0</v>
      </c>
      <c r="AL29" s="1195">
        <f>$AL$15</f>
        <v>0</v>
      </c>
      <c r="AM29" s="1195">
        <f>$AM$15</f>
        <v>0</v>
      </c>
      <c r="AN29" s="1184">
        <f t="shared" si="3"/>
        <v>0</v>
      </c>
    </row>
    <row r="30" spans="1:41" hidden="1" x14ac:dyDescent="0.2">
      <c r="B30" s="1354"/>
      <c r="C30" s="1219">
        <f>C25</f>
        <v>0</v>
      </c>
      <c r="D30" s="1357"/>
      <c r="E30" s="1357"/>
      <c r="F30" s="1376"/>
      <c r="G30" s="1203"/>
      <c r="H30" s="1193">
        <v>2027</v>
      </c>
      <c r="I30" s="1209"/>
      <c r="J30" s="963">
        <f t="shared" si="4"/>
        <v>0</v>
      </c>
      <c r="K30" s="971"/>
      <c r="L30" s="961">
        <f t="shared" si="5"/>
        <v>0</v>
      </c>
      <c r="M30" s="971"/>
      <c r="N30" s="961">
        <f t="shared" si="6"/>
        <v>0</v>
      </c>
      <c r="O30" s="971"/>
      <c r="P30" s="961">
        <f t="shared" si="12"/>
        <v>0</v>
      </c>
      <c r="Q30" s="861"/>
      <c r="R30" s="1184">
        <f>SUMIFS('E8.b. SAV'!$W$5:$W$404,'E8.b. SAV'!$B$5:$B$404,$C30,'E8.b. SAV'!$D$5:$D$404,$H30)</f>
        <v>0</v>
      </c>
      <c r="S30" s="1184">
        <f>SUMIFS('E8.e. WAV'!$N$5:$N$54,'E8.e. WAV'!$B$5:$B$54,$C30,'E8.e. WAV'!$E$5:$E$54,H30)
-SUMIFS('E8.e. WAV'!$N$5:$N$54,'E8.e. WAV'!$B$5:$B$54,$C30,'E8.e. WAV'!$C$5:$C$54,"Geschäfts- oder Firmenwert",'E8.e. WAV'!$E$5:$E$54,H30)</f>
        <v>0</v>
      </c>
      <c r="T30" s="1185"/>
      <c r="U30" s="1184">
        <f>SUMIFS('E8.b. SAV'!$V$6:$V$405,'E8.b. SAV'!$B$6:$B$405,$C30,'E8.b. SAV'!$D$6:$D$405,H30)</f>
        <v>0</v>
      </c>
      <c r="V30" s="1184">
        <f>SUMIFS('E8.e. WAV'!$M$6:$M$55,'E8.e. WAV'!$B$6:$B$55,$C30,'E8.e. WAV'!$E$6:$E$55,$H30,'E8.e. WAV'!$C$6:$C$55,"&lt;&gt;"&amp;"geleistete Anzahlungen auf immaterielle Vermögensgegenstände",'E8.e. WAV'!$C$6:$C$55,"&lt;&gt;"&amp;"geleistete Anzahlungen und Anlagen im Bau des Sachanlagevermögens",'E8.e. WAV'!$C$6:$C$55,"&lt;&gt;"&amp;"Geschäfts- oder Firmenwert")</f>
        <v>0</v>
      </c>
      <c r="W30" s="1184">
        <f>SUMIFS('E8.e. WAV'!$M$6:$M$55,'E8.e. WAV'!$B$6:$B$55,$C30,'E8.e. WAV'!$E$6:$E$55,H30,'E8.e. WAV'!$C$6:$C$55,"geleistete Anzahlungen und Anlagen im Bau des Sachanlagevermögens")+ SUMIFS('E8.e. WAV'!$M$6:$M$55,'E8.e. WAV'!$B$6:$B$55,$C30,'E8.e. WAV'!$E$6:$E$55,H30,'E8.e. WAV'!$C$6:$C$55,"geleistete Anzahlungen auf immaterielle Vermögensgegenstände")</f>
        <v>0</v>
      </c>
      <c r="X30" s="1194">
        <f>SUMIFS('E8.f. BKZ_NAB_IZ'!$K$6:$K$55,'E8.f. BKZ_NAB_IZ'!$B$6:$B$55,$C30,'E8.f. BKZ_NAB_IZ'!$D$6:$D$55,H30)</f>
        <v>0</v>
      </c>
      <c r="Y30" s="1184">
        <f>SUMIFS('E8.b. SAV'!$X$6:$X$405,'E8.b. SAV'!$B$6:$B$405,$C30,'E8.b. SAV'!$D$6:$D$405,H30)</f>
        <v>0</v>
      </c>
      <c r="Z30" s="1194">
        <f>SUMIFS('E8.e. WAV'!$O$6:$O$55,'E8.e. WAV'!$B$6:$B$55,$C30,'E8.e. WAV'!$E$6:$E$55,$H30,'E8.e. WAV'!$C$6:$C$55,"&lt;&gt;"&amp;"geleistete Anzahlungen auf immaterielle Vermögensgegenstände",'E8.e. WAV'!$C$6:$C$55,"&lt;&gt;"&amp;"geleistete Anzahlungen und Anlagen im Bau des Sachanlagevermögens",'E8.e. WAV'!$C$6:$C$55,"&lt;&gt;"&amp;"Geschäfts- oder Firmenwert")</f>
        <v>0</v>
      </c>
      <c r="AA30" s="1197">
        <f>SUMIFS('E8.e. WAV'!$O$6:$O$55,'E8.e. WAV'!$B$6:$B$55,$C30,'E8.e. WAV'!$E$6:$E$55,H30,'E8.e. WAV'!$C$6:$C$55,"geleistete Anzahlungen und Anlagen im Bau des Sachanlagevermögens")+ SUMIFS('E8.e. WAV'!$O$6:$O$55,'E8.e. WAV'!$B$6:$B$55,$C30,'E8.e. WAV'!$E$6:$E$55,H30,'E8.e. WAV'!$C$6:$C$55,"geleistete Anzahlungen auf immaterielle Vermögensgegenstände")</f>
        <v>0</v>
      </c>
      <c r="AB30" s="1194">
        <f>SUMIFS('E8.f. BKZ_NAB_IZ'!$L$6:$L$55,'E8.f. BKZ_NAB_IZ'!$B$6:$B$55,$C30,'E8.f. BKZ_NAB_IZ'!$D$6:$D$55,H30)</f>
        <v>0</v>
      </c>
      <c r="AC30" s="1210"/>
      <c r="AD30" s="1211">
        <f t="shared" si="1"/>
        <v>0</v>
      </c>
      <c r="AE30" s="1195">
        <f>$AE$16</f>
        <v>0</v>
      </c>
      <c r="AF30" s="1195">
        <f>$AF$16</f>
        <v>0</v>
      </c>
      <c r="AG30" s="1195">
        <f>$AG$16</f>
        <v>0</v>
      </c>
      <c r="AH30" s="1184">
        <f t="shared" si="2"/>
        <v>0</v>
      </c>
      <c r="AJ30" s="1198">
        <f t="shared" si="9"/>
        <v>0</v>
      </c>
      <c r="AK30" s="1188">
        <f>$AK$16</f>
        <v>0</v>
      </c>
      <c r="AL30" s="1195">
        <f>$AL$16</f>
        <v>0</v>
      </c>
      <c r="AM30" s="1195">
        <f>$AM$16</f>
        <v>0</v>
      </c>
      <c r="AN30" s="1184">
        <f t="shared" si="3"/>
        <v>0</v>
      </c>
    </row>
    <row r="31" spans="1:41" ht="15" hidden="1" thickBot="1" x14ac:dyDescent="0.25">
      <c r="B31" s="1355"/>
      <c r="C31" s="1219">
        <f>C25</f>
        <v>0</v>
      </c>
      <c r="D31" s="1358"/>
      <c r="E31" s="1358"/>
      <c r="F31" s="1377"/>
      <c r="G31" s="1203"/>
      <c r="H31" s="1208">
        <v>2028</v>
      </c>
      <c r="I31" s="1209"/>
      <c r="J31" s="962">
        <f t="shared" si="4"/>
        <v>0</v>
      </c>
      <c r="K31" s="971"/>
      <c r="L31" s="966">
        <f t="shared" si="5"/>
        <v>0</v>
      </c>
      <c r="M31" s="971"/>
      <c r="N31" s="966">
        <f t="shared" si="6"/>
        <v>0</v>
      </c>
      <c r="O31" s="971"/>
      <c r="P31" s="961">
        <f t="shared" si="12"/>
        <v>0</v>
      </c>
      <c r="Q31" s="861"/>
      <c r="R31" s="1202">
        <f>SUMIFS('E8.b. SAV'!$W$5:$W$404,'E8.b. SAV'!$B$5:$B$404,$C31,'E8.b. SAV'!$D$5:$D$404,$H31)</f>
        <v>0</v>
      </c>
      <c r="S31" s="1202">
        <f>SUMIFS('E8.e. WAV'!$N$5:$N$54,'E8.e. WAV'!$B$5:$B$54,$C31,'E8.e. WAV'!$E$5:$E$54,H31)
-SUMIFS('E8.e. WAV'!$N$5:$N$54,'E8.e. WAV'!$B$5:$B$54,$C31,'E8.e. WAV'!$C$5:$C$54,"Geschäfts- oder Firmenwert",'E8.e. WAV'!$E$5:$E$54,H31)</f>
        <v>0</v>
      </c>
      <c r="T31" s="1185"/>
      <c r="U31" s="1197">
        <f>SUMIFS('E8.b. SAV'!$V$6:$V$405,'E8.b. SAV'!$B$6:$B$405,$C31,'E8.b. SAV'!$D$6:$D$405,H31)</f>
        <v>0</v>
      </c>
      <c r="V31" s="1197">
        <f>SUMIFS('E8.e. WAV'!$M$6:$M$55,'E8.e. WAV'!$B$6:$B$55,$C31,'E8.e. WAV'!$E$6:$E$55,$H31,'E8.e. WAV'!$C$6:$C$55,"&lt;&gt;"&amp;"geleistete Anzahlungen auf immaterielle Vermögensgegenstände",'E8.e. WAV'!$C$6:$C$55,"&lt;&gt;"&amp;"geleistete Anzahlungen und Anlagen im Bau des Sachanlagevermögens",'E8.e. WAV'!$C$6:$C$55,"&lt;&gt;"&amp;"Geschäfts- oder Firmenwert")</f>
        <v>0</v>
      </c>
      <c r="W31" s="1197">
        <f>SUMIFS('E8.e. WAV'!$M$6:$M$55,'E8.e. WAV'!$B$6:$B$55,$C31,'E8.e. WAV'!$E$6:$E$55,H31,'E8.e. WAV'!$C$6:$C$55,"geleistete Anzahlungen und Anlagen im Bau des Sachanlagevermögens")+ SUMIFS('E8.e. WAV'!$M$6:$M$55,'E8.e. WAV'!$B$6:$B$55,$C31,'E8.e. WAV'!$E$6:$E$55,H31,'E8.e. WAV'!$C$6:$C$55,"geleistete Anzahlungen auf immaterielle Vermögensgegenstände")</f>
        <v>0</v>
      </c>
      <c r="X31" s="1198">
        <f>SUMIFS('E8.f. BKZ_NAB_IZ'!$K$6:$K$55,'E8.f. BKZ_NAB_IZ'!$B$6:$B$55,$C31,'E8.f. BKZ_NAB_IZ'!$D$6:$D$55,H31)</f>
        <v>0</v>
      </c>
      <c r="Y31" s="1197">
        <f>SUMIFS('E8.b. SAV'!$X$6:$X$405,'E8.b. SAV'!$B$6:$B$405,$C31,'E8.b. SAV'!$D$6:$D$405,H31)</f>
        <v>0</v>
      </c>
      <c r="Z31" s="1198">
        <f>SUMIFS('E8.e. WAV'!$O$6:$O$55,'E8.e. WAV'!$B$6:$B$55,$C31,'E8.e. WAV'!$E$6:$E$55,$H31,'E8.e. WAV'!$C$6:$C$55,"&lt;&gt;"&amp;"geleistete Anzahlungen auf immaterielle Vermögensgegenstände",'E8.e. WAV'!$C$6:$C$55,"&lt;&gt;"&amp;"geleistete Anzahlungen und Anlagen im Bau des Sachanlagevermögens",'E8.e. WAV'!$C$6:$C$55,"&lt;&gt;"&amp;"Geschäfts- oder Firmenwert")</f>
        <v>0</v>
      </c>
      <c r="AA31" s="1197">
        <f>SUMIFS('E8.e. WAV'!$O$6:$O$55,'E8.e. WAV'!$B$6:$B$55,$C31,'E8.e. WAV'!$E$6:$E$55,H31,'E8.e. WAV'!$C$6:$C$55,"geleistete Anzahlungen und Anlagen im Bau des Sachanlagevermögens")+ SUMIFS('E8.e. WAV'!$O$6:$O$55,'E8.e. WAV'!$B$6:$B$55,$C31,'E8.e. WAV'!$E$6:$E$55,H31,'E8.e. WAV'!$C$6:$C$55,"geleistete Anzahlungen auf immaterielle Vermögensgegenstände")</f>
        <v>0</v>
      </c>
      <c r="AB31" s="1198">
        <f>SUMIFS('E8.f. BKZ_NAB_IZ'!$L$6:$L$55,'E8.f. BKZ_NAB_IZ'!$B$6:$B$55,$C31,'E8.f. BKZ_NAB_IZ'!$D$6:$D$55,H31)</f>
        <v>0</v>
      </c>
      <c r="AC31" s="1210"/>
      <c r="AD31" s="1212">
        <f t="shared" si="1"/>
        <v>0</v>
      </c>
      <c r="AE31" s="1201">
        <f>$AE$17</f>
        <v>0</v>
      </c>
      <c r="AF31" s="1201">
        <f>$AF$17</f>
        <v>0</v>
      </c>
      <c r="AG31" s="1201">
        <f>$AG$17</f>
        <v>0</v>
      </c>
      <c r="AH31" s="1197">
        <f t="shared" si="2"/>
        <v>0</v>
      </c>
      <c r="AJ31" s="1198">
        <f t="shared" si="9"/>
        <v>0</v>
      </c>
      <c r="AK31" s="1201">
        <f>$AK$17</f>
        <v>0</v>
      </c>
      <c r="AL31" s="1201">
        <f>$AL$17</f>
        <v>0</v>
      </c>
      <c r="AM31" s="1201">
        <f>$AM$17</f>
        <v>0</v>
      </c>
      <c r="AN31" s="1202">
        <f t="shared" si="3"/>
        <v>0</v>
      </c>
    </row>
    <row r="32" spans="1:41" x14ac:dyDescent="0.2">
      <c r="B32" s="1353"/>
      <c r="C32" s="1218">
        <f>B32</f>
        <v>0</v>
      </c>
      <c r="D32" s="1356"/>
      <c r="E32" s="1356"/>
      <c r="F32" s="1375"/>
      <c r="G32" s="1203"/>
      <c r="H32" s="1181">
        <v>2022</v>
      </c>
      <c r="I32" s="1209"/>
      <c r="J32" s="972">
        <f t="shared" si="4"/>
        <v>0</v>
      </c>
      <c r="K32" s="971"/>
      <c r="L32" s="972">
        <f t="shared" si="5"/>
        <v>0</v>
      </c>
      <c r="M32" s="971"/>
      <c r="N32" s="972">
        <f t="shared" si="6"/>
        <v>0</v>
      </c>
      <c r="O32" s="971"/>
      <c r="P32" s="972">
        <f t="shared" ref="P32:P38" si="13">IFERROR((AJ32*AK32+AD32*AE32)*0.4*0.035*$F$32,0)</f>
        <v>0</v>
      </c>
      <c r="Q32" s="861"/>
      <c r="R32" s="1183">
        <f>SUMIFS('E8.b. SAV'!$W$5:$W$404,'E8.b. SAV'!$B$5:$B$404,$C32,'E8.b. SAV'!$D$5:$D$404,$H32)</f>
        <v>0</v>
      </c>
      <c r="S32" s="1183">
        <f>SUMIFS('E8.e. WAV'!$N$5:$N$54,'E8.e. WAV'!$B$5:$B$54,$C32,'E8.e. WAV'!$E$5:$E$54,H32)
-SUMIFS('E8.e. WAV'!$N$5:$N$54,'E8.e. WAV'!$B$5:$B$54,$C32,'E8.e. WAV'!$C$5:$C$54,"Geschäfts- oder Firmenwert",'E8.e. WAV'!$E$5:$E$54,H32)</f>
        <v>0</v>
      </c>
      <c r="T32" s="1185"/>
      <c r="U32" s="1183">
        <f>SUMIFS('E8.b. SAV'!$V$6:$V$405,'E8.b. SAV'!$B$6:$B$405,$C32,'E8.b. SAV'!$D$6:$D$405,H32)</f>
        <v>0</v>
      </c>
      <c r="V32" s="1183">
        <f>SUMIFS('E8.e. WAV'!$M$6:$M$55,'E8.e. WAV'!$B$6:$B$55,$C32,'E8.e. WAV'!$E$6:$E$55,$H32,'E8.e. WAV'!$C$6:$C$55,"&lt;&gt;"&amp;"geleistete Anzahlungen auf immaterielle Vermögensgegenstände",'E8.e. WAV'!$C$6:$C$55,"&lt;&gt;"&amp;"geleistete Anzahlungen und Anlagen im Bau des Sachanlagevermögens",'E8.e. WAV'!$C$6:$C$55,"&lt;&gt;"&amp;"Geschäfts- oder Firmenwert")</f>
        <v>0</v>
      </c>
      <c r="W32" s="1183">
        <f>SUMIFS('E8.e. WAV'!$M$6:$M$55,'E8.e. WAV'!$B$6:$B$55,$C32,'E8.e. WAV'!$E$6:$E$55,H32,'E8.e. WAV'!$C$6:$C$55,"geleistete Anzahlungen und Anlagen im Bau des Sachanlagevermögens")+ SUMIFS('E8.e. WAV'!$M$6:$M$55,'E8.e. WAV'!$B$6:$B$55,$C32,'E8.e. WAV'!$E$6:$E$55,H32,'E8.e. WAV'!$C$6:$C$55,"geleistete Anzahlungen auf immaterielle Vermögensgegenstände")</f>
        <v>0</v>
      </c>
      <c r="X32" s="1186">
        <f>SUMIFS('E8.f. BKZ_NAB_IZ'!$K$6:$K$55,'E8.f. BKZ_NAB_IZ'!$B$6:$B$55,$C32,'E8.f. BKZ_NAB_IZ'!$D$6:$D$55,H32)</f>
        <v>0</v>
      </c>
      <c r="Y32" s="1183">
        <f>SUMIFS('E8.b. SAV'!$X$6:$X$405,'E8.b. SAV'!$B$6:$B$405,$C32,'E8.b. SAV'!$D$6:$D$405,H32)</f>
        <v>0</v>
      </c>
      <c r="Z32" s="1186">
        <f>SUMIFS('E8.e. WAV'!$O$6:$O$55,'E8.e. WAV'!$B$6:$B$55,$C32,'E8.e. WAV'!$E$6:$E$55,$H32,'E8.e. WAV'!$C$6:$C$55,"&lt;&gt;"&amp;"geleistete Anzahlungen auf immaterielle Vermögensgegenstände",'E8.e. WAV'!$C$6:$C$55,"&lt;&gt;"&amp;"geleistete Anzahlungen und Anlagen im Bau des Sachanlagevermögens",'E8.e. WAV'!$C$6:$C$55,"&lt;&gt;"&amp;"Geschäfts- oder Firmenwert")</f>
        <v>0</v>
      </c>
      <c r="AA32" s="1207">
        <f>SUMIFS('E8.e. WAV'!$O$6:$O$55,'E8.e. WAV'!$B$6:$B$55,$C32,'E8.e. WAV'!$E$6:$E$55,H32,'E8.e. WAV'!$C$6:$C$55,"geleistete Anzahlungen und Anlagen im Bau des Sachanlagevermögens")+ SUMIFS('E8.e. WAV'!$O$6:$O$55,'E8.e. WAV'!$B$6:$B$55,$C32,'E8.e. WAV'!$E$6:$E$55,H32,'E8.e. WAV'!$C$6:$C$55,"geleistete Anzahlungen auf immaterielle Vermögensgegenstände")</f>
        <v>0</v>
      </c>
      <c r="AB32" s="1186">
        <f>SUMIFS('E8.f. BKZ_NAB_IZ'!$L$6:$L$55,'E8.f. BKZ_NAB_IZ'!$B$6:$B$55,$C32,'E8.f. BKZ_NAB_IZ'!$D$6:$D$55,H32)</f>
        <v>0</v>
      </c>
      <c r="AC32" s="1210"/>
      <c r="AD32" s="1213">
        <f t="shared" si="1"/>
        <v>0</v>
      </c>
      <c r="AE32" s="1190">
        <f>$AE$11</f>
        <v>5.0700000000000002E-2</v>
      </c>
      <c r="AF32" s="1190">
        <f>$AF$11</f>
        <v>2.9100000000000001E-2</v>
      </c>
      <c r="AG32" s="1190">
        <f>$AG$11</f>
        <v>3.7699999999999997E-2</v>
      </c>
      <c r="AH32" s="1183">
        <f t="shared" si="2"/>
        <v>0</v>
      </c>
      <c r="AJ32" s="1214">
        <f t="shared" si="9"/>
        <v>0</v>
      </c>
      <c r="AK32" s="1190">
        <f>$AK$11</f>
        <v>5.0700000000000002E-2</v>
      </c>
      <c r="AL32" s="1190">
        <f>$AL$11</f>
        <v>3.6600000000000001E-2</v>
      </c>
      <c r="AM32" s="1190">
        <f>$AM$11</f>
        <v>4.2200000000000001E-2</v>
      </c>
      <c r="AN32" s="1183">
        <f t="shared" si="3"/>
        <v>0</v>
      </c>
    </row>
    <row r="33" spans="2:40" x14ac:dyDescent="0.2">
      <c r="B33" s="1354"/>
      <c r="C33" s="1219">
        <f>C32</f>
        <v>0</v>
      </c>
      <c r="D33" s="1357"/>
      <c r="E33" s="1357"/>
      <c r="F33" s="1376"/>
      <c r="G33" s="1203"/>
      <c r="H33" s="1193">
        <v>2023</v>
      </c>
      <c r="I33" s="1209"/>
      <c r="J33" s="963">
        <f t="shared" si="4"/>
        <v>0</v>
      </c>
      <c r="K33" s="971"/>
      <c r="L33" s="961">
        <f t="shared" si="5"/>
        <v>0</v>
      </c>
      <c r="M33" s="971"/>
      <c r="N33" s="961">
        <f t="shared" si="6"/>
        <v>0</v>
      </c>
      <c r="O33" s="971"/>
      <c r="P33" s="961">
        <f t="shared" si="13"/>
        <v>0</v>
      </c>
      <c r="Q33" s="861"/>
      <c r="R33" s="1184">
        <f>SUMIFS('E8.b. SAV'!$W$5:$W$404,'E8.b. SAV'!$B$5:$B$404,$C33,'E8.b. SAV'!$D$5:$D$404,$H33)</f>
        <v>0</v>
      </c>
      <c r="S33" s="1184">
        <f>SUMIFS('E8.e. WAV'!$N$5:$N$54,'E8.e. WAV'!$B$5:$B$54,$C33,'E8.e. WAV'!$E$5:$E$54,H33)
-SUMIFS('E8.e. WAV'!$N$5:$N$54,'E8.e. WAV'!$B$5:$B$54,$C33,'E8.e. WAV'!$C$5:$C$54,"Geschäfts- oder Firmenwert",'E8.e. WAV'!$E$5:$E$54,H33)</f>
        <v>0</v>
      </c>
      <c r="T33" s="1185"/>
      <c r="U33" s="1184">
        <f>SUMIFS('E8.b. SAV'!$V$6:$V$405,'E8.b. SAV'!$B$6:$B$405,$C33,'E8.b. SAV'!$D$6:$D$405,H33)</f>
        <v>0</v>
      </c>
      <c r="V33" s="1184">
        <f>SUMIFS('E8.e. WAV'!$M$6:$M$55,'E8.e. WAV'!$B$6:$B$55,$C33,'E8.e. WAV'!$E$6:$E$55,$H33,'E8.e. WAV'!$C$6:$C$55,"&lt;&gt;"&amp;"geleistete Anzahlungen auf immaterielle Vermögensgegenstände",'E8.e. WAV'!$C$6:$C$55,"&lt;&gt;"&amp;"geleistete Anzahlungen und Anlagen im Bau des Sachanlagevermögens",'E8.e. WAV'!$C$6:$C$55,"&lt;&gt;"&amp;"Geschäfts- oder Firmenwert")</f>
        <v>0</v>
      </c>
      <c r="W33" s="1184">
        <f>SUMIFS('E8.e. WAV'!$M$6:$M$55,'E8.e. WAV'!$B$6:$B$55,$C33,'E8.e. WAV'!$E$6:$E$55,H33,'E8.e. WAV'!$C$6:$C$55,"geleistete Anzahlungen und Anlagen im Bau des Sachanlagevermögens")+ SUMIFS('E8.e. WAV'!$M$6:$M$55,'E8.e. WAV'!$B$6:$B$55,$C33,'E8.e. WAV'!$E$6:$E$55,H33,'E8.e. WAV'!$C$6:$C$55,"geleistete Anzahlungen auf immaterielle Vermögensgegenstände")</f>
        <v>0</v>
      </c>
      <c r="X33" s="1194">
        <f>SUMIFS('E8.f. BKZ_NAB_IZ'!$K$6:$K$55,'E8.f. BKZ_NAB_IZ'!$B$6:$B$55,$C33,'E8.f. BKZ_NAB_IZ'!$D$6:$D$55,H33)</f>
        <v>0</v>
      </c>
      <c r="Y33" s="1184">
        <f>SUMIFS('E8.b. SAV'!$X$6:$X$405,'E8.b. SAV'!$B$6:$B$405,$C33,'E8.b. SAV'!$D$6:$D$405,H33)</f>
        <v>0</v>
      </c>
      <c r="Z33" s="1194">
        <f>SUMIFS('E8.e. WAV'!$O$6:$O$55,'E8.e. WAV'!$B$6:$B$55,$C33,'E8.e. WAV'!$E$6:$E$55,$H33,'E8.e. WAV'!$C$6:$C$55,"&lt;&gt;"&amp;"geleistete Anzahlungen auf immaterielle Vermögensgegenstände",'E8.e. WAV'!$C$6:$C$55,"&lt;&gt;"&amp;"geleistete Anzahlungen und Anlagen im Bau des Sachanlagevermögens",'E8.e. WAV'!$C$6:$C$55,"&lt;&gt;"&amp;"Geschäfts- oder Firmenwert")</f>
        <v>0</v>
      </c>
      <c r="AA33" s="1197">
        <f>SUMIFS('E8.e. WAV'!$O$6:$O$55,'E8.e. WAV'!$B$6:$B$55,$C33,'E8.e. WAV'!$E$6:$E$55,H33,'E8.e. WAV'!$C$6:$C$55,"geleistete Anzahlungen und Anlagen im Bau des Sachanlagevermögens")+ SUMIFS('E8.e. WAV'!$O$6:$O$55,'E8.e. WAV'!$B$6:$B$55,$C33,'E8.e. WAV'!$E$6:$E$55,H33,'E8.e. WAV'!$C$6:$C$55,"geleistete Anzahlungen auf immaterielle Vermögensgegenstände")</f>
        <v>0</v>
      </c>
      <c r="AB33" s="1194">
        <f>SUMIFS('E8.f. BKZ_NAB_IZ'!$L$6:$L$55,'E8.f. BKZ_NAB_IZ'!$B$6:$B$55,$C33,'E8.f. BKZ_NAB_IZ'!$D$6:$D$55,H33)</f>
        <v>0</v>
      </c>
      <c r="AC33" s="1210"/>
      <c r="AD33" s="1211">
        <f t="shared" si="1"/>
        <v>0</v>
      </c>
      <c r="AE33" s="1195">
        <f>$AE$12</f>
        <v>5.0700000000000002E-2</v>
      </c>
      <c r="AF33" s="1195">
        <f>$AF$12</f>
        <v>4.3799999999999999E-2</v>
      </c>
      <c r="AG33" s="1195">
        <f>$AG$12</f>
        <v>4.6600000000000003E-2</v>
      </c>
      <c r="AH33" s="1184">
        <f t="shared" si="2"/>
        <v>0</v>
      </c>
      <c r="AJ33" s="1198">
        <f t="shared" si="9"/>
        <v>0</v>
      </c>
      <c r="AK33" s="1188">
        <f>$AK$12</f>
        <v>5.0700000000000002E-2</v>
      </c>
      <c r="AL33" s="1195">
        <f>$AL$12</f>
        <v>3.6600000000000001E-2</v>
      </c>
      <c r="AM33" s="1195">
        <f>$AM$12</f>
        <v>4.2200000000000001E-2</v>
      </c>
      <c r="AN33" s="1184">
        <f t="shared" si="3"/>
        <v>0</v>
      </c>
    </row>
    <row r="34" spans="2:40" x14ac:dyDescent="0.2">
      <c r="B34" s="1354"/>
      <c r="C34" s="1219">
        <f>C32</f>
        <v>0</v>
      </c>
      <c r="D34" s="1357"/>
      <c r="E34" s="1357"/>
      <c r="F34" s="1376"/>
      <c r="G34" s="1203"/>
      <c r="H34" s="1193">
        <v>2024</v>
      </c>
      <c r="I34" s="1209"/>
      <c r="J34" s="963">
        <f t="shared" si="4"/>
        <v>0</v>
      </c>
      <c r="K34" s="971"/>
      <c r="L34" s="961">
        <f t="shared" si="5"/>
        <v>0</v>
      </c>
      <c r="M34" s="971"/>
      <c r="N34" s="961">
        <f t="shared" si="6"/>
        <v>0</v>
      </c>
      <c r="O34" s="971"/>
      <c r="P34" s="961">
        <f t="shared" si="13"/>
        <v>0</v>
      </c>
      <c r="Q34" s="861"/>
      <c r="R34" s="1184">
        <f>SUMIFS('E8.b. SAV'!$W$5:$W$404,'E8.b. SAV'!$B$5:$B$404,$C34,'E8.b. SAV'!$D$5:$D$404,$H34)</f>
        <v>0</v>
      </c>
      <c r="S34" s="1184">
        <f>SUMIFS('E8.e. WAV'!$N$5:$N$54,'E8.e. WAV'!$B$5:$B$54,$C34,'E8.e. WAV'!$E$5:$E$54,H34)
-SUMIFS('E8.e. WAV'!$N$5:$N$54,'E8.e. WAV'!$B$5:$B$54,$C34,'E8.e. WAV'!$C$5:$C$54,"Geschäfts- oder Firmenwert",'E8.e. WAV'!$E$5:$E$54,H34)</f>
        <v>0</v>
      </c>
      <c r="T34" s="1185"/>
      <c r="U34" s="1184">
        <f>SUMIFS('E8.b. SAV'!$V$6:$V$405,'E8.b. SAV'!$B$6:$B$405,$C34,'E8.b. SAV'!$D$6:$D$405,H34)</f>
        <v>0</v>
      </c>
      <c r="V34" s="1184">
        <f>SUMIFS('E8.e. WAV'!$M$6:$M$55,'E8.e. WAV'!$B$6:$B$55,$C34,'E8.e. WAV'!$E$6:$E$55,$H34,'E8.e. WAV'!$C$6:$C$55,"&lt;&gt;"&amp;"geleistete Anzahlungen auf immaterielle Vermögensgegenstände",'E8.e. WAV'!$C$6:$C$55,"&lt;&gt;"&amp;"geleistete Anzahlungen und Anlagen im Bau des Sachanlagevermögens",'E8.e. WAV'!$C$6:$C$55,"&lt;&gt;"&amp;"Geschäfts- oder Firmenwert")</f>
        <v>0</v>
      </c>
      <c r="W34" s="1184">
        <f>SUMIFS('E8.e. WAV'!$M$6:$M$55,'E8.e. WAV'!$B$6:$B$55,$C34,'E8.e. WAV'!$E$6:$E$55,H34,'E8.e. WAV'!$C$6:$C$55,"geleistete Anzahlungen und Anlagen im Bau des Sachanlagevermögens")+ SUMIFS('E8.e. WAV'!$M$6:$M$55,'E8.e. WAV'!$B$6:$B$55,$C34,'E8.e. WAV'!$E$6:$E$55,H34,'E8.e. WAV'!$C$6:$C$55,"geleistete Anzahlungen auf immaterielle Vermögensgegenstände")</f>
        <v>0</v>
      </c>
      <c r="X34" s="1194">
        <f>SUMIFS('E8.f. BKZ_NAB_IZ'!$K$6:$K$55,'E8.f. BKZ_NAB_IZ'!$B$6:$B$55,$C34,'E8.f. BKZ_NAB_IZ'!$D$6:$D$55,H34)</f>
        <v>0</v>
      </c>
      <c r="Y34" s="1184">
        <f>SUMIFS('E8.b. SAV'!$X$6:$X$405,'E8.b. SAV'!$B$6:$B$405,$C34,'E8.b. SAV'!$D$6:$D$405,H34)</f>
        <v>0</v>
      </c>
      <c r="Z34" s="1194">
        <f>SUMIFS('E8.e. WAV'!$O$6:$O$55,'E8.e. WAV'!$B$6:$B$55,$C34,'E8.e. WAV'!$E$6:$E$55,$H34,'E8.e. WAV'!$C$6:$C$55,"&lt;&gt;"&amp;"geleistete Anzahlungen auf immaterielle Vermögensgegenstände",'E8.e. WAV'!$C$6:$C$55,"&lt;&gt;"&amp;"geleistete Anzahlungen und Anlagen im Bau des Sachanlagevermögens",'E8.e. WAV'!$C$6:$C$55,"&lt;&gt;"&amp;"Geschäfts- oder Firmenwert")</f>
        <v>0</v>
      </c>
      <c r="AA34" s="1197">
        <f>SUMIFS('E8.e. WAV'!$O$6:$O$55,'E8.e. WAV'!$B$6:$B$55,$C34,'E8.e. WAV'!$E$6:$E$55,H34,'E8.e. WAV'!$C$6:$C$55,"geleistete Anzahlungen und Anlagen im Bau des Sachanlagevermögens")+ SUMIFS('E8.e. WAV'!$O$6:$O$55,'E8.e. WAV'!$B$6:$B$55,$C34,'E8.e. WAV'!$E$6:$E$55,H34,'E8.e. WAV'!$C$6:$C$55,"geleistete Anzahlungen auf immaterielle Vermögensgegenstände")</f>
        <v>0</v>
      </c>
      <c r="AB34" s="1194">
        <f>SUMIFS('E8.f. BKZ_NAB_IZ'!$L$6:$L$55,'E8.f. BKZ_NAB_IZ'!$B$6:$B$55,$C34,'E8.f. BKZ_NAB_IZ'!$D$6:$D$55,H34)</f>
        <v>0</v>
      </c>
      <c r="AC34" s="1210"/>
      <c r="AD34" s="1211">
        <f t="shared" si="1"/>
        <v>0</v>
      </c>
      <c r="AE34" s="1195">
        <f>$AE$13</f>
        <v>6.93E-2</v>
      </c>
      <c r="AF34" s="1195">
        <f>$AF$13</f>
        <v>3.8699999999999998E-2</v>
      </c>
      <c r="AG34" s="1195">
        <f>$AG$13</f>
        <v>5.0900000000000001E-2</v>
      </c>
      <c r="AH34" s="1194">
        <f t="shared" si="2"/>
        <v>0</v>
      </c>
      <c r="AJ34" s="1198">
        <f t="shared" si="9"/>
        <v>0</v>
      </c>
      <c r="AK34" s="1188">
        <f>$AK$13</f>
        <v>7.0099999999999996E-2</v>
      </c>
      <c r="AL34" s="1195">
        <f>$AL$13</f>
        <v>3.6600000000000001E-2</v>
      </c>
      <c r="AM34" s="1195">
        <f>$AM$13</f>
        <v>0.05</v>
      </c>
      <c r="AN34" s="1184">
        <f t="shared" si="3"/>
        <v>0</v>
      </c>
    </row>
    <row r="35" spans="2:40" ht="15" thickBot="1" x14ac:dyDescent="0.25">
      <c r="B35" s="1354"/>
      <c r="C35" s="1219">
        <f>C32</f>
        <v>0</v>
      </c>
      <c r="D35" s="1357"/>
      <c r="E35" s="1357"/>
      <c r="F35" s="1376"/>
      <c r="G35" s="1203"/>
      <c r="H35" s="1193">
        <v>2025</v>
      </c>
      <c r="I35" s="1209"/>
      <c r="J35" s="963">
        <f t="shared" si="4"/>
        <v>0</v>
      </c>
      <c r="K35" s="971"/>
      <c r="L35" s="961">
        <f t="shared" si="5"/>
        <v>0</v>
      </c>
      <c r="M35" s="971"/>
      <c r="N35" s="961">
        <f t="shared" si="6"/>
        <v>0</v>
      </c>
      <c r="O35" s="971"/>
      <c r="P35" s="961">
        <f t="shared" si="13"/>
        <v>0</v>
      </c>
      <c r="Q35" s="861"/>
      <c r="R35" s="1184">
        <f>SUMIFS('E8.b. SAV'!$W$5:$W$404,'E8.b. SAV'!$B$5:$B$404,$C35,'E8.b. SAV'!$D$5:$D$404,$H35)</f>
        <v>0</v>
      </c>
      <c r="S35" s="1184">
        <f>SUMIFS('E8.e. WAV'!$N$5:$N$54,'E8.e. WAV'!$B$5:$B$54,$C35,'E8.e. WAV'!$E$5:$E$54,H35)
-SUMIFS('E8.e. WAV'!$N$5:$N$54,'E8.e. WAV'!$B$5:$B$54,$C35,'E8.e. WAV'!$C$5:$C$54,"Geschäfts- oder Firmenwert",'E8.e. WAV'!$E$5:$E$54,H35)</f>
        <v>0</v>
      </c>
      <c r="T35" s="1185"/>
      <c r="U35" s="1184">
        <f>SUMIFS('E8.b. SAV'!$V$6:$V$405,'E8.b. SAV'!$B$6:$B$405,$C35,'E8.b. SAV'!$D$6:$D$405,H35)</f>
        <v>0</v>
      </c>
      <c r="V35" s="1184">
        <f>SUMIFS('E8.e. WAV'!$M$6:$M$55,'E8.e. WAV'!$B$6:$B$55,$C35,'E8.e. WAV'!$E$6:$E$55,$H35,'E8.e. WAV'!$C$6:$C$55,"&lt;&gt;"&amp;"geleistete Anzahlungen auf immaterielle Vermögensgegenstände",'E8.e. WAV'!$C$6:$C$55,"&lt;&gt;"&amp;"geleistete Anzahlungen und Anlagen im Bau des Sachanlagevermögens",'E8.e. WAV'!$C$6:$C$55,"&lt;&gt;"&amp;"Geschäfts- oder Firmenwert")</f>
        <v>0</v>
      </c>
      <c r="W35" s="1184">
        <f>SUMIFS('E8.e. WAV'!$M$6:$M$55,'E8.e. WAV'!$B$6:$B$55,$C35,'E8.e. WAV'!$E$6:$E$55,H35,'E8.e. WAV'!$C$6:$C$55,"geleistete Anzahlungen und Anlagen im Bau des Sachanlagevermögens")+ SUMIFS('E8.e. WAV'!$M$6:$M$55,'E8.e. WAV'!$B$6:$B$55,$C35,'E8.e. WAV'!$E$6:$E$55,H35,'E8.e. WAV'!$C$6:$C$55,"geleistete Anzahlungen auf immaterielle Vermögensgegenstände")</f>
        <v>0</v>
      </c>
      <c r="X35" s="1194">
        <f>SUMIFS('E8.f. BKZ_NAB_IZ'!$K$6:$K$55,'E8.f. BKZ_NAB_IZ'!$B$6:$B$55,$C35,'E8.f. BKZ_NAB_IZ'!$D$6:$D$55,H35)</f>
        <v>0</v>
      </c>
      <c r="Y35" s="1184">
        <f>SUMIFS('E8.b. SAV'!$X$6:$X$405,'E8.b. SAV'!$B$6:$B$405,$C35,'E8.b. SAV'!$D$6:$D$405,H35)</f>
        <v>0</v>
      </c>
      <c r="Z35" s="1194">
        <f>SUMIFS('E8.e. WAV'!$O$6:$O$55,'E8.e. WAV'!$B$6:$B$55,$C35,'E8.e. WAV'!$E$6:$E$55,$H35,'E8.e. WAV'!$C$6:$C$55,"&lt;&gt;"&amp;"geleistete Anzahlungen auf immaterielle Vermögensgegenstände",'E8.e. WAV'!$C$6:$C$55,"&lt;&gt;"&amp;"geleistete Anzahlungen und Anlagen im Bau des Sachanlagevermögens",'E8.e. WAV'!$C$6:$C$55,"&lt;&gt;"&amp;"Geschäfts- oder Firmenwert")</f>
        <v>0</v>
      </c>
      <c r="AA35" s="1197">
        <f>SUMIFS('E8.e. WAV'!$O$6:$O$55,'E8.e. WAV'!$B$6:$B$55,$C35,'E8.e. WAV'!$E$6:$E$55,H35,'E8.e. WAV'!$C$6:$C$55,"geleistete Anzahlungen und Anlagen im Bau des Sachanlagevermögens")+ SUMIFS('E8.e. WAV'!$O$6:$O$55,'E8.e. WAV'!$B$6:$B$55,$C35,'E8.e. WAV'!$E$6:$E$55,H35,'E8.e. WAV'!$C$6:$C$55,"geleistete Anzahlungen auf immaterielle Vermögensgegenstände")</f>
        <v>0</v>
      </c>
      <c r="AB35" s="1194">
        <f>SUMIFS('E8.f. BKZ_NAB_IZ'!$L$6:$L$55,'E8.f. BKZ_NAB_IZ'!$B$6:$B$55,$C35,'E8.f. BKZ_NAB_IZ'!$D$6:$D$55,H35)</f>
        <v>0</v>
      </c>
      <c r="AC35" s="1210"/>
      <c r="AD35" s="1211">
        <f t="shared" si="1"/>
        <v>0</v>
      </c>
      <c r="AE35" s="1195">
        <f>$AE$14</f>
        <v>7.0099999999999996E-2</v>
      </c>
      <c r="AF35" s="1195">
        <f>$AF$14</f>
        <v>3.6600000000000001E-2</v>
      </c>
      <c r="AG35" s="1195">
        <f>$AG$14</f>
        <v>0.05</v>
      </c>
      <c r="AH35" s="1184">
        <f t="shared" si="2"/>
        <v>0</v>
      </c>
      <c r="AJ35" s="1198">
        <f t="shared" si="9"/>
        <v>0</v>
      </c>
      <c r="AK35" s="1188">
        <f>$AK$14</f>
        <v>7.0099999999999996E-2</v>
      </c>
      <c r="AL35" s="1195">
        <f>$AL$14</f>
        <v>3.6600000000000001E-2</v>
      </c>
      <c r="AM35" s="1195">
        <f>$AM$14</f>
        <v>0.05</v>
      </c>
      <c r="AN35" s="1184">
        <f t="shared" si="3"/>
        <v>0</v>
      </c>
    </row>
    <row r="36" spans="2:40" hidden="1" x14ac:dyDescent="0.2">
      <c r="B36" s="1354"/>
      <c r="C36" s="1219">
        <f>C32</f>
        <v>0</v>
      </c>
      <c r="D36" s="1357"/>
      <c r="E36" s="1357"/>
      <c r="F36" s="1376"/>
      <c r="G36" s="1203"/>
      <c r="H36" s="1193">
        <v>2026</v>
      </c>
      <c r="I36" s="1209"/>
      <c r="J36" s="963">
        <f t="shared" si="4"/>
        <v>0</v>
      </c>
      <c r="K36" s="971"/>
      <c r="L36" s="961">
        <f t="shared" si="5"/>
        <v>0</v>
      </c>
      <c r="M36" s="971"/>
      <c r="N36" s="961">
        <f t="shared" si="6"/>
        <v>0</v>
      </c>
      <c r="O36" s="971"/>
      <c r="P36" s="961">
        <f t="shared" si="13"/>
        <v>0</v>
      </c>
      <c r="Q36" s="861"/>
      <c r="R36" s="1184">
        <f>SUMIFS('E8.b. SAV'!$W$5:$W$404,'E8.b. SAV'!$B$5:$B$404,$C36,'E8.b. SAV'!$D$5:$D$404,$H36)</f>
        <v>0</v>
      </c>
      <c r="S36" s="1184">
        <f>SUMIFS('E8.e. WAV'!$N$5:$N$54,'E8.e. WAV'!$B$5:$B$54,$C36,'E8.e. WAV'!$E$5:$E$54,H36)
-SUMIFS('E8.e. WAV'!$N$5:$N$54,'E8.e. WAV'!$B$5:$B$54,$C36,'E8.e. WAV'!$C$5:$C$54,"Geschäfts- oder Firmenwert",'E8.e. WAV'!$E$5:$E$54,H36)</f>
        <v>0</v>
      </c>
      <c r="T36" s="1185"/>
      <c r="U36" s="1184">
        <f>SUMIFS('E8.b. SAV'!$V$6:$V$405,'E8.b. SAV'!$B$6:$B$405,$C36,'E8.b. SAV'!$D$6:$D$405,H36)</f>
        <v>0</v>
      </c>
      <c r="V36" s="1184">
        <f>SUMIFS('E8.e. WAV'!$M$6:$M$55,'E8.e. WAV'!$B$6:$B$55,$C36,'E8.e. WAV'!$E$6:$E$55,$H36,'E8.e. WAV'!$C$6:$C$55,"&lt;&gt;"&amp;"geleistete Anzahlungen auf immaterielle Vermögensgegenstände",'E8.e. WAV'!$C$6:$C$55,"&lt;&gt;"&amp;"geleistete Anzahlungen und Anlagen im Bau des Sachanlagevermögens",'E8.e. WAV'!$C$6:$C$55,"&lt;&gt;"&amp;"Geschäfts- oder Firmenwert")</f>
        <v>0</v>
      </c>
      <c r="W36" s="1184">
        <f>SUMIFS('E8.e. WAV'!$M$6:$M$55,'E8.e. WAV'!$B$6:$B$55,$C36,'E8.e. WAV'!$E$6:$E$55,H36,'E8.e. WAV'!$C$6:$C$55,"geleistete Anzahlungen und Anlagen im Bau des Sachanlagevermögens")+ SUMIFS('E8.e. WAV'!$M$6:$M$55,'E8.e. WAV'!$B$6:$B$55,$C36,'E8.e. WAV'!$E$6:$E$55,H36,'E8.e. WAV'!$C$6:$C$55,"geleistete Anzahlungen auf immaterielle Vermögensgegenstände")</f>
        <v>0</v>
      </c>
      <c r="X36" s="1194">
        <f>SUMIFS('E8.f. BKZ_NAB_IZ'!$K$6:$K$55,'E8.f. BKZ_NAB_IZ'!$B$6:$B$55,$C36,'E8.f. BKZ_NAB_IZ'!$D$6:$D$55,H36)</f>
        <v>0</v>
      </c>
      <c r="Y36" s="1184">
        <f>SUMIFS('E8.b. SAV'!$X$6:$X$405,'E8.b. SAV'!$B$6:$B$405,$C36,'E8.b. SAV'!$D$6:$D$405,H36)</f>
        <v>0</v>
      </c>
      <c r="Z36" s="1194">
        <f>SUMIFS('E8.e. WAV'!$O$6:$O$55,'E8.e. WAV'!$B$6:$B$55,$C36,'E8.e. WAV'!$E$6:$E$55,$H36,'E8.e. WAV'!$C$6:$C$55,"&lt;&gt;"&amp;"geleistete Anzahlungen auf immaterielle Vermögensgegenstände",'E8.e. WAV'!$C$6:$C$55,"&lt;&gt;"&amp;"geleistete Anzahlungen und Anlagen im Bau des Sachanlagevermögens",'E8.e. WAV'!$C$6:$C$55,"&lt;&gt;"&amp;"Geschäfts- oder Firmenwert")</f>
        <v>0</v>
      </c>
      <c r="AA36" s="1197">
        <f>SUMIFS('E8.e. WAV'!$O$6:$O$55,'E8.e. WAV'!$B$6:$B$55,$C36,'E8.e. WAV'!$E$6:$E$55,H36,'E8.e. WAV'!$C$6:$C$55,"geleistete Anzahlungen und Anlagen im Bau des Sachanlagevermögens")+ SUMIFS('E8.e. WAV'!$O$6:$O$55,'E8.e. WAV'!$B$6:$B$55,$C36,'E8.e. WAV'!$E$6:$E$55,H36,'E8.e. WAV'!$C$6:$C$55,"geleistete Anzahlungen auf immaterielle Vermögensgegenstände")</f>
        <v>0</v>
      </c>
      <c r="AB36" s="1194">
        <f>SUMIFS('E8.f. BKZ_NAB_IZ'!$L$6:$L$55,'E8.f. BKZ_NAB_IZ'!$B$6:$B$55,$C36,'E8.f. BKZ_NAB_IZ'!$D$6:$D$55,H36)</f>
        <v>0</v>
      </c>
      <c r="AC36" s="1210"/>
      <c r="AD36" s="1211">
        <f t="shared" si="1"/>
        <v>0</v>
      </c>
      <c r="AE36" s="1195">
        <f>$AE$15</f>
        <v>0</v>
      </c>
      <c r="AF36" s="1195">
        <f>$AF$15</f>
        <v>0</v>
      </c>
      <c r="AG36" s="1195">
        <f>$AG$15</f>
        <v>0</v>
      </c>
      <c r="AH36" s="1184">
        <f t="shared" si="2"/>
        <v>0</v>
      </c>
      <c r="AJ36" s="1198">
        <f t="shared" si="9"/>
        <v>0</v>
      </c>
      <c r="AK36" s="1188">
        <f>$AK$15</f>
        <v>0</v>
      </c>
      <c r="AL36" s="1195">
        <f>$AL$15</f>
        <v>0</v>
      </c>
      <c r="AM36" s="1195">
        <f>$AM$15</f>
        <v>0</v>
      </c>
      <c r="AN36" s="1184">
        <f t="shared" si="3"/>
        <v>0</v>
      </c>
    </row>
    <row r="37" spans="2:40" hidden="1" x14ac:dyDescent="0.2">
      <c r="B37" s="1354"/>
      <c r="C37" s="1219">
        <f>C32</f>
        <v>0</v>
      </c>
      <c r="D37" s="1357"/>
      <c r="E37" s="1357"/>
      <c r="F37" s="1376"/>
      <c r="G37" s="1203"/>
      <c r="H37" s="1193">
        <v>2027</v>
      </c>
      <c r="I37" s="1209"/>
      <c r="J37" s="963">
        <f t="shared" si="4"/>
        <v>0</v>
      </c>
      <c r="K37" s="971"/>
      <c r="L37" s="961">
        <f t="shared" si="5"/>
        <v>0</v>
      </c>
      <c r="M37" s="971"/>
      <c r="N37" s="961">
        <f t="shared" si="6"/>
        <v>0</v>
      </c>
      <c r="O37" s="971"/>
      <c r="P37" s="961">
        <f t="shared" si="13"/>
        <v>0</v>
      </c>
      <c r="Q37" s="861"/>
      <c r="R37" s="1184">
        <f>SUMIFS('E8.b. SAV'!$W$5:$W$404,'E8.b. SAV'!$B$5:$B$404,$C37,'E8.b. SAV'!$D$5:$D$404,$H37)</f>
        <v>0</v>
      </c>
      <c r="S37" s="1184">
        <f>SUMIFS('E8.e. WAV'!$N$5:$N$54,'E8.e. WAV'!$B$5:$B$54,$C37,'E8.e. WAV'!$E$5:$E$54,H37)
-SUMIFS('E8.e. WAV'!$N$5:$N$54,'E8.e. WAV'!$B$5:$B$54,$C37,'E8.e. WAV'!$C$5:$C$54,"Geschäfts- oder Firmenwert",'E8.e. WAV'!$E$5:$E$54,H37)</f>
        <v>0</v>
      </c>
      <c r="T37" s="1185"/>
      <c r="U37" s="1184">
        <f>SUMIFS('E8.b. SAV'!$V$6:$V$405,'E8.b. SAV'!$B$6:$B$405,$C37,'E8.b. SAV'!$D$6:$D$405,H37)</f>
        <v>0</v>
      </c>
      <c r="V37" s="1184">
        <f>SUMIFS('E8.e. WAV'!$M$6:$M$55,'E8.e. WAV'!$B$6:$B$55,$C37,'E8.e. WAV'!$E$6:$E$55,$H37,'E8.e. WAV'!$C$6:$C$55,"&lt;&gt;"&amp;"geleistete Anzahlungen auf immaterielle Vermögensgegenstände",'E8.e. WAV'!$C$6:$C$55,"&lt;&gt;"&amp;"geleistete Anzahlungen und Anlagen im Bau des Sachanlagevermögens",'E8.e. WAV'!$C$6:$C$55,"&lt;&gt;"&amp;"Geschäfts- oder Firmenwert")</f>
        <v>0</v>
      </c>
      <c r="W37" s="1184">
        <f>SUMIFS('E8.e. WAV'!$M$6:$M$55,'E8.e. WAV'!$B$6:$B$55,$C37,'E8.e. WAV'!$E$6:$E$55,H37,'E8.e. WAV'!$C$6:$C$55,"geleistete Anzahlungen und Anlagen im Bau des Sachanlagevermögens")+ SUMIFS('E8.e. WAV'!$M$6:$M$55,'E8.e. WAV'!$B$6:$B$55,$C37,'E8.e. WAV'!$E$6:$E$55,H37,'E8.e. WAV'!$C$6:$C$55,"geleistete Anzahlungen auf immaterielle Vermögensgegenstände")</f>
        <v>0</v>
      </c>
      <c r="X37" s="1194">
        <f>SUMIFS('E8.f. BKZ_NAB_IZ'!$K$6:$K$55,'E8.f. BKZ_NAB_IZ'!$B$6:$B$55,$C37,'E8.f. BKZ_NAB_IZ'!$D$6:$D$55,H37)</f>
        <v>0</v>
      </c>
      <c r="Y37" s="1184">
        <f>SUMIFS('E8.b. SAV'!$X$6:$X$405,'E8.b. SAV'!$B$6:$B$405,$C37,'E8.b. SAV'!$D$6:$D$405,H37)</f>
        <v>0</v>
      </c>
      <c r="Z37" s="1194">
        <f>SUMIFS('E8.e. WAV'!$O$6:$O$55,'E8.e. WAV'!$B$6:$B$55,$C37,'E8.e. WAV'!$E$6:$E$55,$H37,'E8.e. WAV'!$C$6:$C$55,"&lt;&gt;"&amp;"geleistete Anzahlungen auf immaterielle Vermögensgegenstände",'E8.e. WAV'!$C$6:$C$55,"&lt;&gt;"&amp;"geleistete Anzahlungen und Anlagen im Bau des Sachanlagevermögens",'E8.e. WAV'!$C$6:$C$55,"&lt;&gt;"&amp;"Geschäfts- oder Firmenwert")</f>
        <v>0</v>
      </c>
      <c r="AA37" s="1197">
        <f>SUMIFS('E8.e. WAV'!$O$6:$O$55,'E8.e. WAV'!$B$6:$B$55,$C37,'E8.e. WAV'!$E$6:$E$55,H37,'E8.e. WAV'!$C$6:$C$55,"geleistete Anzahlungen und Anlagen im Bau des Sachanlagevermögens")+ SUMIFS('E8.e. WAV'!$O$6:$O$55,'E8.e. WAV'!$B$6:$B$55,$C37,'E8.e. WAV'!$E$6:$E$55,H37,'E8.e. WAV'!$C$6:$C$55,"geleistete Anzahlungen auf immaterielle Vermögensgegenstände")</f>
        <v>0</v>
      </c>
      <c r="AB37" s="1194">
        <f>SUMIFS('E8.f. BKZ_NAB_IZ'!$L$6:$L$55,'E8.f. BKZ_NAB_IZ'!$B$6:$B$55,$C37,'E8.f. BKZ_NAB_IZ'!$D$6:$D$55,H37)</f>
        <v>0</v>
      </c>
      <c r="AC37" s="1210"/>
      <c r="AD37" s="1211">
        <f t="shared" si="1"/>
        <v>0</v>
      </c>
      <c r="AE37" s="1195">
        <f>$AE$16</f>
        <v>0</v>
      </c>
      <c r="AF37" s="1195">
        <f>$AF$16</f>
        <v>0</v>
      </c>
      <c r="AG37" s="1195">
        <f>$AG$16</f>
        <v>0</v>
      </c>
      <c r="AH37" s="1184">
        <f t="shared" si="2"/>
        <v>0</v>
      </c>
      <c r="AJ37" s="1198">
        <f t="shared" si="9"/>
        <v>0</v>
      </c>
      <c r="AK37" s="1188">
        <f>$AK$16</f>
        <v>0</v>
      </c>
      <c r="AL37" s="1195">
        <f>$AL$16</f>
        <v>0</v>
      </c>
      <c r="AM37" s="1195">
        <f>$AM$16</f>
        <v>0</v>
      </c>
      <c r="AN37" s="1184">
        <f t="shared" si="3"/>
        <v>0</v>
      </c>
    </row>
    <row r="38" spans="2:40" ht="15" hidden="1" thickBot="1" x14ac:dyDescent="0.25">
      <c r="B38" s="1355"/>
      <c r="C38" s="1219">
        <f>C32</f>
        <v>0</v>
      </c>
      <c r="D38" s="1358"/>
      <c r="E38" s="1358"/>
      <c r="F38" s="1377"/>
      <c r="G38" s="1203"/>
      <c r="H38" s="1208">
        <v>2028</v>
      </c>
      <c r="I38" s="1209"/>
      <c r="J38" s="963">
        <f t="shared" si="4"/>
        <v>0</v>
      </c>
      <c r="K38" s="971"/>
      <c r="L38" s="961">
        <f t="shared" si="5"/>
        <v>0</v>
      </c>
      <c r="M38" s="971"/>
      <c r="N38" s="961">
        <f t="shared" si="6"/>
        <v>0</v>
      </c>
      <c r="O38" s="971"/>
      <c r="P38" s="966">
        <f t="shared" si="13"/>
        <v>0</v>
      </c>
      <c r="Q38" s="861"/>
      <c r="R38" s="1202">
        <f>SUMIFS('E8.b. SAV'!$W$5:$W$404,'E8.b. SAV'!$B$5:$B$404,$C38,'E8.b. SAV'!$D$5:$D$404,$H38)</f>
        <v>0</v>
      </c>
      <c r="S38" s="1202">
        <f>SUMIFS('E8.e. WAV'!$N$5:$N$54,'E8.e. WAV'!$B$5:$B$54,$C38,'E8.e. WAV'!$E$5:$E$54,H38)
-SUMIFS('E8.e. WAV'!$N$5:$N$54,'E8.e. WAV'!$B$5:$B$54,$C38,'E8.e. WAV'!$C$5:$C$54,"Geschäfts- oder Firmenwert",'E8.e. WAV'!$E$5:$E$54,H38)</f>
        <v>0</v>
      </c>
      <c r="T38" s="1185"/>
      <c r="U38" s="1202">
        <f>SUMIFS('E8.b. SAV'!$V$6:$V$405,'E8.b. SAV'!$B$6:$B$405,$C38,'E8.b. SAV'!$D$6:$D$405,H38)</f>
        <v>0</v>
      </c>
      <c r="V38" s="1202">
        <f>SUMIFS('E8.e. WAV'!$M$6:$M$55,'E8.e. WAV'!$B$6:$B$55,$C38,'E8.e. WAV'!$E$6:$E$55,$H38,'E8.e. WAV'!$C$6:$C$55,"&lt;&gt;"&amp;"geleistete Anzahlungen auf immaterielle Vermögensgegenstände",'E8.e. WAV'!$C$6:$C$55,"&lt;&gt;"&amp;"geleistete Anzahlungen und Anlagen im Bau des Sachanlagevermögens",'E8.e. WAV'!$C$6:$C$55,"&lt;&gt;"&amp;"Geschäfts- oder Firmenwert")</f>
        <v>0</v>
      </c>
      <c r="W38" s="1202">
        <f>SUMIFS('E8.e. WAV'!$M$6:$M$55,'E8.e. WAV'!$B$6:$B$55,$C38,'E8.e. WAV'!$E$6:$E$55,H38,'E8.e. WAV'!$C$6:$C$55,"geleistete Anzahlungen und Anlagen im Bau des Sachanlagevermögens")+ SUMIFS('E8.e. WAV'!$M$6:$M$55,'E8.e. WAV'!$B$6:$B$55,$C38,'E8.e. WAV'!$E$6:$E$55,H38,'E8.e. WAV'!$C$6:$C$55,"geleistete Anzahlungen auf immaterielle Vermögensgegenstände")</f>
        <v>0</v>
      </c>
      <c r="X38" s="1200">
        <f>SUMIFS('E8.f. BKZ_NAB_IZ'!$K$6:$K$55,'E8.f. BKZ_NAB_IZ'!$B$6:$B$55,$C38,'E8.f. BKZ_NAB_IZ'!$D$6:$D$55,H38)</f>
        <v>0</v>
      </c>
      <c r="Y38" s="1202">
        <f>SUMIFS('E8.b. SAV'!$X$6:$X$405,'E8.b. SAV'!$B$6:$B$405,$C38,'E8.b. SAV'!$D$6:$D$405,H38)</f>
        <v>0</v>
      </c>
      <c r="Z38" s="1200">
        <f>SUMIFS('E8.e. WAV'!$O$6:$O$55,'E8.e. WAV'!$B$6:$B$55,$C38,'E8.e. WAV'!$E$6:$E$55,$H38,'E8.e. WAV'!$C$6:$C$55,"&lt;&gt;"&amp;"geleistete Anzahlungen auf immaterielle Vermögensgegenstände",'E8.e. WAV'!$C$6:$C$55,"&lt;&gt;"&amp;"geleistete Anzahlungen und Anlagen im Bau des Sachanlagevermögens",'E8.e. WAV'!$C$6:$C$55,"&lt;&gt;"&amp;"Geschäfts- oder Firmenwert")</f>
        <v>0</v>
      </c>
      <c r="AA38" s="1202">
        <f>SUMIFS('E8.e. WAV'!$O$6:$O$55,'E8.e. WAV'!$B$6:$B$55,$C38,'E8.e. WAV'!$E$6:$E$55,H38,'E8.e. WAV'!$C$6:$C$55,"geleistete Anzahlungen und Anlagen im Bau des Sachanlagevermögens")+ SUMIFS('E8.e. WAV'!$O$6:$O$55,'E8.e. WAV'!$B$6:$B$55,$C38,'E8.e. WAV'!$E$6:$E$55,H38,'E8.e. WAV'!$C$6:$C$55,"geleistete Anzahlungen auf immaterielle Vermögensgegenstände")</f>
        <v>0</v>
      </c>
      <c r="AB38" s="1200">
        <f>SUMIFS('E8.f. BKZ_NAB_IZ'!$L$6:$L$55,'E8.f. BKZ_NAB_IZ'!$B$6:$B$55,$C38,'E8.f. BKZ_NAB_IZ'!$D$6:$D$55,H38)</f>
        <v>0</v>
      </c>
      <c r="AC38" s="1210"/>
      <c r="AD38" s="1212">
        <f t="shared" si="1"/>
        <v>0</v>
      </c>
      <c r="AE38" s="1201">
        <f>$AE$17</f>
        <v>0</v>
      </c>
      <c r="AF38" s="1201">
        <f>$AF$17</f>
        <v>0</v>
      </c>
      <c r="AG38" s="1201">
        <f>$AG$17</f>
        <v>0</v>
      </c>
      <c r="AH38" s="1197">
        <f t="shared" si="2"/>
        <v>0</v>
      </c>
      <c r="AJ38" s="1200">
        <f t="shared" si="9"/>
        <v>0</v>
      </c>
      <c r="AK38" s="1201">
        <f>$AK$17</f>
        <v>0</v>
      </c>
      <c r="AL38" s="1201">
        <f>$AL$17</f>
        <v>0</v>
      </c>
      <c r="AM38" s="1201">
        <f>$AM$17</f>
        <v>0</v>
      </c>
      <c r="AN38" s="1202">
        <f t="shared" si="3"/>
        <v>0</v>
      </c>
    </row>
    <row r="39" spans="2:40" x14ac:dyDescent="0.2">
      <c r="B39" s="1353"/>
      <c r="C39" s="1218">
        <f>B39</f>
        <v>0</v>
      </c>
      <c r="D39" s="1356"/>
      <c r="E39" s="1356"/>
      <c r="F39" s="1375"/>
      <c r="G39" s="1203"/>
      <c r="H39" s="1181">
        <v>2022</v>
      </c>
      <c r="I39" s="1209"/>
      <c r="J39" s="964">
        <f t="shared" si="4"/>
        <v>0</v>
      </c>
      <c r="K39" s="971"/>
      <c r="L39" s="972">
        <f t="shared" si="5"/>
        <v>0</v>
      </c>
      <c r="M39" s="971"/>
      <c r="N39" s="972">
        <f t="shared" si="6"/>
        <v>0</v>
      </c>
      <c r="O39" s="971"/>
      <c r="P39" s="972">
        <f t="shared" ref="P39:P45" si="14">IFERROR((AJ39*AK39+AD39*AE39)*0.4*0.035*$F$39,0)</f>
        <v>0</v>
      </c>
      <c r="Q39" s="861"/>
      <c r="R39" s="1183">
        <f>SUMIFS('E8.b. SAV'!$W$5:$W$404,'E8.b. SAV'!$B$5:$B$404,$C39,'E8.b. SAV'!$D$5:$D$404,$H39)</f>
        <v>0</v>
      </c>
      <c r="S39" s="1183">
        <f>SUMIFS('E8.e. WAV'!$N$5:$N$54,'E8.e. WAV'!$B$5:$B$54,$C39,'E8.e. WAV'!$E$5:$E$54,H39)
-SUMIFS('E8.e. WAV'!$N$5:$N$54,'E8.e. WAV'!$B$5:$B$54,$C39,'E8.e. WAV'!$C$5:$C$54,"Geschäfts- oder Firmenwert",'E8.e. WAV'!$E$5:$E$54,H39)</f>
        <v>0</v>
      </c>
      <c r="T39" s="1185"/>
      <c r="U39" s="1183">
        <f>SUMIFS('E8.b. SAV'!$V$6:$V$405,'E8.b. SAV'!$B$6:$B$405,$C39,'E8.b. SAV'!$D$6:$D$405,H39)</f>
        <v>0</v>
      </c>
      <c r="V39" s="1183">
        <f>SUMIFS('E8.e. WAV'!$M$6:$M$55,'E8.e. WAV'!$B$6:$B$55,$C39,'E8.e. WAV'!$E$6:$E$55,$H39,'E8.e. WAV'!$C$6:$C$55,"&lt;&gt;"&amp;"geleistete Anzahlungen auf immaterielle Vermögensgegenstände",'E8.e. WAV'!$C$6:$C$55,"&lt;&gt;"&amp;"geleistete Anzahlungen und Anlagen im Bau des Sachanlagevermögens",'E8.e. WAV'!$C$6:$C$55,"&lt;&gt;"&amp;"Geschäfts- oder Firmenwert")</f>
        <v>0</v>
      </c>
      <c r="W39" s="1183">
        <f>SUMIFS('E8.e. WAV'!$M$6:$M$55,'E8.e. WAV'!$B$6:$B$55,$C39,'E8.e. WAV'!$E$6:$E$55,H39,'E8.e. WAV'!$C$6:$C$55,"geleistete Anzahlungen und Anlagen im Bau des Sachanlagevermögens")+ SUMIFS('E8.e. WAV'!$M$6:$M$55,'E8.e. WAV'!$B$6:$B$55,$C39,'E8.e. WAV'!$E$6:$E$55,H39,'E8.e. WAV'!$C$6:$C$55,"geleistete Anzahlungen auf immaterielle Vermögensgegenstände")</f>
        <v>0</v>
      </c>
      <c r="X39" s="1186">
        <f>SUMIFS('E8.f. BKZ_NAB_IZ'!$K$6:$K$55,'E8.f. BKZ_NAB_IZ'!$B$6:$B$55,$C39,'E8.f. BKZ_NAB_IZ'!$D$6:$D$55,H39)</f>
        <v>0</v>
      </c>
      <c r="Y39" s="1183">
        <f>SUMIFS('E8.b. SAV'!$X$6:$X$405,'E8.b. SAV'!$B$6:$B$405,$C39,'E8.b. SAV'!$D$6:$D$405,H39)</f>
        <v>0</v>
      </c>
      <c r="Z39" s="1186">
        <f>SUMIFS('E8.e. WAV'!$O$6:$O$55,'E8.e. WAV'!$B$6:$B$55,$C39,'E8.e. WAV'!$E$6:$E$55,$H39,'E8.e. WAV'!$C$6:$C$55,"&lt;&gt;"&amp;"geleistete Anzahlungen auf immaterielle Vermögensgegenstände",'E8.e. WAV'!$C$6:$C$55,"&lt;&gt;"&amp;"geleistete Anzahlungen und Anlagen im Bau des Sachanlagevermögens",'E8.e. WAV'!$C$6:$C$55,"&lt;&gt;"&amp;"Geschäfts- oder Firmenwert")</f>
        <v>0</v>
      </c>
      <c r="AA39" s="1183">
        <f>SUMIFS('E8.e. WAV'!$O$6:$O$55,'E8.e. WAV'!$B$6:$B$55,$C39,'E8.e. WAV'!$E$6:$E$55,H39,'E8.e. WAV'!$C$6:$C$55,"geleistete Anzahlungen und Anlagen im Bau des Sachanlagevermögens")+ SUMIFS('E8.e. WAV'!$O$6:$O$55,'E8.e. WAV'!$B$6:$B$55,$C39,'E8.e. WAV'!$E$6:$E$55,H39,'E8.e. WAV'!$C$6:$C$55,"geleistete Anzahlungen auf immaterielle Vermögensgegenstände")</f>
        <v>0</v>
      </c>
      <c r="AB39" s="1186">
        <f>SUMIFS('E8.f. BKZ_NAB_IZ'!$L$6:$L$55,'E8.f. BKZ_NAB_IZ'!$B$6:$B$55,$C39,'E8.f. BKZ_NAB_IZ'!$D$6:$D$55,H39)</f>
        <v>0</v>
      </c>
      <c r="AC39" s="1210"/>
      <c r="AD39" s="1213">
        <f t="shared" si="1"/>
        <v>0</v>
      </c>
      <c r="AE39" s="1190">
        <f>$AE$11</f>
        <v>5.0700000000000002E-2</v>
      </c>
      <c r="AF39" s="1190">
        <f>$AF$11</f>
        <v>2.9100000000000001E-2</v>
      </c>
      <c r="AG39" s="1190">
        <f>$AG$11</f>
        <v>3.7699999999999997E-2</v>
      </c>
      <c r="AH39" s="1183">
        <f t="shared" si="2"/>
        <v>0</v>
      </c>
      <c r="AJ39" s="1186">
        <f t="shared" si="9"/>
        <v>0</v>
      </c>
      <c r="AK39" s="1190">
        <f>$AK$11</f>
        <v>5.0700000000000002E-2</v>
      </c>
      <c r="AL39" s="1190">
        <f>$AL$11</f>
        <v>3.6600000000000001E-2</v>
      </c>
      <c r="AM39" s="1190">
        <f>$AM$11</f>
        <v>4.2200000000000001E-2</v>
      </c>
      <c r="AN39" s="1183">
        <f t="shared" si="3"/>
        <v>0</v>
      </c>
    </row>
    <row r="40" spans="2:40" x14ac:dyDescent="0.2">
      <c r="B40" s="1354"/>
      <c r="C40" s="1219">
        <f>C39</f>
        <v>0</v>
      </c>
      <c r="D40" s="1357"/>
      <c r="E40" s="1357"/>
      <c r="F40" s="1376"/>
      <c r="G40" s="1203"/>
      <c r="H40" s="1193">
        <v>2023</v>
      </c>
      <c r="I40" s="1209"/>
      <c r="J40" s="963">
        <f t="shared" si="4"/>
        <v>0</v>
      </c>
      <c r="K40" s="971"/>
      <c r="L40" s="961">
        <f t="shared" si="5"/>
        <v>0</v>
      </c>
      <c r="M40" s="971"/>
      <c r="N40" s="961">
        <f t="shared" si="6"/>
        <v>0</v>
      </c>
      <c r="O40" s="971"/>
      <c r="P40" s="961">
        <f t="shared" si="14"/>
        <v>0</v>
      </c>
      <c r="Q40" s="861"/>
      <c r="R40" s="1184">
        <f>SUMIFS('E8.b. SAV'!$W$5:$W$404,'E8.b. SAV'!$B$5:$B$404,$C40,'E8.b. SAV'!$D$5:$D$404,$H40)</f>
        <v>0</v>
      </c>
      <c r="S40" s="1184">
        <f>SUMIFS('E8.e. WAV'!$N$5:$N$54,'E8.e. WAV'!$B$5:$B$54,$C40,'E8.e. WAV'!$E$5:$E$54,H40)
-SUMIFS('E8.e. WAV'!$N$5:$N$54,'E8.e. WAV'!$B$5:$B$54,$C40,'E8.e. WAV'!$C$5:$C$54,"Geschäfts- oder Firmenwert",'E8.e. WAV'!$E$5:$E$54,H40)</f>
        <v>0</v>
      </c>
      <c r="T40" s="1185"/>
      <c r="U40" s="1184">
        <f>SUMIFS('E8.b. SAV'!$V$6:$V$405,'E8.b. SAV'!$B$6:$B$405,$C40,'E8.b. SAV'!$D$6:$D$405,H40)</f>
        <v>0</v>
      </c>
      <c r="V40" s="1184">
        <f>SUMIFS('E8.e. WAV'!$M$6:$M$55,'E8.e. WAV'!$B$6:$B$55,$C40,'E8.e. WAV'!$E$6:$E$55,$H40,'E8.e. WAV'!$C$6:$C$55,"&lt;&gt;"&amp;"geleistete Anzahlungen auf immaterielle Vermögensgegenstände",'E8.e. WAV'!$C$6:$C$55,"&lt;&gt;"&amp;"geleistete Anzahlungen und Anlagen im Bau des Sachanlagevermögens",'E8.e. WAV'!$C$6:$C$55,"&lt;&gt;"&amp;"Geschäfts- oder Firmenwert")</f>
        <v>0</v>
      </c>
      <c r="W40" s="1184">
        <f>SUMIFS('E8.e. WAV'!$M$6:$M$55,'E8.e. WAV'!$B$6:$B$55,$C40,'E8.e. WAV'!$E$6:$E$55,H40,'E8.e. WAV'!$C$6:$C$55,"geleistete Anzahlungen und Anlagen im Bau des Sachanlagevermögens")+ SUMIFS('E8.e. WAV'!$M$6:$M$55,'E8.e. WAV'!$B$6:$B$55,$C40,'E8.e. WAV'!$E$6:$E$55,H40,'E8.e. WAV'!$C$6:$C$55,"geleistete Anzahlungen auf immaterielle Vermögensgegenstände")</f>
        <v>0</v>
      </c>
      <c r="X40" s="1194">
        <f>SUMIFS('E8.f. BKZ_NAB_IZ'!$K$6:$K$55,'E8.f. BKZ_NAB_IZ'!$B$6:$B$55,$C40,'E8.f. BKZ_NAB_IZ'!$D$6:$D$55,H40)</f>
        <v>0</v>
      </c>
      <c r="Y40" s="1184">
        <f>SUMIFS('E8.b. SAV'!$X$6:$X$405,'E8.b. SAV'!$B$6:$B$405,$C40,'E8.b. SAV'!$D$6:$D$405,H40)</f>
        <v>0</v>
      </c>
      <c r="Z40" s="1194">
        <f>SUMIFS('E8.e. WAV'!$O$6:$O$55,'E8.e. WAV'!$B$6:$B$55,$C40,'E8.e. WAV'!$E$6:$E$55,$H40,'E8.e. WAV'!$C$6:$C$55,"&lt;&gt;"&amp;"geleistete Anzahlungen auf immaterielle Vermögensgegenstände",'E8.e. WAV'!$C$6:$C$55,"&lt;&gt;"&amp;"geleistete Anzahlungen und Anlagen im Bau des Sachanlagevermögens",'E8.e. WAV'!$C$6:$C$55,"&lt;&gt;"&amp;"Geschäfts- oder Firmenwert")</f>
        <v>0</v>
      </c>
      <c r="AA40" s="1197">
        <f>SUMIFS('E8.e. WAV'!$O$6:$O$55,'E8.e. WAV'!$B$6:$B$55,$C40,'E8.e. WAV'!$E$6:$E$55,H40,'E8.e. WAV'!$C$6:$C$55,"geleistete Anzahlungen und Anlagen im Bau des Sachanlagevermögens")+ SUMIFS('E8.e. WAV'!$O$6:$O$55,'E8.e. WAV'!$B$6:$B$55,$C40,'E8.e. WAV'!$E$6:$E$55,H40,'E8.e. WAV'!$C$6:$C$55,"geleistete Anzahlungen auf immaterielle Vermögensgegenstände")</f>
        <v>0</v>
      </c>
      <c r="AB40" s="1194">
        <f>SUMIFS('E8.f. BKZ_NAB_IZ'!$L$6:$L$55,'E8.f. BKZ_NAB_IZ'!$B$6:$B$55,$C40,'E8.f. BKZ_NAB_IZ'!$D$6:$D$55,H40)</f>
        <v>0</v>
      </c>
      <c r="AC40" s="1210"/>
      <c r="AD40" s="1211">
        <f t="shared" si="1"/>
        <v>0</v>
      </c>
      <c r="AE40" s="1195">
        <f>$AE$12</f>
        <v>5.0700000000000002E-2</v>
      </c>
      <c r="AF40" s="1195">
        <f>$AF$12</f>
        <v>4.3799999999999999E-2</v>
      </c>
      <c r="AG40" s="1195">
        <f>$AG$12</f>
        <v>4.6600000000000003E-2</v>
      </c>
      <c r="AH40" s="1184">
        <f t="shared" si="2"/>
        <v>0</v>
      </c>
      <c r="AJ40" s="1198">
        <f t="shared" si="9"/>
        <v>0</v>
      </c>
      <c r="AK40" s="1188">
        <f>$AK$12</f>
        <v>5.0700000000000002E-2</v>
      </c>
      <c r="AL40" s="1195">
        <f>$AL$12</f>
        <v>3.6600000000000001E-2</v>
      </c>
      <c r="AM40" s="1195">
        <f>$AM$12</f>
        <v>4.2200000000000001E-2</v>
      </c>
      <c r="AN40" s="1184">
        <f t="shared" si="3"/>
        <v>0</v>
      </c>
    </row>
    <row r="41" spans="2:40" x14ac:dyDescent="0.2">
      <c r="B41" s="1354"/>
      <c r="C41" s="1219">
        <f>C39</f>
        <v>0</v>
      </c>
      <c r="D41" s="1357"/>
      <c r="E41" s="1357"/>
      <c r="F41" s="1376"/>
      <c r="G41" s="1203"/>
      <c r="H41" s="1193">
        <v>2024</v>
      </c>
      <c r="I41" s="1209"/>
      <c r="J41" s="963">
        <f t="shared" si="4"/>
        <v>0</v>
      </c>
      <c r="K41" s="971"/>
      <c r="L41" s="961">
        <f t="shared" si="5"/>
        <v>0</v>
      </c>
      <c r="M41" s="971"/>
      <c r="N41" s="961">
        <f t="shared" si="6"/>
        <v>0</v>
      </c>
      <c r="O41" s="971"/>
      <c r="P41" s="961">
        <f t="shared" si="14"/>
        <v>0</v>
      </c>
      <c r="Q41" s="861"/>
      <c r="R41" s="1184">
        <f>SUMIFS('E8.b. SAV'!$W$5:$W$404,'E8.b. SAV'!$B$5:$B$404,$C41,'E8.b. SAV'!$D$5:$D$404,$H41)</f>
        <v>0</v>
      </c>
      <c r="S41" s="1184">
        <f>SUMIFS('E8.e. WAV'!$N$5:$N$54,'E8.e. WAV'!$B$5:$B$54,$C41,'E8.e. WAV'!$E$5:$E$54,H41)
-SUMIFS('E8.e. WAV'!$N$5:$N$54,'E8.e. WAV'!$B$5:$B$54,$C41,'E8.e. WAV'!$C$5:$C$54,"Geschäfts- oder Firmenwert",'E8.e. WAV'!$E$5:$E$54,H41)</f>
        <v>0</v>
      </c>
      <c r="T41" s="1185"/>
      <c r="U41" s="1184">
        <f>SUMIFS('E8.b. SAV'!$V$6:$V$405,'E8.b. SAV'!$B$6:$B$405,$C41,'E8.b. SAV'!$D$6:$D$405,H41)</f>
        <v>0</v>
      </c>
      <c r="V41" s="1184">
        <f>SUMIFS('E8.e. WAV'!$M$6:$M$55,'E8.e. WAV'!$B$6:$B$55,$C41,'E8.e. WAV'!$E$6:$E$55,$H41,'E8.e. WAV'!$C$6:$C$55,"&lt;&gt;"&amp;"geleistete Anzahlungen auf immaterielle Vermögensgegenstände",'E8.e. WAV'!$C$6:$C$55,"&lt;&gt;"&amp;"geleistete Anzahlungen und Anlagen im Bau des Sachanlagevermögens",'E8.e. WAV'!$C$6:$C$55,"&lt;&gt;"&amp;"Geschäfts- oder Firmenwert")</f>
        <v>0</v>
      </c>
      <c r="W41" s="1184">
        <f>SUMIFS('E8.e. WAV'!$M$6:$M$55,'E8.e. WAV'!$B$6:$B$55,$C41,'E8.e. WAV'!$E$6:$E$55,H41,'E8.e. WAV'!$C$6:$C$55,"geleistete Anzahlungen und Anlagen im Bau des Sachanlagevermögens")+ SUMIFS('E8.e. WAV'!$M$6:$M$55,'E8.e. WAV'!$B$6:$B$55,$C41,'E8.e. WAV'!$E$6:$E$55,H41,'E8.e. WAV'!$C$6:$C$55,"geleistete Anzahlungen auf immaterielle Vermögensgegenstände")</f>
        <v>0</v>
      </c>
      <c r="X41" s="1194">
        <f>SUMIFS('E8.f. BKZ_NAB_IZ'!$K$6:$K$55,'E8.f. BKZ_NAB_IZ'!$B$6:$B$55,$C41,'E8.f. BKZ_NAB_IZ'!$D$6:$D$55,H41)</f>
        <v>0</v>
      </c>
      <c r="Y41" s="1184">
        <f>SUMIFS('E8.b. SAV'!$X$6:$X$405,'E8.b. SAV'!$B$6:$B$405,$C41,'E8.b. SAV'!$D$6:$D$405,H41)</f>
        <v>0</v>
      </c>
      <c r="Z41" s="1194">
        <f>SUMIFS('E8.e. WAV'!$O$6:$O$55,'E8.e. WAV'!$B$6:$B$55,$C41,'E8.e. WAV'!$E$6:$E$55,$H41,'E8.e. WAV'!$C$6:$C$55,"&lt;&gt;"&amp;"geleistete Anzahlungen auf immaterielle Vermögensgegenstände",'E8.e. WAV'!$C$6:$C$55,"&lt;&gt;"&amp;"geleistete Anzahlungen und Anlagen im Bau des Sachanlagevermögens",'E8.e. WAV'!$C$6:$C$55,"&lt;&gt;"&amp;"Geschäfts- oder Firmenwert")</f>
        <v>0</v>
      </c>
      <c r="AA41" s="1197">
        <f>SUMIFS('E8.e. WAV'!$O$6:$O$55,'E8.e. WAV'!$B$6:$B$55,$C41,'E8.e. WAV'!$E$6:$E$55,H41,'E8.e. WAV'!$C$6:$C$55,"geleistete Anzahlungen und Anlagen im Bau des Sachanlagevermögens")+ SUMIFS('E8.e. WAV'!$O$6:$O$55,'E8.e. WAV'!$B$6:$B$55,$C41,'E8.e. WAV'!$E$6:$E$55,H41,'E8.e. WAV'!$C$6:$C$55,"geleistete Anzahlungen auf immaterielle Vermögensgegenstände")</f>
        <v>0</v>
      </c>
      <c r="AB41" s="1194">
        <f>SUMIFS('E8.f. BKZ_NAB_IZ'!$L$6:$L$55,'E8.f. BKZ_NAB_IZ'!$B$6:$B$55,$C41,'E8.f. BKZ_NAB_IZ'!$D$6:$D$55,H41)</f>
        <v>0</v>
      </c>
      <c r="AC41" s="1210"/>
      <c r="AD41" s="1211">
        <f t="shared" si="1"/>
        <v>0</v>
      </c>
      <c r="AE41" s="1195">
        <f>$AE$13</f>
        <v>6.93E-2</v>
      </c>
      <c r="AF41" s="1195">
        <f>$AF$13</f>
        <v>3.8699999999999998E-2</v>
      </c>
      <c r="AG41" s="1195">
        <f>$AG$13</f>
        <v>5.0900000000000001E-2</v>
      </c>
      <c r="AH41" s="1184">
        <f t="shared" si="2"/>
        <v>0</v>
      </c>
      <c r="AJ41" s="1198">
        <f t="shared" si="9"/>
        <v>0</v>
      </c>
      <c r="AK41" s="1188">
        <f>$AK$13</f>
        <v>7.0099999999999996E-2</v>
      </c>
      <c r="AL41" s="1195">
        <f>$AL$13</f>
        <v>3.6600000000000001E-2</v>
      </c>
      <c r="AM41" s="1195">
        <f>$AM$13</f>
        <v>0.05</v>
      </c>
      <c r="AN41" s="1184">
        <f t="shared" si="3"/>
        <v>0</v>
      </c>
    </row>
    <row r="42" spans="2:40" ht="15" thickBot="1" x14ac:dyDescent="0.25">
      <c r="B42" s="1354"/>
      <c r="C42" s="1219">
        <f>C39</f>
        <v>0</v>
      </c>
      <c r="D42" s="1357"/>
      <c r="E42" s="1357"/>
      <c r="F42" s="1376"/>
      <c r="G42" s="1203"/>
      <c r="H42" s="1193">
        <v>2025</v>
      </c>
      <c r="I42" s="1209"/>
      <c r="J42" s="963">
        <f t="shared" si="4"/>
        <v>0</v>
      </c>
      <c r="K42" s="971"/>
      <c r="L42" s="961">
        <f t="shared" si="5"/>
        <v>0</v>
      </c>
      <c r="M42" s="971"/>
      <c r="N42" s="961">
        <f t="shared" si="6"/>
        <v>0</v>
      </c>
      <c r="O42" s="971"/>
      <c r="P42" s="961">
        <f t="shared" si="14"/>
        <v>0</v>
      </c>
      <c r="Q42" s="861"/>
      <c r="R42" s="1184">
        <f>SUMIFS('E8.b. SAV'!$W$5:$W$404,'E8.b. SAV'!$B$5:$B$404,$C42,'E8.b. SAV'!$D$5:$D$404,$H42)</f>
        <v>0</v>
      </c>
      <c r="S42" s="1184">
        <f>SUMIFS('E8.e. WAV'!$N$5:$N$54,'E8.e. WAV'!$B$5:$B$54,$C42,'E8.e. WAV'!$E$5:$E$54,H42)
-SUMIFS('E8.e. WAV'!$N$5:$N$54,'E8.e. WAV'!$B$5:$B$54,$C42,'E8.e. WAV'!$C$5:$C$54,"Geschäfts- oder Firmenwert",'E8.e. WAV'!$E$5:$E$54,H42)</f>
        <v>0</v>
      </c>
      <c r="T42" s="1185"/>
      <c r="U42" s="1184">
        <f>SUMIFS('E8.b. SAV'!$V$6:$V$405,'E8.b. SAV'!$B$6:$B$405,$C42,'E8.b. SAV'!$D$6:$D$405,H42)</f>
        <v>0</v>
      </c>
      <c r="V42" s="1184">
        <f>SUMIFS('E8.e. WAV'!$M$6:$M$55,'E8.e. WAV'!$B$6:$B$55,$C42,'E8.e. WAV'!$E$6:$E$55,$H42,'E8.e. WAV'!$C$6:$C$55,"&lt;&gt;"&amp;"geleistete Anzahlungen auf immaterielle Vermögensgegenstände",'E8.e. WAV'!$C$6:$C$55,"&lt;&gt;"&amp;"geleistete Anzahlungen und Anlagen im Bau des Sachanlagevermögens",'E8.e. WAV'!$C$6:$C$55,"&lt;&gt;"&amp;"Geschäfts- oder Firmenwert")</f>
        <v>0</v>
      </c>
      <c r="W42" s="1184">
        <f>SUMIFS('E8.e. WAV'!$M$6:$M$55,'E8.e. WAV'!$B$6:$B$55,$C42,'E8.e. WAV'!$E$6:$E$55,H42,'E8.e. WAV'!$C$6:$C$55,"geleistete Anzahlungen und Anlagen im Bau des Sachanlagevermögens")+ SUMIFS('E8.e. WAV'!$M$6:$M$55,'E8.e. WAV'!$B$6:$B$55,$C42,'E8.e. WAV'!$E$6:$E$55,H42,'E8.e. WAV'!$C$6:$C$55,"geleistete Anzahlungen auf immaterielle Vermögensgegenstände")</f>
        <v>0</v>
      </c>
      <c r="X42" s="1194">
        <f>SUMIFS('E8.f. BKZ_NAB_IZ'!$K$6:$K$55,'E8.f. BKZ_NAB_IZ'!$B$6:$B$55,$C42,'E8.f. BKZ_NAB_IZ'!$D$6:$D$55,H42)</f>
        <v>0</v>
      </c>
      <c r="Y42" s="1184">
        <f>SUMIFS('E8.b. SAV'!$X$6:$X$405,'E8.b. SAV'!$B$6:$B$405,$C42,'E8.b. SAV'!$D$6:$D$405,H42)</f>
        <v>0</v>
      </c>
      <c r="Z42" s="1194">
        <f>SUMIFS('E8.e. WAV'!$O$6:$O$55,'E8.e. WAV'!$B$6:$B$55,$C42,'E8.e. WAV'!$E$6:$E$55,$H42,'E8.e. WAV'!$C$6:$C$55,"&lt;&gt;"&amp;"geleistete Anzahlungen auf immaterielle Vermögensgegenstände",'E8.e. WAV'!$C$6:$C$55,"&lt;&gt;"&amp;"geleistete Anzahlungen und Anlagen im Bau des Sachanlagevermögens",'E8.e. WAV'!$C$6:$C$55,"&lt;&gt;"&amp;"Geschäfts- oder Firmenwert")</f>
        <v>0</v>
      </c>
      <c r="AA42" s="1197">
        <f>SUMIFS('E8.e. WAV'!$O$6:$O$55,'E8.e. WAV'!$B$6:$B$55,$C42,'E8.e. WAV'!$E$6:$E$55,H42,'E8.e. WAV'!$C$6:$C$55,"geleistete Anzahlungen und Anlagen im Bau des Sachanlagevermögens")+ SUMIFS('E8.e. WAV'!$O$6:$O$55,'E8.e. WAV'!$B$6:$B$55,$C42,'E8.e. WAV'!$E$6:$E$55,H42,'E8.e. WAV'!$C$6:$C$55,"geleistete Anzahlungen auf immaterielle Vermögensgegenstände")</f>
        <v>0</v>
      </c>
      <c r="AB42" s="1194">
        <f>SUMIFS('E8.f. BKZ_NAB_IZ'!$L$6:$L$55,'E8.f. BKZ_NAB_IZ'!$B$6:$B$55,$C42,'E8.f. BKZ_NAB_IZ'!$D$6:$D$55,H42)</f>
        <v>0</v>
      </c>
      <c r="AC42" s="1210"/>
      <c r="AD42" s="1211">
        <f t="shared" si="1"/>
        <v>0</v>
      </c>
      <c r="AE42" s="1195">
        <f>$AE$14</f>
        <v>7.0099999999999996E-2</v>
      </c>
      <c r="AF42" s="1195">
        <f>$AF$14</f>
        <v>3.6600000000000001E-2</v>
      </c>
      <c r="AG42" s="1195">
        <f>$AG$14</f>
        <v>0.05</v>
      </c>
      <c r="AH42" s="1184">
        <f t="shared" si="2"/>
        <v>0</v>
      </c>
      <c r="AJ42" s="1198">
        <f t="shared" si="9"/>
        <v>0</v>
      </c>
      <c r="AK42" s="1188">
        <f>$AK$14</f>
        <v>7.0099999999999996E-2</v>
      </c>
      <c r="AL42" s="1195">
        <f>$AL$14</f>
        <v>3.6600000000000001E-2</v>
      </c>
      <c r="AM42" s="1195">
        <f>$AM$14</f>
        <v>0.05</v>
      </c>
      <c r="AN42" s="1184">
        <f t="shared" si="3"/>
        <v>0</v>
      </c>
    </row>
    <row r="43" spans="2:40" hidden="1" x14ac:dyDescent="0.2">
      <c r="B43" s="1354"/>
      <c r="C43" s="1219">
        <f>C39</f>
        <v>0</v>
      </c>
      <c r="D43" s="1357"/>
      <c r="E43" s="1357"/>
      <c r="F43" s="1376"/>
      <c r="G43" s="1203"/>
      <c r="H43" s="1193">
        <v>2026</v>
      </c>
      <c r="I43" s="1209"/>
      <c r="J43" s="963">
        <f t="shared" si="4"/>
        <v>0</v>
      </c>
      <c r="K43" s="971"/>
      <c r="L43" s="961">
        <f t="shared" si="5"/>
        <v>0</v>
      </c>
      <c r="M43" s="971"/>
      <c r="N43" s="961">
        <f t="shared" si="6"/>
        <v>0</v>
      </c>
      <c r="O43" s="971"/>
      <c r="P43" s="961">
        <f t="shared" si="14"/>
        <v>0</v>
      </c>
      <c r="Q43" s="861"/>
      <c r="R43" s="1184">
        <f>SUMIFS('E8.b. SAV'!$W$5:$W$404,'E8.b. SAV'!$B$5:$B$404,$C43,'E8.b. SAV'!$D$5:$D$404,$H43)</f>
        <v>0</v>
      </c>
      <c r="S43" s="1184">
        <f>SUMIFS('E8.e. WAV'!$N$5:$N$54,'E8.e. WAV'!$B$5:$B$54,$C43,'E8.e. WAV'!$E$5:$E$54,H43)
-SUMIFS('E8.e. WAV'!$N$5:$N$54,'E8.e. WAV'!$B$5:$B$54,$C43,'E8.e. WAV'!$C$5:$C$54,"Geschäfts- oder Firmenwert",'E8.e. WAV'!$E$5:$E$54,H43)</f>
        <v>0</v>
      </c>
      <c r="T43" s="1185"/>
      <c r="U43" s="1184">
        <f>SUMIFS('E8.b. SAV'!$V$6:$V$405,'E8.b. SAV'!$B$6:$B$405,$C43,'E8.b. SAV'!$D$6:$D$405,H43)</f>
        <v>0</v>
      </c>
      <c r="V43" s="1184">
        <f>SUMIFS('E8.e. WAV'!$M$6:$M$55,'E8.e. WAV'!$B$6:$B$55,$C43,'E8.e. WAV'!$E$6:$E$55,$H43,'E8.e. WAV'!$C$6:$C$55,"&lt;&gt;"&amp;"geleistete Anzahlungen auf immaterielle Vermögensgegenstände",'E8.e. WAV'!$C$6:$C$55,"&lt;&gt;"&amp;"geleistete Anzahlungen und Anlagen im Bau des Sachanlagevermögens",'E8.e. WAV'!$C$6:$C$55,"&lt;&gt;"&amp;"Geschäfts- oder Firmenwert")</f>
        <v>0</v>
      </c>
      <c r="W43" s="1184">
        <f>SUMIFS('E8.e. WAV'!$M$6:$M$55,'E8.e. WAV'!$B$6:$B$55,$C43,'E8.e. WAV'!$E$6:$E$55,H43,'E8.e. WAV'!$C$6:$C$55,"geleistete Anzahlungen und Anlagen im Bau des Sachanlagevermögens")+ SUMIFS('E8.e. WAV'!$M$6:$M$55,'E8.e. WAV'!$B$6:$B$55,$C43,'E8.e. WAV'!$E$6:$E$55,H43,'E8.e. WAV'!$C$6:$C$55,"geleistete Anzahlungen auf immaterielle Vermögensgegenstände")</f>
        <v>0</v>
      </c>
      <c r="X43" s="1194">
        <f>SUMIFS('E8.f. BKZ_NAB_IZ'!$K$6:$K$55,'E8.f. BKZ_NAB_IZ'!$B$6:$B$55,$C43,'E8.f. BKZ_NAB_IZ'!$D$6:$D$55,H43)</f>
        <v>0</v>
      </c>
      <c r="Y43" s="1184">
        <f>SUMIFS('E8.b. SAV'!$X$6:$X$405,'E8.b. SAV'!$B$6:$B$405,$C43,'E8.b. SAV'!$D$6:$D$405,H43)</f>
        <v>0</v>
      </c>
      <c r="Z43" s="1194">
        <f>SUMIFS('E8.e. WAV'!$O$6:$O$55,'E8.e. WAV'!$B$6:$B$55,$C43,'E8.e. WAV'!$E$6:$E$55,$H43,'E8.e. WAV'!$C$6:$C$55,"&lt;&gt;"&amp;"geleistete Anzahlungen auf immaterielle Vermögensgegenstände",'E8.e. WAV'!$C$6:$C$55,"&lt;&gt;"&amp;"geleistete Anzahlungen und Anlagen im Bau des Sachanlagevermögens",'E8.e. WAV'!$C$6:$C$55,"&lt;&gt;"&amp;"Geschäfts- oder Firmenwert")</f>
        <v>0</v>
      </c>
      <c r="AA43" s="1197">
        <f>SUMIFS('E8.e. WAV'!$O$6:$O$55,'E8.e. WAV'!$B$6:$B$55,$C43,'E8.e. WAV'!$E$6:$E$55,H43,'E8.e. WAV'!$C$6:$C$55,"geleistete Anzahlungen und Anlagen im Bau des Sachanlagevermögens")+ SUMIFS('E8.e. WAV'!$O$6:$O$55,'E8.e. WAV'!$B$6:$B$55,$C43,'E8.e. WAV'!$E$6:$E$55,H43,'E8.e. WAV'!$C$6:$C$55,"geleistete Anzahlungen auf immaterielle Vermögensgegenstände")</f>
        <v>0</v>
      </c>
      <c r="AB43" s="1194">
        <f>SUMIFS('E8.f. BKZ_NAB_IZ'!$L$6:$L$55,'E8.f. BKZ_NAB_IZ'!$B$6:$B$55,$C43,'E8.f. BKZ_NAB_IZ'!$D$6:$D$55,H43)</f>
        <v>0</v>
      </c>
      <c r="AC43" s="1210"/>
      <c r="AD43" s="1211">
        <f t="shared" ref="AD43:AD74" si="15">AVERAGE(SUM(U43:V43,-X43),SUM(Y43:Z43,-AB43))</f>
        <v>0</v>
      </c>
      <c r="AE43" s="1195">
        <f>$AE$15</f>
        <v>0</v>
      </c>
      <c r="AF43" s="1195">
        <f>$AF$15</f>
        <v>0</v>
      </c>
      <c r="AG43" s="1195">
        <f>$AG$15</f>
        <v>0</v>
      </c>
      <c r="AH43" s="1184">
        <f t="shared" ref="AH43:AH74" si="16">IFERROR($AD43*AG43,0)</f>
        <v>0</v>
      </c>
      <c r="AJ43" s="1198">
        <f t="shared" si="9"/>
        <v>0</v>
      </c>
      <c r="AK43" s="1188">
        <f>$AK$15</f>
        <v>0</v>
      </c>
      <c r="AL43" s="1195">
        <f>$AL$15</f>
        <v>0</v>
      </c>
      <c r="AM43" s="1195">
        <f>$AM$15</f>
        <v>0</v>
      </c>
      <c r="AN43" s="1184">
        <f t="shared" ref="AN43:AN74" si="17">IFERROR($AJ43*AM43,0)</f>
        <v>0</v>
      </c>
    </row>
    <row r="44" spans="2:40" hidden="1" x14ac:dyDescent="0.2">
      <c r="B44" s="1354"/>
      <c r="C44" s="1219">
        <f>C39</f>
        <v>0</v>
      </c>
      <c r="D44" s="1357"/>
      <c r="E44" s="1357"/>
      <c r="F44" s="1376"/>
      <c r="G44" s="1203"/>
      <c r="H44" s="1193">
        <v>2027</v>
      </c>
      <c r="I44" s="1209"/>
      <c r="J44" s="963">
        <f t="shared" si="4"/>
        <v>0</v>
      </c>
      <c r="K44" s="971"/>
      <c r="L44" s="961">
        <f t="shared" si="5"/>
        <v>0</v>
      </c>
      <c r="M44" s="971"/>
      <c r="N44" s="961">
        <f t="shared" si="6"/>
        <v>0</v>
      </c>
      <c r="O44" s="971"/>
      <c r="P44" s="961">
        <f t="shared" si="14"/>
        <v>0</v>
      </c>
      <c r="Q44" s="861"/>
      <c r="R44" s="1184">
        <f>SUMIFS('E8.b. SAV'!$W$5:$W$404,'E8.b. SAV'!$B$5:$B$404,$C44,'E8.b. SAV'!$D$5:$D$404,$H44)</f>
        <v>0</v>
      </c>
      <c r="S44" s="1184">
        <f>SUMIFS('E8.e. WAV'!$N$5:$N$54,'E8.e. WAV'!$B$5:$B$54,$C44,'E8.e. WAV'!$E$5:$E$54,H44)
-SUMIFS('E8.e. WAV'!$N$5:$N$54,'E8.e. WAV'!$B$5:$B$54,$C44,'E8.e. WAV'!$C$5:$C$54,"Geschäfts- oder Firmenwert",'E8.e. WAV'!$E$5:$E$54,H44)</f>
        <v>0</v>
      </c>
      <c r="T44" s="1185"/>
      <c r="U44" s="1184">
        <f>SUMIFS('E8.b. SAV'!$V$6:$V$405,'E8.b. SAV'!$B$6:$B$405,$C44,'E8.b. SAV'!$D$6:$D$405,H44)</f>
        <v>0</v>
      </c>
      <c r="V44" s="1184">
        <f>SUMIFS('E8.e. WAV'!$M$6:$M$55,'E8.e. WAV'!$B$6:$B$55,$C44,'E8.e. WAV'!$E$6:$E$55,$H44,'E8.e. WAV'!$C$6:$C$55,"&lt;&gt;"&amp;"geleistete Anzahlungen auf immaterielle Vermögensgegenstände",'E8.e. WAV'!$C$6:$C$55,"&lt;&gt;"&amp;"geleistete Anzahlungen und Anlagen im Bau des Sachanlagevermögens",'E8.e. WAV'!$C$6:$C$55,"&lt;&gt;"&amp;"Geschäfts- oder Firmenwert")</f>
        <v>0</v>
      </c>
      <c r="W44" s="1184">
        <f>SUMIFS('E8.e. WAV'!$M$6:$M$55,'E8.e. WAV'!$B$6:$B$55,$C44,'E8.e. WAV'!$E$6:$E$55,H44,'E8.e. WAV'!$C$6:$C$55,"geleistete Anzahlungen und Anlagen im Bau des Sachanlagevermögens")+ SUMIFS('E8.e. WAV'!$M$6:$M$55,'E8.e. WAV'!$B$6:$B$55,$C44,'E8.e. WAV'!$E$6:$E$55,H44,'E8.e. WAV'!$C$6:$C$55,"geleistete Anzahlungen auf immaterielle Vermögensgegenstände")</f>
        <v>0</v>
      </c>
      <c r="X44" s="1194">
        <f>SUMIFS('E8.f. BKZ_NAB_IZ'!$K$6:$K$55,'E8.f. BKZ_NAB_IZ'!$B$6:$B$55,$C44,'E8.f. BKZ_NAB_IZ'!$D$6:$D$55,H44)</f>
        <v>0</v>
      </c>
      <c r="Y44" s="1184">
        <f>SUMIFS('E8.b. SAV'!$X$6:$X$405,'E8.b. SAV'!$B$6:$B$405,$C44,'E8.b. SAV'!$D$6:$D$405,H44)</f>
        <v>0</v>
      </c>
      <c r="Z44" s="1194">
        <f>SUMIFS('E8.e. WAV'!$O$6:$O$55,'E8.e. WAV'!$B$6:$B$55,$C44,'E8.e. WAV'!$E$6:$E$55,$H44,'E8.e. WAV'!$C$6:$C$55,"&lt;&gt;"&amp;"geleistete Anzahlungen auf immaterielle Vermögensgegenstände",'E8.e. WAV'!$C$6:$C$55,"&lt;&gt;"&amp;"geleistete Anzahlungen und Anlagen im Bau des Sachanlagevermögens",'E8.e. WAV'!$C$6:$C$55,"&lt;&gt;"&amp;"Geschäfts- oder Firmenwert")</f>
        <v>0</v>
      </c>
      <c r="AA44" s="1197">
        <f>SUMIFS('E8.e. WAV'!$O$6:$O$55,'E8.e. WAV'!$B$6:$B$55,$C44,'E8.e. WAV'!$E$6:$E$55,H44,'E8.e. WAV'!$C$6:$C$55,"geleistete Anzahlungen und Anlagen im Bau des Sachanlagevermögens")+ SUMIFS('E8.e. WAV'!$O$6:$O$55,'E8.e. WAV'!$B$6:$B$55,$C44,'E8.e. WAV'!$E$6:$E$55,H44,'E8.e. WAV'!$C$6:$C$55,"geleistete Anzahlungen auf immaterielle Vermögensgegenstände")</f>
        <v>0</v>
      </c>
      <c r="AB44" s="1194">
        <f>SUMIFS('E8.f. BKZ_NAB_IZ'!$L$6:$L$55,'E8.f. BKZ_NAB_IZ'!$B$6:$B$55,$C44,'E8.f. BKZ_NAB_IZ'!$D$6:$D$55,H44)</f>
        <v>0</v>
      </c>
      <c r="AC44" s="1210"/>
      <c r="AD44" s="1211">
        <f t="shared" si="15"/>
        <v>0</v>
      </c>
      <c r="AE44" s="1195">
        <f>$AE$16</f>
        <v>0</v>
      </c>
      <c r="AF44" s="1195">
        <f>$AF$16</f>
        <v>0</v>
      </c>
      <c r="AG44" s="1195">
        <f>$AG$16</f>
        <v>0</v>
      </c>
      <c r="AH44" s="1184">
        <f t="shared" si="16"/>
        <v>0</v>
      </c>
      <c r="AJ44" s="1198">
        <f t="shared" si="9"/>
        <v>0</v>
      </c>
      <c r="AK44" s="1188">
        <f>$AK$16</f>
        <v>0</v>
      </c>
      <c r="AL44" s="1195">
        <f>$AL$16</f>
        <v>0</v>
      </c>
      <c r="AM44" s="1195">
        <f>$AM$16</f>
        <v>0</v>
      </c>
      <c r="AN44" s="1184">
        <f t="shared" si="17"/>
        <v>0</v>
      </c>
    </row>
    <row r="45" spans="2:40" ht="15" hidden="1" thickBot="1" x14ac:dyDescent="0.25">
      <c r="B45" s="1355"/>
      <c r="C45" s="1219">
        <f>C39</f>
        <v>0</v>
      </c>
      <c r="D45" s="1358"/>
      <c r="E45" s="1358"/>
      <c r="F45" s="1377"/>
      <c r="G45" s="1203"/>
      <c r="H45" s="1208">
        <v>2028</v>
      </c>
      <c r="I45" s="1209"/>
      <c r="J45" s="962">
        <f t="shared" si="4"/>
        <v>0</v>
      </c>
      <c r="K45" s="971"/>
      <c r="L45" s="966">
        <f t="shared" si="5"/>
        <v>0</v>
      </c>
      <c r="M45" s="971"/>
      <c r="N45" s="966">
        <f t="shared" si="6"/>
        <v>0</v>
      </c>
      <c r="O45" s="971"/>
      <c r="P45" s="961">
        <f t="shared" si="14"/>
        <v>0</v>
      </c>
      <c r="Q45" s="861"/>
      <c r="R45" s="1202">
        <f>SUMIFS('E8.b. SAV'!$W$5:$W$404,'E8.b. SAV'!$B$5:$B$404,$C45,'E8.b. SAV'!$D$5:$D$404,$H45)</f>
        <v>0</v>
      </c>
      <c r="S45" s="1202">
        <f>SUMIFS('E8.e. WAV'!$N$5:$N$54,'E8.e. WAV'!$B$5:$B$54,$C45,'E8.e. WAV'!$E$5:$E$54,H45)
-SUMIFS('E8.e. WAV'!$N$5:$N$54,'E8.e. WAV'!$B$5:$B$54,$C45,'E8.e. WAV'!$C$5:$C$54,"Geschäfts- oder Firmenwert",'E8.e. WAV'!$E$5:$E$54,H45)</f>
        <v>0</v>
      </c>
      <c r="T45" s="1185"/>
      <c r="U45" s="1197">
        <f>SUMIFS('E8.b. SAV'!$V$6:$V$405,'E8.b. SAV'!$B$6:$B$405,$C45,'E8.b. SAV'!$D$6:$D$405,H45)</f>
        <v>0</v>
      </c>
      <c r="V45" s="1197">
        <f>SUMIFS('E8.e. WAV'!$M$6:$M$55,'E8.e. WAV'!$B$6:$B$55,$C45,'E8.e. WAV'!$E$6:$E$55,$H45,'E8.e. WAV'!$C$6:$C$55,"&lt;&gt;"&amp;"geleistete Anzahlungen auf immaterielle Vermögensgegenstände",'E8.e. WAV'!$C$6:$C$55,"&lt;&gt;"&amp;"geleistete Anzahlungen und Anlagen im Bau des Sachanlagevermögens",'E8.e. WAV'!$C$6:$C$55,"&lt;&gt;"&amp;"Geschäfts- oder Firmenwert")</f>
        <v>0</v>
      </c>
      <c r="W45" s="1197">
        <f>SUMIFS('E8.e. WAV'!$M$6:$M$55,'E8.e. WAV'!$B$6:$B$55,$C45,'E8.e. WAV'!$E$6:$E$55,H45,'E8.e. WAV'!$C$6:$C$55,"geleistete Anzahlungen und Anlagen im Bau des Sachanlagevermögens")+ SUMIFS('E8.e. WAV'!$M$6:$M$55,'E8.e. WAV'!$B$6:$B$55,$C45,'E8.e. WAV'!$E$6:$E$55,H45,'E8.e. WAV'!$C$6:$C$55,"geleistete Anzahlungen auf immaterielle Vermögensgegenstände")</f>
        <v>0</v>
      </c>
      <c r="X45" s="1198">
        <f>SUMIFS('E8.f. BKZ_NAB_IZ'!$K$6:$K$55,'E8.f. BKZ_NAB_IZ'!$B$6:$B$55,$C45,'E8.f. BKZ_NAB_IZ'!$D$6:$D$55,H45)</f>
        <v>0</v>
      </c>
      <c r="Y45" s="1197">
        <f>SUMIFS('E8.b. SAV'!$X$6:$X$405,'E8.b. SAV'!$B$6:$B$405,$C45,'E8.b. SAV'!$D$6:$D$405,H45)</f>
        <v>0</v>
      </c>
      <c r="Z45" s="1198">
        <f>SUMIFS('E8.e. WAV'!$O$6:$O$55,'E8.e. WAV'!$B$6:$B$55,$C45,'E8.e. WAV'!$E$6:$E$55,$H45,'E8.e. WAV'!$C$6:$C$55,"&lt;&gt;"&amp;"geleistete Anzahlungen auf immaterielle Vermögensgegenstände",'E8.e. WAV'!$C$6:$C$55,"&lt;&gt;"&amp;"geleistete Anzahlungen und Anlagen im Bau des Sachanlagevermögens",'E8.e. WAV'!$C$6:$C$55,"&lt;&gt;"&amp;"Geschäfts- oder Firmenwert")</f>
        <v>0</v>
      </c>
      <c r="AA45" s="1197">
        <f>SUMIFS('E8.e. WAV'!$O$6:$O$55,'E8.e. WAV'!$B$6:$B$55,$C45,'E8.e. WAV'!$E$6:$E$55,H45,'E8.e. WAV'!$C$6:$C$55,"geleistete Anzahlungen und Anlagen im Bau des Sachanlagevermögens")+ SUMIFS('E8.e. WAV'!$O$6:$O$55,'E8.e. WAV'!$B$6:$B$55,$C45,'E8.e. WAV'!$E$6:$E$55,H45,'E8.e. WAV'!$C$6:$C$55,"geleistete Anzahlungen auf immaterielle Vermögensgegenstände")</f>
        <v>0</v>
      </c>
      <c r="AB45" s="1198">
        <f>SUMIFS('E8.f. BKZ_NAB_IZ'!$L$6:$L$55,'E8.f. BKZ_NAB_IZ'!$B$6:$B$55,$C45,'E8.f. BKZ_NAB_IZ'!$D$6:$D$55,H45)</f>
        <v>0</v>
      </c>
      <c r="AC45" s="1210"/>
      <c r="AD45" s="1212">
        <f t="shared" si="15"/>
        <v>0</v>
      </c>
      <c r="AE45" s="1201">
        <f>$AE$17</f>
        <v>0</v>
      </c>
      <c r="AF45" s="1201">
        <f>$AF$17</f>
        <v>0</v>
      </c>
      <c r="AG45" s="1201">
        <f>$AG$17</f>
        <v>0</v>
      </c>
      <c r="AH45" s="1197">
        <f t="shared" si="16"/>
        <v>0</v>
      </c>
      <c r="AJ45" s="1198">
        <f t="shared" si="9"/>
        <v>0</v>
      </c>
      <c r="AK45" s="1201">
        <f>$AK$17</f>
        <v>0</v>
      </c>
      <c r="AL45" s="1201">
        <f>$AL$17</f>
        <v>0</v>
      </c>
      <c r="AM45" s="1201">
        <f>$AM$17</f>
        <v>0</v>
      </c>
      <c r="AN45" s="1202">
        <f t="shared" si="17"/>
        <v>0</v>
      </c>
    </row>
    <row r="46" spans="2:40" x14ac:dyDescent="0.2">
      <c r="B46" s="1353"/>
      <c r="C46" s="1218">
        <f>B46</f>
        <v>0</v>
      </c>
      <c r="D46" s="1356"/>
      <c r="E46" s="1356"/>
      <c r="F46" s="1375"/>
      <c r="G46" s="1203"/>
      <c r="H46" s="1181">
        <v>2022</v>
      </c>
      <c r="I46" s="1209"/>
      <c r="J46" s="972">
        <f t="shared" si="4"/>
        <v>0</v>
      </c>
      <c r="K46" s="971"/>
      <c r="L46" s="972">
        <f t="shared" si="5"/>
        <v>0</v>
      </c>
      <c r="M46" s="971"/>
      <c r="N46" s="972">
        <f t="shared" si="6"/>
        <v>0</v>
      </c>
      <c r="O46" s="971"/>
      <c r="P46" s="972">
        <f t="shared" ref="P46:P52" si="18">IFERROR((AJ46*AK46+AD46*AE46)*0.4*0.035*$F$46,0)</f>
        <v>0</v>
      </c>
      <c r="Q46" s="861"/>
      <c r="R46" s="1183">
        <f>SUMIFS('E8.b. SAV'!$W$5:$W$404,'E8.b. SAV'!$B$5:$B$404,$C46,'E8.b. SAV'!$D$5:$D$404,$H46)</f>
        <v>0</v>
      </c>
      <c r="S46" s="1183">
        <f>SUMIFS('E8.e. WAV'!$N$5:$N$54,'E8.e. WAV'!$B$5:$B$54,$C46,'E8.e. WAV'!$E$5:$E$54,H46)
-SUMIFS('E8.e. WAV'!$N$5:$N$54,'E8.e. WAV'!$B$5:$B$54,$C46,'E8.e. WAV'!$C$5:$C$54,"Geschäfts- oder Firmenwert",'E8.e. WAV'!$E$5:$E$54,H46)</f>
        <v>0</v>
      </c>
      <c r="T46" s="1185"/>
      <c r="U46" s="1183">
        <f>SUMIFS('E8.b. SAV'!$V$6:$V$405,'E8.b. SAV'!$B$6:$B$405,$C46,'E8.b. SAV'!$D$6:$D$405,H46)</f>
        <v>0</v>
      </c>
      <c r="V46" s="1183">
        <f>SUMIFS('E8.e. WAV'!$M$6:$M$55,'E8.e. WAV'!$B$6:$B$55,$C46,'E8.e. WAV'!$E$6:$E$55,$H46,'E8.e. WAV'!$C$6:$C$55,"&lt;&gt;"&amp;"geleistete Anzahlungen auf immaterielle Vermögensgegenstände",'E8.e. WAV'!$C$6:$C$55,"&lt;&gt;"&amp;"geleistete Anzahlungen und Anlagen im Bau des Sachanlagevermögens",'E8.e. WAV'!$C$6:$C$55,"&lt;&gt;"&amp;"Geschäfts- oder Firmenwert")</f>
        <v>0</v>
      </c>
      <c r="W46" s="1183">
        <f>SUMIFS('E8.e. WAV'!$M$6:$M$55,'E8.e. WAV'!$B$6:$B$55,$C46,'E8.e. WAV'!$E$6:$E$55,H46,'E8.e. WAV'!$C$6:$C$55,"geleistete Anzahlungen und Anlagen im Bau des Sachanlagevermögens")+ SUMIFS('E8.e. WAV'!$M$6:$M$55,'E8.e. WAV'!$B$6:$B$55,$C46,'E8.e. WAV'!$E$6:$E$55,H46,'E8.e. WAV'!$C$6:$C$55,"geleistete Anzahlungen auf immaterielle Vermögensgegenstände")</f>
        <v>0</v>
      </c>
      <c r="X46" s="1186">
        <f>SUMIFS('E8.f. BKZ_NAB_IZ'!$K$6:$K$55,'E8.f. BKZ_NAB_IZ'!$B$6:$B$55,$C46,'E8.f. BKZ_NAB_IZ'!$D$6:$D$55,H46)</f>
        <v>0</v>
      </c>
      <c r="Y46" s="1183">
        <f>SUMIFS('E8.b. SAV'!$X$6:$X$405,'E8.b. SAV'!$B$6:$B$405,$C46,'E8.b. SAV'!$D$6:$D$405,H46)</f>
        <v>0</v>
      </c>
      <c r="Z46" s="1186">
        <f>SUMIFS('E8.e. WAV'!$O$6:$O$55,'E8.e. WAV'!$B$6:$B$55,$C46,'E8.e. WAV'!$E$6:$E$55,$H46,'E8.e. WAV'!$C$6:$C$55,"&lt;&gt;"&amp;"geleistete Anzahlungen auf immaterielle Vermögensgegenstände",'E8.e. WAV'!$C$6:$C$55,"&lt;&gt;"&amp;"geleistete Anzahlungen und Anlagen im Bau des Sachanlagevermögens",'E8.e. WAV'!$C$6:$C$55,"&lt;&gt;"&amp;"Geschäfts- oder Firmenwert")</f>
        <v>0</v>
      </c>
      <c r="AA46" s="1207">
        <f>SUMIFS('E8.e. WAV'!$O$6:$O$55,'E8.e. WAV'!$B$6:$B$55,$C46,'E8.e. WAV'!$E$6:$E$55,H46,'E8.e. WAV'!$C$6:$C$55,"geleistete Anzahlungen und Anlagen im Bau des Sachanlagevermögens")+ SUMIFS('E8.e. WAV'!$O$6:$O$55,'E8.e. WAV'!$B$6:$B$55,$C46,'E8.e. WAV'!$E$6:$E$55,H46,'E8.e. WAV'!$C$6:$C$55,"geleistete Anzahlungen auf immaterielle Vermögensgegenstände")</f>
        <v>0</v>
      </c>
      <c r="AB46" s="1186">
        <f>SUMIFS('E8.f. BKZ_NAB_IZ'!$L$6:$L$55,'E8.f. BKZ_NAB_IZ'!$B$6:$B$55,$C46,'E8.f. BKZ_NAB_IZ'!$D$6:$D$55,H46)</f>
        <v>0</v>
      </c>
      <c r="AC46" s="1210"/>
      <c r="AD46" s="1213">
        <f t="shared" si="15"/>
        <v>0</v>
      </c>
      <c r="AE46" s="1190">
        <f>$AE$11</f>
        <v>5.0700000000000002E-2</v>
      </c>
      <c r="AF46" s="1190">
        <f>$AF$11</f>
        <v>2.9100000000000001E-2</v>
      </c>
      <c r="AG46" s="1190">
        <f>$AG$11</f>
        <v>3.7699999999999997E-2</v>
      </c>
      <c r="AH46" s="1183">
        <f t="shared" si="16"/>
        <v>0</v>
      </c>
      <c r="AJ46" s="1214">
        <f t="shared" si="9"/>
        <v>0</v>
      </c>
      <c r="AK46" s="1190">
        <f>$AK$11</f>
        <v>5.0700000000000002E-2</v>
      </c>
      <c r="AL46" s="1190">
        <f>$AL$11</f>
        <v>3.6600000000000001E-2</v>
      </c>
      <c r="AM46" s="1190">
        <f>$AM$11</f>
        <v>4.2200000000000001E-2</v>
      </c>
      <c r="AN46" s="1183">
        <f t="shared" si="17"/>
        <v>0</v>
      </c>
    </row>
    <row r="47" spans="2:40" x14ac:dyDescent="0.2">
      <c r="B47" s="1354"/>
      <c r="C47" s="1219">
        <f>C46</f>
        <v>0</v>
      </c>
      <c r="D47" s="1357"/>
      <c r="E47" s="1357"/>
      <c r="F47" s="1376"/>
      <c r="G47" s="1203"/>
      <c r="H47" s="1193">
        <v>2023</v>
      </c>
      <c r="I47" s="1209"/>
      <c r="J47" s="963">
        <f t="shared" si="4"/>
        <v>0</v>
      </c>
      <c r="K47" s="971"/>
      <c r="L47" s="961">
        <f t="shared" si="5"/>
        <v>0</v>
      </c>
      <c r="M47" s="971"/>
      <c r="N47" s="961">
        <f t="shared" si="6"/>
        <v>0</v>
      </c>
      <c r="O47" s="971"/>
      <c r="P47" s="961">
        <f t="shared" si="18"/>
        <v>0</v>
      </c>
      <c r="Q47" s="861"/>
      <c r="R47" s="1184">
        <f>SUMIFS('E8.b. SAV'!$W$5:$W$404,'E8.b. SAV'!$B$5:$B$404,$C47,'E8.b. SAV'!$D$5:$D$404,$H47)</f>
        <v>0</v>
      </c>
      <c r="S47" s="1184">
        <f>SUMIFS('E8.e. WAV'!$N$5:$N$54,'E8.e. WAV'!$B$5:$B$54,$C47,'E8.e. WAV'!$E$5:$E$54,H47)
-SUMIFS('E8.e. WAV'!$N$5:$N$54,'E8.e. WAV'!$B$5:$B$54,$C47,'E8.e. WAV'!$C$5:$C$54,"Geschäfts- oder Firmenwert",'E8.e. WAV'!$E$5:$E$54,H47)</f>
        <v>0</v>
      </c>
      <c r="T47" s="1185"/>
      <c r="U47" s="1184">
        <f>SUMIFS('E8.b. SAV'!$V$6:$V$405,'E8.b. SAV'!$B$6:$B$405,$C47,'E8.b. SAV'!$D$6:$D$405,H47)</f>
        <v>0</v>
      </c>
      <c r="V47" s="1184">
        <f>SUMIFS('E8.e. WAV'!$M$6:$M$55,'E8.e. WAV'!$B$6:$B$55,$C47,'E8.e. WAV'!$E$6:$E$55,$H47,'E8.e. WAV'!$C$6:$C$55,"&lt;&gt;"&amp;"geleistete Anzahlungen auf immaterielle Vermögensgegenstände",'E8.e. WAV'!$C$6:$C$55,"&lt;&gt;"&amp;"geleistete Anzahlungen und Anlagen im Bau des Sachanlagevermögens",'E8.e. WAV'!$C$6:$C$55,"&lt;&gt;"&amp;"Geschäfts- oder Firmenwert")</f>
        <v>0</v>
      </c>
      <c r="W47" s="1184">
        <f>SUMIFS('E8.e. WAV'!$M$6:$M$55,'E8.e. WAV'!$B$6:$B$55,$C47,'E8.e. WAV'!$E$6:$E$55,H47,'E8.e. WAV'!$C$6:$C$55,"geleistete Anzahlungen und Anlagen im Bau des Sachanlagevermögens")+ SUMIFS('E8.e. WAV'!$M$6:$M$55,'E8.e. WAV'!$B$6:$B$55,$C47,'E8.e. WAV'!$E$6:$E$55,H47,'E8.e. WAV'!$C$6:$C$55,"geleistete Anzahlungen auf immaterielle Vermögensgegenstände")</f>
        <v>0</v>
      </c>
      <c r="X47" s="1194">
        <f>SUMIFS('E8.f. BKZ_NAB_IZ'!$K$6:$K$55,'E8.f. BKZ_NAB_IZ'!$B$6:$B$55,$C47,'E8.f. BKZ_NAB_IZ'!$D$6:$D$55,H47)</f>
        <v>0</v>
      </c>
      <c r="Y47" s="1184">
        <f>SUMIFS('E8.b. SAV'!$X$6:$X$405,'E8.b. SAV'!$B$6:$B$405,$C47,'E8.b. SAV'!$D$6:$D$405,H47)</f>
        <v>0</v>
      </c>
      <c r="Z47" s="1194">
        <f>SUMIFS('E8.e. WAV'!$O$6:$O$55,'E8.e. WAV'!$B$6:$B$55,$C47,'E8.e. WAV'!$E$6:$E$55,$H47,'E8.e. WAV'!$C$6:$C$55,"&lt;&gt;"&amp;"geleistete Anzahlungen auf immaterielle Vermögensgegenstände",'E8.e. WAV'!$C$6:$C$55,"&lt;&gt;"&amp;"geleistete Anzahlungen und Anlagen im Bau des Sachanlagevermögens",'E8.e. WAV'!$C$6:$C$55,"&lt;&gt;"&amp;"Geschäfts- oder Firmenwert")</f>
        <v>0</v>
      </c>
      <c r="AA47" s="1197">
        <f>SUMIFS('E8.e. WAV'!$O$6:$O$55,'E8.e. WAV'!$B$6:$B$55,$C47,'E8.e. WAV'!$E$6:$E$55,H47,'E8.e. WAV'!$C$6:$C$55,"geleistete Anzahlungen und Anlagen im Bau des Sachanlagevermögens")+ SUMIFS('E8.e. WAV'!$O$6:$O$55,'E8.e. WAV'!$B$6:$B$55,$C47,'E8.e. WAV'!$E$6:$E$55,H47,'E8.e. WAV'!$C$6:$C$55,"geleistete Anzahlungen auf immaterielle Vermögensgegenstände")</f>
        <v>0</v>
      </c>
      <c r="AB47" s="1194">
        <f>SUMIFS('E8.f. BKZ_NAB_IZ'!$L$6:$L$55,'E8.f. BKZ_NAB_IZ'!$B$6:$B$55,$C47,'E8.f. BKZ_NAB_IZ'!$D$6:$D$55,H47)</f>
        <v>0</v>
      </c>
      <c r="AC47" s="1210"/>
      <c r="AD47" s="1211">
        <f t="shared" si="15"/>
        <v>0</v>
      </c>
      <c r="AE47" s="1195">
        <f>$AE$12</f>
        <v>5.0700000000000002E-2</v>
      </c>
      <c r="AF47" s="1195">
        <f>$AF$12</f>
        <v>4.3799999999999999E-2</v>
      </c>
      <c r="AG47" s="1195">
        <f>$AG$12</f>
        <v>4.6600000000000003E-2</v>
      </c>
      <c r="AH47" s="1184">
        <f t="shared" si="16"/>
        <v>0</v>
      </c>
      <c r="AJ47" s="1198">
        <f t="shared" si="9"/>
        <v>0</v>
      </c>
      <c r="AK47" s="1188">
        <f>$AK$12</f>
        <v>5.0700000000000002E-2</v>
      </c>
      <c r="AL47" s="1195">
        <f>$AL$12</f>
        <v>3.6600000000000001E-2</v>
      </c>
      <c r="AM47" s="1195">
        <f>$AM$12</f>
        <v>4.2200000000000001E-2</v>
      </c>
      <c r="AN47" s="1184">
        <f t="shared" si="17"/>
        <v>0</v>
      </c>
    </row>
    <row r="48" spans="2:40" x14ac:dyDescent="0.2">
      <c r="B48" s="1354"/>
      <c r="C48" s="1219">
        <f>C46</f>
        <v>0</v>
      </c>
      <c r="D48" s="1357"/>
      <c r="E48" s="1357"/>
      <c r="F48" s="1376"/>
      <c r="G48" s="1203"/>
      <c r="H48" s="1193">
        <v>2024</v>
      </c>
      <c r="I48" s="1209"/>
      <c r="J48" s="963">
        <f t="shared" si="4"/>
        <v>0</v>
      </c>
      <c r="K48" s="971"/>
      <c r="L48" s="961">
        <f t="shared" si="5"/>
        <v>0</v>
      </c>
      <c r="M48" s="971"/>
      <c r="N48" s="961">
        <f t="shared" si="6"/>
        <v>0</v>
      </c>
      <c r="O48" s="971"/>
      <c r="P48" s="961">
        <f t="shared" si="18"/>
        <v>0</v>
      </c>
      <c r="Q48" s="861"/>
      <c r="R48" s="1184">
        <f>SUMIFS('E8.b. SAV'!$W$5:$W$404,'E8.b. SAV'!$B$5:$B$404,$C48,'E8.b. SAV'!$D$5:$D$404,$H48)</f>
        <v>0</v>
      </c>
      <c r="S48" s="1184">
        <f>SUMIFS('E8.e. WAV'!$N$5:$N$54,'E8.e. WAV'!$B$5:$B$54,$C48,'E8.e. WAV'!$E$5:$E$54,H48)
-SUMIFS('E8.e. WAV'!$N$5:$N$54,'E8.e. WAV'!$B$5:$B$54,$C48,'E8.e. WAV'!$C$5:$C$54,"Geschäfts- oder Firmenwert",'E8.e. WAV'!$E$5:$E$54,H48)</f>
        <v>0</v>
      </c>
      <c r="T48" s="1185"/>
      <c r="U48" s="1184">
        <f>SUMIFS('E8.b. SAV'!$V$6:$V$405,'E8.b. SAV'!$B$6:$B$405,$C48,'E8.b. SAV'!$D$6:$D$405,H48)</f>
        <v>0</v>
      </c>
      <c r="V48" s="1184">
        <f>SUMIFS('E8.e. WAV'!$M$6:$M$55,'E8.e. WAV'!$B$6:$B$55,$C48,'E8.e. WAV'!$E$6:$E$55,$H48,'E8.e. WAV'!$C$6:$C$55,"&lt;&gt;"&amp;"geleistete Anzahlungen auf immaterielle Vermögensgegenstände",'E8.e. WAV'!$C$6:$C$55,"&lt;&gt;"&amp;"geleistete Anzahlungen und Anlagen im Bau des Sachanlagevermögens",'E8.e. WAV'!$C$6:$C$55,"&lt;&gt;"&amp;"Geschäfts- oder Firmenwert")</f>
        <v>0</v>
      </c>
      <c r="W48" s="1184">
        <f>SUMIFS('E8.e. WAV'!$M$6:$M$55,'E8.e. WAV'!$B$6:$B$55,$C48,'E8.e. WAV'!$E$6:$E$55,H48,'E8.e. WAV'!$C$6:$C$55,"geleistete Anzahlungen und Anlagen im Bau des Sachanlagevermögens")+ SUMIFS('E8.e. WAV'!$M$6:$M$55,'E8.e. WAV'!$B$6:$B$55,$C48,'E8.e. WAV'!$E$6:$E$55,H48,'E8.e. WAV'!$C$6:$C$55,"geleistete Anzahlungen auf immaterielle Vermögensgegenstände")</f>
        <v>0</v>
      </c>
      <c r="X48" s="1194">
        <f>SUMIFS('E8.f. BKZ_NAB_IZ'!$K$6:$K$55,'E8.f. BKZ_NAB_IZ'!$B$6:$B$55,$C48,'E8.f. BKZ_NAB_IZ'!$D$6:$D$55,H48)</f>
        <v>0</v>
      </c>
      <c r="Y48" s="1184">
        <f>SUMIFS('E8.b. SAV'!$X$6:$X$405,'E8.b. SAV'!$B$6:$B$405,$C48,'E8.b. SAV'!$D$6:$D$405,H48)</f>
        <v>0</v>
      </c>
      <c r="Z48" s="1194">
        <f>SUMIFS('E8.e. WAV'!$O$6:$O$55,'E8.e. WAV'!$B$6:$B$55,$C48,'E8.e. WAV'!$E$6:$E$55,$H48,'E8.e. WAV'!$C$6:$C$55,"&lt;&gt;"&amp;"geleistete Anzahlungen auf immaterielle Vermögensgegenstände",'E8.e. WAV'!$C$6:$C$55,"&lt;&gt;"&amp;"geleistete Anzahlungen und Anlagen im Bau des Sachanlagevermögens",'E8.e. WAV'!$C$6:$C$55,"&lt;&gt;"&amp;"Geschäfts- oder Firmenwert")</f>
        <v>0</v>
      </c>
      <c r="AA48" s="1197">
        <f>SUMIFS('E8.e. WAV'!$O$6:$O$55,'E8.e. WAV'!$B$6:$B$55,$C48,'E8.e. WAV'!$E$6:$E$55,H48,'E8.e. WAV'!$C$6:$C$55,"geleistete Anzahlungen und Anlagen im Bau des Sachanlagevermögens")+ SUMIFS('E8.e. WAV'!$O$6:$O$55,'E8.e. WAV'!$B$6:$B$55,$C48,'E8.e. WAV'!$E$6:$E$55,H48,'E8.e. WAV'!$C$6:$C$55,"geleistete Anzahlungen auf immaterielle Vermögensgegenstände")</f>
        <v>0</v>
      </c>
      <c r="AB48" s="1194">
        <f>SUMIFS('E8.f. BKZ_NAB_IZ'!$L$6:$L$55,'E8.f. BKZ_NAB_IZ'!$B$6:$B$55,$C48,'E8.f. BKZ_NAB_IZ'!$D$6:$D$55,H48)</f>
        <v>0</v>
      </c>
      <c r="AC48" s="1210"/>
      <c r="AD48" s="1211">
        <f t="shared" si="15"/>
        <v>0</v>
      </c>
      <c r="AE48" s="1195">
        <f>$AE$13</f>
        <v>6.93E-2</v>
      </c>
      <c r="AF48" s="1195">
        <f>$AF$13</f>
        <v>3.8699999999999998E-2</v>
      </c>
      <c r="AG48" s="1195">
        <f>$AG$13</f>
        <v>5.0900000000000001E-2</v>
      </c>
      <c r="AH48" s="1184">
        <f t="shared" si="16"/>
        <v>0</v>
      </c>
      <c r="AJ48" s="1198">
        <f t="shared" si="9"/>
        <v>0</v>
      </c>
      <c r="AK48" s="1188">
        <f>$AK$13</f>
        <v>7.0099999999999996E-2</v>
      </c>
      <c r="AL48" s="1195">
        <f>$AL$13</f>
        <v>3.6600000000000001E-2</v>
      </c>
      <c r="AM48" s="1195">
        <f>$AM$13</f>
        <v>0.05</v>
      </c>
      <c r="AN48" s="1184">
        <f t="shared" si="17"/>
        <v>0</v>
      </c>
    </row>
    <row r="49" spans="2:40" ht="15" thickBot="1" x14ac:dyDescent="0.25">
      <c r="B49" s="1354"/>
      <c r="C49" s="1219">
        <f>C46</f>
        <v>0</v>
      </c>
      <c r="D49" s="1357"/>
      <c r="E49" s="1357"/>
      <c r="F49" s="1376"/>
      <c r="G49" s="1203"/>
      <c r="H49" s="1193">
        <v>2025</v>
      </c>
      <c r="I49" s="1209"/>
      <c r="J49" s="963">
        <f t="shared" si="4"/>
        <v>0</v>
      </c>
      <c r="K49" s="971"/>
      <c r="L49" s="961">
        <f t="shared" si="5"/>
        <v>0</v>
      </c>
      <c r="M49" s="971"/>
      <c r="N49" s="961">
        <f t="shared" si="6"/>
        <v>0</v>
      </c>
      <c r="O49" s="971"/>
      <c r="P49" s="961">
        <f t="shared" si="18"/>
        <v>0</v>
      </c>
      <c r="Q49" s="861"/>
      <c r="R49" s="1184">
        <f>SUMIFS('E8.b. SAV'!$W$5:$W$404,'E8.b. SAV'!$B$5:$B$404,$C49,'E8.b. SAV'!$D$5:$D$404,$H49)</f>
        <v>0</v>
      </c>
      <c r="S49" s="1184">
        <f>SUMIFS('E8.e. WAV'!$N$5:$N$54,'E8.e. WAV'!$B$5:$B$54,$C49,'E8.e. WAV'!$E$5:$E$54,H49)
-SUMIFS('E8.e. WAV'!$N$5:$N$54,'E8.e. WAV'!$B$5:$B$54,$C49,'E8.e. WAV'!$C$5:$C$54,"Geschäfts- oder Firmenwert",'E8.e. WAV'!$E$5:$E$54,H49)</f>
        <v>0</v>
      </c>
      <c r="T49" s="1185"/>
      <c r="U49" s="1184">
        <f>SUMIFS('E8.b. SAV'!$V$6:$V$405,'E8.b. SAV'!$B$6:$B$405,$C49,'E8.b. SAV'!$D$6:$D$405,H49)</f>
        <v>0</v>
      </c>
      <c r="V49" s="1184">
        <f>SUMIFS('E8.e. WAV'!$M$6:$M$55,'E8.e. WAV'!$B$6:$B$55,$C49,'E8.e. WAV'!$E$6:$E$55,$H49,'E8.e. WAV'!$C$6:$C$55,"&lt;&gt;"&amp;"geleistete Anzahlungen auf immaterielle Vermögensgegenstände",'E8.e. WAV'!$C$6:$C$55,"&lt;&gt;"&amp;"geleistete Anzahlungen und Anlagen im Bau des Sachanlagevermögens",'E8.e. WAV'!$C$6:$C$55,"&lt;&gt;"&amp;"Geschäfts- oder Firmenwert")</f>
        <v>0</v>
      </c>
      <c r="W49" s="1184">
        <f>SUMIFS('E8.e. WAV'!$M$6:$M$55,'E8.e. WAV'!$B$6:$B$55,$C49,'E8.e. WAV'!$E$6:$E$55,H49,'E8.e. WAV'!$C$6:$C$55,"geleistete Anzahlungen und Anlagen im Bau des Sachanlagevermögens")+ SUMIFS('E8.e. WAV'!$M$6:$M$55,'E8.e. WAV'!$B$6:$B$55,$C49,'E8.e. WAV'!$E$6:$E$55,H49,'E8.e. WAV'!$C$6:$C$55,"geleistete Anzahlungen auf immaterielle Vermögensgegenstände")</f>
        <v>0</v>
      </c>
      <c r="X49" s="1194">
        <f>SUMIFS('E8.f. BKZ_NAB_IZ'!$K$6:$K$55,'E8.f. BKZ_NAB_IZ'!$B$6:$B$55,$C49,'E8.f. BKZ_NAB_IZ'!$D$6:$D$55,H49)</f>
        <v>0</v>
      </c>
      <c r="Y49" s="1184">
        <f>SUMIFS('E8.b. SAV'!$X$6:$X$405,'E8.b. SAV'!$B$6:$B$405,$C49,'E8.b. SAV'!$D$6:$D$405,H49)</f>
        <v>0</v>
      </c>
      <c r="Z49" s="1194">
        <f>SUMIFS('E8.e. WAV'!$O$6:$O$55,'E8.e. WAV'!$B$6:$B$55,$C49,'E8.e. WAV'!$E$6:$E$55,$H49,'E8.e. WAV'!$C$6:$C$55,"&lt;&gt;"&amp;"geleistete Anzahlungen auf immaterielle Vermögensgegenstände",'E8.e. WAV'!$C$6:$C$55,"&lt;&gt;"&amp;"geleistete Anzahlungen und Anlagen im Bau des Sachanlagevermögens",'E8.e. WAV'!$C$6:$C$55,"&lt;&gt;"&amp;"Geschäfts- oder Firmenwert")</f>
        <v>0</v>
      </c>
      <c r="AA49" s="1197">
        <f>SUMIFS('E8.e. WAV'!$O$6:$O$55,'E8.e. WAV'!$B$6:$B$55,$C49,'E8.e. WAV'!$E$6:$E$55,H49,'E8.e. WAV'!$C$6:$C$55,"geleistete Anzahlungen und Anlagen im Bau des Sachanlagevermögens")+ SUMIFS('E8.e. WAV'!$O$6:$O$55,'E8.e. WAV'!$B$6:$B$55,$C49,'E8.e. WAV'!$E$6:$E$55,H49,'E8.e. WAV'!$C$6:$C$55,"geleistete Anzahlungen auf immaterielle Vermögensgegenstände")</f>
        <v>0</v>
      </c>
      <c r="AB49" s="1194">
        <f>SUMIFS('E8.f. BKZ_NAB_IZ'!$L$6:$L$55,'E8.f. BKZ_NAB_IZ'!$B$6:$B$55,$C49,'E8.f. BKZ_NAB_IZ'!$D$6:$D$55,H49)</f>
        <v>0</v>
      </c>
      <c r="AC49" s="1210"/>
      <c r="AD49" s="1211">
        <f t="shared" si="15"/>
        <v>0</v>
      </c>
      <c r="AE49" s="1195">
        <f>$AE$14</f>
        <v>7.0099999999999996E-2</v>
      </c>
      <c r="AF49" s="1195">
        <f>$AF$14</f>
        <v>3.6600000000000001E-2</v>
      </c>
      <c r="AG49" s="1195">
        <f>$AG$14</f>
        <v>0.05</v>
      </c>
      <c r="AH49" s="1184">
        <f t="shared" si="16"/>
        <v>0</v>
      </c>
      <c r="AJ49" s="1198">
        <f t="shared" si="9"/>
        <v>0</v>
      </c>
      <c r="AK49" s="1188">
        <f>$AK$14</f>
        <v>7.0099999999999996E-2</v>
      </c>
      <c r="AL49" s="1195">
        <f>$AL$14</f>
        <v>3.6600000000000001E-2</v>
      </c>
      <c r="AM49" s="1195">
        <f>$AM$14</f>
        <v>0.05</v>
      </c>
      <c r="AN49" s="1184">
        <f t="shared" si="17"/>
        <v>0</v>
      </c>
    </row>
    <row r="50" spans="2:40" hidden="1" x14ac:dyDescent="0.2">
      <c r="B50" s="1354"/>
      <c r="C50" s="1219">
        <f>C46</f>
        <v>0</v>
      </c>
      <c r="D50" s="1357"/>
      <c r="E50" s="1357"/>
      <c r="F50" s="1376"/>
      <c r="G50" s="1203"/>
      <c r="H50" s="1193">
        <v>2026</v>
      </c>
      <c r="I50" s="1209"/>
      <c r="J50" s="963">
        <f t="shared" si="4"/>
        <v>0</v>
      </c>
      <c r="K50" s="971"/>
      <c r="L50" s="961">
        <f t="shared" si="5"/>
        <v>0</v>
      </c>
      <c r="M50" s="971"/>
      <c r="N50" s="961">
        <f t="shared" si="6"/>
        <v>0</v>
      </c>
      <c r="O50" s="971"/>
      <c r="P50" s="961">
        <f t="shared" si="18"/>
        <v>0</v>
      </c>
      <c r="Q50" s="861"/>
      <c r="R50" s="1184">
        <f>SUMIFS('E8.b. SAV'!$W$5:$W$404,'E8.b. SAV'!$B$5:$B$404,$C50,'E8.b. SAV'!$D$5:$D$404,$H50)</f>
        <v>0</v>
      </c>
      <c r="S50" s="1184">
        <f>SUMIFS('E8.e. WAV'!$N$5:$N$54,'E8.e. WAV'!$B$5:$B$54,$C50,'E8.e. WAV'!$E$5:$E$54,H50)
-SUMIFS('E8.e. WAV'!$N$5:$N$54,'E8.e. WAV'!$B$5:$B$54,$C50,'E8.e. WAV'!$C$5:$C$54,"Geschäfts- oder Firmenwert",'E8.e. WAV'!$E$5:$E$54,H50)</f>
        <v>0</v>
      </c>
      <c r="T50" s="1185"/>
      <c r="U50" s="1184">
        <f>SUMIFS('E8.b. SAV'!$V$6:$V$405,'E8.b. SAV'!$B$6:$B$405,$C50,'E8.b. SAV'!$D$6:$D$405,H50)</f>
        <v>0</v>
      </c>
      <c r="V50" s="1184">
        <f>SUMIFS('E8.e. WAV'!$M$6:$M$55,'E8.e. WAV'!$B$6:$B$55,$C50,'E8.e. WAV'!$E$6:$E$55,$H50,'E8.e. WAV'!$C$6:$C$55,"&lt;&gt;"&amp;"geleistete Anzahlungen auf immaterielle Vermögensgegenstände",'E8.e. WAV'!$C$6:$C$55,"&lt;&gt;"&amp;"geleistete Anzahlungen und Anlagen im Bau des Sachanlagevermögens",'E8.e. WAV'!$C$6:$C$55,"&lt;&gt;"&amp;"Geschäfts- oder Firmenwert")</f>
        <v>0</v>
      </c>
      <c r="W50" s="1184">
        <f>SUMIFS('E8.e. WAV'!$M$6:$M$55,'E8.e. WAV'!$B$6:$B$55,$C50,'E8.e. WAV'!$E$6:$E$55,H50,'E8.e. WAV'!$C$6:$C$55,"geleistete Anzahlungen und Anlagen im Bau des Sachanlagevermögens")+ SUMIFS('E8.e. WAV'!$M$6:$M$55,'E8.e. WAV'!$B$6:$B$55,$C50,'E8.e. WAV'!$E$6:$E$55,H50,'E8.e. WAV'!$C$6:$C$55,"geleistete Anzahlungen auf immaterielle Vermögensgegenstände")</f>
        <v>0</v>
      </c>
      <c r="X50" s="1194">
        <f>SUMIFS('E8.f. BKZ_NAB_IZ'!$K$6:$K$55,'E8.f. BKZ_NAB_IZ'!$B$6:$B$55,$C50,'E8.f. BKZ_NAB_IZ'!$D$6:$D$55,H50)</f>
        <v>0</v>
      </c>
      <c r="Y50" s="1184">
        <f>SUMIFS('E8.b. SAV'!$X$6:$X$405,'E8.b. SAV'!$B$6:$B$405,$C50,'E8.b. SAV'!$D$6:$D$405,H50)</f>
        <v>0</v>
      </c>
      <c r="Z50" s="1194">
        <f>SUMIFS('E8.e. WAV'!$O$6:$O$55,'E8.e. WAV'!$B$6:$B$55,$C50,'E8.e. WAV'!$E$6:$E$55,$H50,'E8.e. WAV'!$C$6:$C$55,"&lt;&gt;"&amp;"geleistete Anzahlungen auf immaterielle Vermögensgegenstände",'E8.e. WAV'!$C$6:$C$55,"&lt;&gt;"&amp;"geleistete Anzahlungen und Anlagen im Bau des Sachanlagevermögens",'E8.e. WAV'!$C$6:$C$55,"&lt;&gt;"&amp;"Geschäfts- oder Firmenwert")</f>
        <v>0</v>
      </c>
      <c r="AA50" s="1197">
        <f>SUMIFS('E8.e. WAV'!$O$6:$O$55,'E8.e. WAV'!$B$6:$B$55,$C50,'E8.e. WAV'!$E$6:$E$55,H50,'E8.e. WAV'!$C$6:$C$55,"geleistete Anzahlungen und Anlagen im Bau des Sachanlagevermögens")+ SUMIFS('E8.e. WAV'!$O$6:$O$55,'E8.e. WAV'!$B$6:$B$55,$C50,'E8.e. WAV'!$E$6:$E$55,H50,'E8.e. WAV'!$C$6:$C$55,"geleistete Anzahlungen auf immaterielle Vermögensgegenstände")</f>
        <v>0</v>
      </c>
      <c r="AB50" s="1194">
        <f>SUMIFS('E8.f. BKZ_NAB_IZ'!$L$6:$L$55,'E8.f. BKZ_NAB_IZ'!$B$6:$B$55,$C50,'E8.f. BKZ_NAB_IZ'!$D$6:$D$55,H50)</f>
        <v>0</v>
      </c>
      <c r="AC50" s="1210"/>
      <c r="AD50" s="1211">
        <f t="shared" si="15"/>
        <v>0</v>
      </c>
      <c r="AE50" s="1195">
        <f>$AE$15</f>
        <v>0</v>
      </c>
      <c r="AF50" s="1195">
        <f>$AF$15</f>
        <v>0</v>
      </c>
      <c r="AG50" s="1195">
        <f>$AG$15</f>
        <v>0</v>
      </c>
      <c r="AH50" s="1184">
        <f t="shared" si="16"/>
        <v>0</v>
      </c>
      <c r="AJ50" s="1198">
        <f t="shared" si="9"/>
        <v>0</v>
      </c>
      <c r="AK50" s="1188">
        <f>$AK$15</f>
        <v>0</v>
      </c>
      <c r="AL50" s="1195">
        <f>$AL$15</f>
        <v>0</v>
      </c>
      <c r="AM50" s="1195">
        <f>$AM$15</f>
        <v>0</v>
      </c>
      <c r="AN50" s="1184">
        <f t="shared" si="17"/>
        <v>0</v>
      </c>
    </row>
    <row r="51" spans="2:40" hidden="1" x14ac:dyDescent="0.2">
      <c r="B51" s="1354"/>
      <c r="C51" s="1219">
        <f>C46</f>
        <v>0</v>
      </c>
      <c r="D51" s="1357"/>
      <c r="E51" s="1357"/>
      <c r="F51" s="1376"/>
      <c r="G51" s="1203"/>
      <c r="H51" s="1193">
        <v>2027</v>
      </c>
      <c r="I51" s="1209"/>
      <c r="J51" s="963">
        <f t="shared" si="4"/>
        <v>0</v>
      </c>
      <c r="K51" s="971"/>
      <c r="L51" s="961">
        <f t="shared" si="5"/>
        <v>0</v>
      </c>
      <c r="M51" s="971"/>
      <c r="N51" s="961">
        <f t="shared" si="6"/>
        <v>0</v>
      </c>
      <c r="O51" s="971"/>
      <c r="P51" s="961">
        <f t="shared" si="18"/>
        <v>0</v>
      </c>
      <c r="Q51" s="861"/>
      <c r="R51" s="1184">
        <f>SUMIFS('E8.b. SAV'!$W$5:$W$404,'E8.b. SAV'!$B$5:$B$404,$C51,'E8.b. SAV'!$D$5:$D$404,$H51)</f>
        <v>0</v>
      </c>
      <c r="S51" s="1184">
        <f>SUMIFS('E8.e. WAV'!$N$5:$N$54,'E8.e. WAV'!$B$5:$B$54,$C51,'E8.e. WAV'!$E$5:$E$54,H51)
-SUMIFS('E8.e. WAV'!$N$5:$N$54,'E8.e. WAV'!$B$5:$B$54,$C51,'E8.e. WAV'!$C$5:$C$54,"Geschäfts- oder Firmenwert",'E8.e. WAV'!$E$5:$E$54,H51)</f>
        <v>0</v>
      </c>
      <c r="T51" s="1185"/>
      <c r="U51" s="1184">
        <f>SUMIFS('E8.b. SAV'!$V$6:$V$405,'E8.b. SAV'!$B$6:$B$405,$C51,'E8.b. SAV'!$D$6:$D$405,H51)</f>
        <v>0</v>
      </c>
      <c r="V51" s="1184">
        <f>SUMIFS('E8.e. WAV'!$M$6:$M$55,'E8.e. WAV'!$B$6:$B$55,$C51,'E8.e. WAV'!$E$6:$E$55,$H51,'E8.e. WAV'!$C$6:$C$55,"&lt;&gt;"&amp;"geleistete Anzahlungen auf immaterielle Vermögensgegenstände",'E8.e. WAV'!$C$6:$C$55,"&lt;&gt;"&amp;"geleistete Anzahlungen und Anlagen im Bau des Sachanlagevermögens",'E8.e. WAV'!$C$6:$C$55,"&lt;&gt;"&amp;"Geschäfts- oder Firmenwert")</f>
        <v>0</v>
      </c>
      <c r="W51" s="1184">
        <f>SUMIFS('E8.e. WAV'!$M$6:$M$55,'E8.e. WAV'!$B$6:$B$55,$C51,'E8.e. WAV'!$E$6:$E$55,H51,'E8.e. WAV'!$C$6:$C$55,"geleistete Anzahlungen und Anlagen im Bau des Sachanlagevermögens")+ SUMIFS('E8.e. WAV'!$M$6:$M$55,'E8.e. WAV'!$B$6:$B$55,$C51,'E8.e. WAV'!$E$6:$E$55,H51,'E8.e. WAV'!$C$6:$C$55,"geleistete Anzahlungen auf immaterielle Vermögensgegenstände")</f>
        <v>0</v>
      </c>
      <c r="X51" s="1194">
        <f>SUMIFS('E8.f. BKZ_NAB_IZ'!$K$6:$K$55,'E8.f. BKZ_NAB_IZ'!$B$6:$B$55,$C51,'E8.f. BKZ_NAB_IZ'!$D$6:$D$55,H51)</f>
        <v>0</v>
      </c>
      <c r="Y51" s="1184">
        <f>SUMIFS('E8.b. SAV'!$X$6:$X$405,'E8.b. SAV'!$B$6:$B$405,$C51,'E8.b. SAV'!$D$6:$D$405,H51)</f>
        <v>0</v>
      </c>
      <c r="Z51" s="1194">
        <f>SUMIFS('E8.e. WAV'!$O$6:$O$55,'E8.e. WAV'!$B$6:$B$55,$C51,'E8.e. WAV'!$E$6:$E$55,$H51,'E8.e. WAV'!$C$6:$C$55,"&lt;&gt;"&amp;"geleistete Anzahlungen auf immaterielle Vermögensgegenstände",'E8.e. WAV'!$C$6:$C$55,"&lt;&gt;"&amp;"geleistete Anzahlungen und Anlagen im Bau des Sachanlagevermögens",'E8.e. WAV'!$C$6:$C$55,"&lt;&gt;"&amp;"Geschäfts- oder Firmenwert")</f>
        <v>0</v>
      </c>
      <c r="AA51" s="1197">
        <f>SUMIFS('E8.e. WAV'!$O$6:$O$55,'E8.e. WAV'!$B$6:$B$55,$C51,'E8.e. WAV'!$E$6:$E$55,H51,'E8.e. WAV'!$C$6:$C$55,"geleistete Anzahlungen und Anlagen im Bau des Sachanlagevermögens")+ SUMIFS('E8.e. WAV'!$O$6:$O$55,'E8.e. WAV'!$B$6:$B$55,$C51,'E8.e. WAV'!$E$6:$E$55,H51,'E8.e. WAV'!$C$6:$C$55,"geleistete Anzahlungen auf immaterielle Vermögensgegenstände")</f>
        <v>0</v>
      </c>
      <c r="AB51" s="1194">
        <f>SUMIFS('E8.f. BKZ_NAB_IZ'!$L$6:$L$55,'E8.f. BKZ_NAB_IZ'!$B$6:$B$55,$C51,'E8.f. BKZ_NAB_IZ'!$D$6:$D$55,H51)</f>
        <v>0</v>
      </c>
      <c r="AC51" s="1210"/>
      <c r="AD51" s="1211">
        <f t="shared" si="15"/>
        <v>0</v>
      </c>
      <c r="AE51" s="1195">
        <f>$AE$16</f>
        <v>0</v>
      </c>
      <c r="AF51" s="1195">
        <f>$AF$16</f>
        <v>0</v>
      </c>
      <c r="AG51" s="1195">
        <f>$AG$16</f>
        <v>0</v>
      </c>
      <c r="AH51" s="1184">
        <f t="shared" si="16"/>
        <v>0</v>
      </c>
      <c r="AJ51" s="1198">
        <f t="shared" si="9"/>
        <v>0</v>
      </c>
      <c r="AK51" s="1188">
        <f>$AK$16</f>
        <v>0</v>
      </c>
      <c r="AL51" s="1195">
        <f>$AL$16</f>
        <v>0</v>
      </c>
      <c r="AM51" s="1195">
        <f>$AM$16</f>
        <v>0</v>
      </c>
      <c r="AN51" s="1184">
        <f t="shared" si="17"/>
        <v>0</v>
      </c>
    </row>
    <row r="52" spans="2:40" ht="15" hidden="1" thickBot="1" x14ac:dyDescent="0.25">
      <c r="B52" s="1355"/>
      <c r="C52" s="1219">
        <f>C46</f>
        <v>0</v>
      </c>
      <c r="D52" s="1358"/>
      <c r="E52" s="1358"/>
      <c r="F52" s="1377"/>
      <c r="G52" s="1203"/>
      <c r="H52" s="1208">
        <v>2028</v>
      </c>
      <c r="I52" s="1209"/>
      <c r="J52" s="963">
        <f t="shared" si="4"/>
        <v>0</v>
      </c>
      <c r="K52" s="971"/>
      <c r="L52" s="961">
        <f t="shared" si="5"/>
        <v>0</v>
      </c>
      <c r="M52" s="971"/>
      <c r="N52" s="961">
        <f t="shared" si="6"/>
        <v>0</v>
      </c>
      <c r="O52" s="971"/>
      <c r="P52" s="966">
        <f t="shared" si="18"/>
        <v>0</v>
      </c>
      <c r="Q52" s="861"/>
      <c r="R52" s="1202">
        <f>SUMIFS('E8.b. SAV'!$W$5:$W$404,'E8.b. SAV'!$B$5:$B$404,$C52,'E8.b. SAV'!$D$5:$D$404,$H52)</f>
        <v>0</v>
      </c>
      <c r="S52" s="1202">
        <f>SUMIFS('E8.e. WAV'!$N$5:$N$54,'E8.e. WAV'!$B$5:$B$54,$C52,'E8.e. WAV'!$E$5:$E$54,H52)
-SUMIFS('E8.e. WAV'!$N$5:$N$54,'E8.e. WAV'!$B$5:$B$54,$C52,'E8.e. WAV'!$C$5:$C$54,"Geschäfts- oder Firmenwert",'E8.e. WAV'!$E$5:$E$54,H52)</f>
        <v>0</v>
      </c>
      <c r="T52" s="1185"/>
      <c r="U52" s="1202">
        <f>SUMIFS('E8.b. SAV'!$V$6:$V$405,'E8.b. SAV'!$B$6:$B$405,$C52,'E8.b. SAV'!$D$6:$D$405,H52)</f>
        <v>0</v>
      </c>
      <c r="V52" s="1202">
        <f>SUMIFS('E8.e. WAV'!$M$6:$M$55,'E8.e. WAV'!$B$6:$B$55,$C52,'E8.e. WAV'!$E$6:$E$55,$H52,'E8.e. WAV'!$C$6:$C$55,"&lt;&gt;"&amp;"geleistete Anzahlungen auf immaterielle Vermögensgegenstände",'E8.e. WAV'!$C$6:$C$55,"&lt;&gt;"&amp;"geleistete Anzahlungen und Anlagen im Bau des Sachanlagevermögens",'E8.e. WAV'!$C$6:$C$55,"&lt;&gt;"&amp;"Geschäfts- oder Firmenwert")</f>
        <v>0</v>
      </c>
      <c r="W52" s="1202">
        <f>SUMIFS('E8.e. WAV'!$M$6:$M$55,'E8.e. WAV'!$B$6:$B$55,$C52,'E8.e. WAV'!$E$6:$E$55,H52,'E8.e. WAV'!$C$6:$C$55,"geleistete Anzahlungen und Anlagen im Bau des Sachanlagevermögens")+ SUMIFS('E8.e. WAV'!$M$6:$M$55,'E8.e. WAV'!$B$6:$B$55,$C52,'E8.e. WAV'!$E$6:$E$55,H52,'E8.e. WAV'!$C$6:$C$55,"geleistete Anzahlungen auf immaterielle Vermögensgegenstände")</f>
        <v>0</v>
      </c>
      <c r="X52" s="1200">
        <f>SUMIFS('E8.f. BKZ_NAB_IZ'!$K$6:$K$55,'E8.f. BKZ_NAB_IZ'!$B$6:$B$55,$C52,'E8.f. BKZ_NAB_IZ'!$D$6:$D$55,H52)</f>
        <v>0</v>
      </c>
      <c r="Y52" s="1202">
        <f>SUMIFS('E8.b. SAV'!$X$6:$X$405,'E8.b. SAV'!$B$6:$B$405,$C52,'E8.b. SAV'!$D$6:$D$405,H52)</f>
        <v>0</v>
      </c>
      <c r="Z52" s="1200">
        <f>SUMIFS('E8.e. WAV'!$O$6:$O$55,'E8.e. WAV'!$B$6:$B$55,$C52,'E8.e. WAV'!$E$6:$E$55,$H52,'E8.e. WAV'!$C$6:$C$55,"&lt;&gt;"&amp;"geleistete Anzahlungen auf immaterielle Vermögensgegenstände",'E8.e. WAV'!$C$6:$C$55,"&lt;&gt;"&amp;"geleistete Anzahlungen und Anlagen im Bau des Sachanlagevermögens",'E8.e. WAV'!$C$6:$C$55,"&lt;&gt;"&amp;"Geschäfts- oder Firmenwert")</f>
        <v>0</v>
      </c>
      <c r="AA52" s="1202">
        <f>SUMIFS('E8.e. WAV'!$O$6:$O$55,'E8.e. WAV'!$B$6:$B$55,$C52,'E8.e. WAV'!$E$6:$E$55,H52,'E8.e. WAV'!$C$6:$C$55,"geleistete Anzahlungen und Anlagen im Bau des Sachanlagevermögens")+ SUMIFS('E8.e. WAV'!$O$6:$O$55,'E8.e. WAV'!$B$6:$B$55,$C52,'E8.e. WAV'!$E$6:$E$55,H52,'E8.e. WAV'!$C$6:$C$55,"geleistete Anzahlungen auf immaterielle Vermögensgegenstände")</f>
        <v>0</v>
      </c>
      <c r="AB52" s="1200">
        <f>SUMIFS('E8.f. BKZ_NAB_IZ'!$L$6:$L$55,'E8.f. BKZ_NAB_IZ'!$B$6:$B$55,$C52,'E8.f. BKZ_NAB_IZ'!$D$6:$D$55,H52)</f>
        <v>0</v>
      </c>
      <c r="AC52" s="1210"/>
      <c r="AD52" s="1212">
        <f t="shared" si="15"/>
        <v>0</v>
      </c>
      <c r="AE52" s="1201">
        <f>$AE$17</f>
        <v>0</v>
      </c>
      <c r="AF52" s="1201">
        <f>$AF$17</f>
        <v>0</v>
      </c>
      <c r="AG52" s="1201">
        <f>$AG$17</f>
        <v>0</v>
      </c>
      <c r="AH52" s="1197">
        <f t="shared" si="16"/>
        <v>0</v>
      </c>
      <c r="AJ52" s="1200">
        <f t="shared" si="9"/>
        <v>0</v>
      </c>
      <c r="AK52" s="1201">
        <f>$AK$17</f>
        <v>0</v>
      </c>
      <c r="AL52" s="1201">
        <f>$AL$17</f>
        <v>0</v>
      </c>
      <c r="AM52" s="1201">
        <f>$AM$17</f>
        <v>0</v>
      </c>
      <c r="AN52" s="1202">
        <f t="shared" si="17"/>
        <v>0</v>
      </c>
    </row>
    <row r="53" spans="2:40" x14ac:dyDescent="0.2">
      <c r="B53" s="1353"/>
      <c r="C53" s="1218">
        <f>B53</f>
        <v>0</v>
      </c>
      <c r="D53" s="1356"/>
      <c r="E53" s="1356"/>
      <c r="F53" s="1375"/>
      <c r="G53" s="1203"/>
      <c r="H53" s="1181">
        <v>2022</v>
      </c>
      <c r="I53" s="1209"/>
      <c r="J53" s="964">
        <f t="shared" si="4"/>
        <v>0</v>
      </c>
      <c r="K53" s="971"/>
      <c r="L53" s="972">
        <f t="shared" si="5"/>
        <v>0</v>
      </c>
      <c r="M53" s="971"/>
      <c r="N53" s="972">
        <f t="shared" si="6"/>
        <v>0</v>
      </c>
      <c r="O53" s="971"/>
      <c r="P53" s="972">
        <f t="shared" ref="P53:P59" si="19">IFERROR((AJ53*AK53+AD53*AE53)*0.4*0.035*$F$53,0)</f>
        <v>0</v>
      </c>
      <c r="Q53" s="861"/>
      <c r="R53" s="1183">
        <f>SUMIFS('E8.b. SAV'!$W$5:$W$404,'E8.b. SAV'!$B$5:$B$404,$C53,'E8.b. SAV'!$D$5:$D$404,$H53)</f>
        <v>0</v>
      </c>
      <c r="S53" s="1183">
        <f>SUMIFS('E8.e. WAV'!$N$5:$N$54,'E8.e. WAV'!$B$5:$B$54,$C53,'E8.e. WAV'!$E$5:$E$54,H53)
-SUMIFS('E8.e. WAV'!$N$5:$N$54,'E8.e. WAV'!$B$5:$B$54,$C53,'E8.e. WAV'!$C$5:$C$54,"Geschäfts- oder Firmenwert",'E8.e. WAV'!$E$5:$E$54,H53)</f>
        <v>0</v>
      </c>
      <c r="T53" s="1185"/>
      <c r="U53" s="1183">
        <f>SUMIFS('E8.b. SAV'!$V$6:$V$405,'E8.b. SAV'!$B$6:$B$405,$C53,'E8.b. SAV'!$D$6:$D$405,H53)</f>
        <v>0</v>
      </c>
      <c r="V53" s="1183">
        <f>SUMIFS('E8.e. WAV'!$M$6:$M$55,'E8.e. WAV'!$B$6:$B$55,$C53,'E8.e. WAV'!$E$6:$E$55,$H53,'E8.e. WAV'!$C$6:$C$55,"&lt;&gt;"&amp;"geleistete Anzahlungen auf immaterielle Vermögensgegenstände",'E8.e. WAV'!$C$6:$C$55,"&lt;&gt;"&amp;"geleistete Anzahlungen und Anlagen im Bau des Sachanlagevermögens",'E8.e. WAV'!$C$6:$C$55,"&lt;&gt;"&amp;"Geschäfts- oder Firmenwert")</f>
        <v>0</v>
      </c>
      <c r="W53" s="1183">
        <f>SUMIFS('E8.e. WAV'!$M$6:$M$55,'E8.e. WAV'!$B$6:$B$55,$C53,'E8.e. WAV'!$E$6:$E$55,H53,'E8.e. WAV'!$C$6:$C$55,"geleistete Anzahlungen und Anlagen im Bau des Sachanlagevermögens")+ SUMIFS('E8.e. WAV'!$M$6:$M$55,'E8.e. WAV'!$B$6:$B$55,$C53,'E8.e. WAV'!$E$6:$E$55,H53,'E8.e. WAV'!$C$6:$C$55,"geleistete Anzahlungen auf immaterielle Vermögensgegenstände")</f>
        <v>0</v>
      </c>
      <c r="X53" s="1186">
        <f>SUMIFS('E8.f. BKZ_NAB_IZ'!$K$6:$K$55,'E8.f. BKZ_NAB_IZ'!$B$6:$B$55,$C53,'E8.f. BKZ_NAB_IZ'!$D$6:$D$55,H53)</f>
        <v>0</v>
      </c>
      <c r="Y53" s="1183">
        <f>SUMIFS('E8.b. SAV'!$X$6:$X$405,'E8.b. SAV'!$B$6:$B$405,$C53,'E8.b. SAV'!$D$6:$D$405,H53)</f>
        <v>0</v>
      </c>
      <c r="Z53" s="1186">
        <f>SUMIFS('E8.e. WAV'!$O$6:$O$55,'E8.e. WAV'!$B$6:$B$55,$C53,'E8.e. WAV'!$E$6:$E$55,$H53,'E8.e. WAV'!$C$6:$C$55,"&lt;&gt;"&amp;"geleistete Anzahlungen auf immaterielle Vermögensgegenstände",'E8.e. WAV'!$C$6:$C$55,"&lt;&gt;"&amp;"geleistete Anzahlungen und Anlagen im Bau des Sachanlagevermögens",'E8.e. WAV'!$C$6:$C$55,"&lt;&gt;"&amp;"Geschäfts- oder Firmenwert")</f>
        <v>0</v>
      </c>
      <c r="AA53" s="1183">
        <f>SUMIFS('E8.e. WAV'!$O$6:$O$55,'E8.e. WAV'!$B$6:$B$55,$C53,'E8.e. WAV'!$E$6:$E$55,H53,'E8.e. WAV'!$C$6:$C$55,"geleistete Anzahlungen und Anlagen im Bau des Sachanlagevermögens")+ SUMIFS('E8.e. WAV'!$O$6:$O$55,'E8.e. WAV'!$B$6:$B$55,$C53,'E8.e. WAV'!$E$6:$E$55,H53,'E8.e. WAV'!$C$6:$C$55,"geleistete Anzahlungen auf immaterielle Vermögensgegenstände")</f>
        <v>0</v>
      </c>
      <c r="AB53" s="1186">
        <f>SUMIFS('E8.f. BKZ_NAB_IZ'!$L$6:$L$55,'E8.f. BKZ_NAB_IZ'!$B$6:$B$55,$C53,'E8.f. BKZ_NAB_IZ'!$D$6:$D$55,H53)</f>
        <v>0</v>
      </c>
      <c r="AC53" s="1210"/>
      <c r="AD53" s="1213">
        <f t="shared" si="15"/>
        <v>0</v>
      </c>
      <c r="AE53" s="1190">
        <f>$AE$11</f>
        <v>5.0700000000000002E-2</v>
      </c>
      <c r="AF53" s="1190">
        <f>$AF$11</f>
        <v>2.9100000000000001E-2</v>
      </c>
      <c r="AG53" s="1190">
        <f>$AG$11</f>
        <v>3.7699999999999997E-2</v>
      </c>
      <c r="AH53" s="1183">
        <f t="shared" si="16"/>
        <v>0</v>
      </c>
      <c r="AJ53" s="1186">
        <f t="shared" si="9"/>
        <v>0</v>
      </c>
      <c r="AK53" s="1190">
        <f>$AK$11</f>
        <v>5.0700000000000002E-2</v>
      </c>
      <c r="AL53" s="1190">
        <f>$AL$11</f>
        <v>3.6600000000000001E-2</v>
      </c>
      <c r="AM53" s="1190">
        <f>$AM$11</f>
        <v>4.2200000000000001E-2</v>
      </c>
      <c r="AN53" s="1183">
        <f t="shared" si="17"/>
        <v>0</v>
      </c>
    </row>
    <row r="54" spans="2:40" x14ac:dyDescent="0.2">
      <c r="B54" s="1354"/>
      <c r="C54" s="1219">
        <f>C53</f>
        <v>0</v>
      </c>
      <c r="D54" s="1357"/>
      <c r="E54" s="1357"/>
      <c r="F54" s="1376"/>
      <c r="G54" s="1203"/>
      <c r="H54" s="1193">
        <v>2023</v>
      </c>
      <c r="I54" s="1209"/>
      <c r="J54" s="963">
        <f t="shared" si="4"/>
        <v>0</v>
      </c>
      <c r="K54" s="971"/>
      <c r="L54" s="961">
        <f t="shared" si="5"/>
        <v>0</v>
      </c>
      <c r="M54" s="971"/>
      <c r="N54" s="961">
        <f t="shared" si="6"/>
        <v>0</v>
      </c>
      <c r="O54" s="971"/>
      <c r="P54" s="961">
        <f t="shared" si="19"/>
        <v>0</v>
      </c>
      <c r="Q54" s="861"/>
      <c r="R54" s="1184">
        <f>SUMIFS('E8.b. SAV'!$W$5:$W$404,'E8.b. SAV'!$B$5:$B$404,$C54,'E8.b. SAV'!$D$5:$D$404,$H54)</f>
        <v>0</v>
      </c>
      <c r="S54" s="1184">
        <f>SUMIFS('E8.e. WAV'!$N$5:$N$54,'E8.e. WAV'!$B$5:$B$54,$C54,'E8.e. WAV'!$E$5:$E$54,H54)
-SUMIFS('E8.e. WAV'!$N$5:$N$54,'E8.e. WAV'!$B$5:$B$54,$C54,'E8.e. WAV'!$C$5:$C$54,"Geschäfts- oder Firmenwert",'E8.e. WAV'!$E$5:$E$54,H54)</f>
        <v>0</v>
      </c>
      <c r="T54" s="1185"/>
      <c r="U54" s="1184">
        <f>SUMIFS('E8.b. SAV'!$V$6:$V$405,'E8.b. SAV'!$B$6:$B$405,$C54,'E8.b. SAV'!$D$6:$D$405,H54)</f>
        <v>0</v>
      </c>
      <c r="V54" s="1184">
        <f>SUMIFS('E8.e. WAV'!$M$6:$M$55,'E8.e. WAV'!$B$6:$B$55,$C54,'E8.e. WAV'!$E$6:$E$55,$H54,'E8.e. WAV'!$C$6:$C$55,"&lt;&gt;"&amp;"geleistete Anzahlungen auf immaterielle Vermögensgegenstände",'E8.e. WAV'!$C$6:$C$55,"&lt;&gt;"&amp;"geleistete Anzahlungen und Anlagen im Bau des Sachanlagevermögens",'E8.e. WAV'!$C$6:$C$55,"&lt;&gt;"&amp;"Geschäfts- oder Firmenwert")</f>
        <v>0</v>
      </c>
      <c r="W54" s="1184">
        <f>SUMIFS('E8.e. WAV'!$M$6:$M$55,'E8.e. WAV'!$B$6:$B$55,$C54,'E8.e. WAV'!$E$6:$E$55,H54,'E8.e. WAV'!$C$6:$C$55,"geleistete Anzahlungen und Anlagen im Bau des Sachanlagevermögens")+ SUMIFS('E8.e. WAV'!$M$6:$M$55,'E8.e. WAV'!$B$6:$B$55,$C54,'E8.e. WAV'!$E$6:$E$55,H54,'E8.e. WAV'!$C$6:$C$55,"geleistete Anzahlungen auf immaterielle Vermögensgegenstände")</f>
        <v>0</v>
      </c>
      <c r="X54" s="1194">
        <f>SUMIFS('E8.f. BKZ_NAB_IZ'!$K$6:$K$55,'E8.f. BKZ_NAB_IZ'!$B$6:$B$55,$C54,'E8.f. BKZ_NAB_IZ'!$D$6:$D$55,H54)</f>
        <v>0</v>
      </c>
      <c r="Y54" s="1184">
        <f>SUMIFS('E8.b. SAV'!$X$6:$X$405,'E8.b. SAV'!$B$6:$B$405,$C54,'E8.b. SAV'!$D$6:$D$405,H54)</f>
        <v>0</v>
      </c>
      <c r="Z54" s="1194">
        <f>SUMIFS('E8.e. WAV'!$O$6:$O$55,'E8.e. WAV'!$B$6:$B$55,$C54,'E8.e. WAV'!$E$6:$E$55,$H54,'E8.e. WAV'!$C$6:$C$55,"&lt;&gt;"&amp;"geleistete Anzahlungen auf immaterielle Vermögensgegenstände",'E8.e. WAV'!$C$6:$C$55,"&lt;&gt;"&amp;"geleistete Anzahlungen und Anlagen im Bau des Sachanlagevermögens",'E8.e. WAV'!$C$6:$C$55,"&lt;&gt;"&amp;"Geschäfts- oder Firmenwert")</f>
        <v>0</v>
      </c>
      <c r="AA54" s="1197">
        <f>SUMIFS('E8.e. WAV'!$O$6:$O$55,'E8.e. WAV'!$B$6:$B$55,$C54,'E8.e. WAV'!$E$6:$E$55,H54,'E8.e. WAV'!$C$6:$C$55,"geleistete Anzahlungen und Anlagen im Bau des Sachanlagevermögens")+ SUMIFS('E8.e. WAV'!$O$6:$O$55,'E8.e. WAV'!$B$6:$B$55,$C54,'E8.e. WAV'!$E$6:$E$55,H54,'E8.e. WAV'!$C$6:$C$55,"geleistete Anzahlungen auf immaterielle Vermögensgegenstände")</f>
        <v>0</v>
      </c>
      <c r="AB54" s="1194">
        <f>SUMIFS('E8.f. BKZ_NAB_IZ'!$L$6:$L$55,'E8.f. BKZ_NAB_IZ'!$B$6:$B$55,$C54,'E8.f. BKZ_NAB_IZ'!$D$6:$D$55,H54)</f>
        <v>0</v>
      </c>
      <c r="AC54" s="1210"/>
      <c r="AD54" s="1211">
        <f t="shared" si="15"/>
        <v>0</v>
      </c>
      <c r="AE54" s="1195">
        <f>$AE$12</f>
        <v>5.0700000000000002E-2</v>
      </c>
      <c r="AF54" s="1195">
        <f>$AF$12</f>
        <v>4.3799999999999999E-2</v>
      </c>
      <c r="AG54" s="1195">
        <f>$AG$12</f>
        <v>4.6600000000000003E-2</v>
      </c>
      <c r="AH54" s="1184">
        <f t="shared" si="16"/>
        <v>0</v>
      </c>
      <c r="AJ54" s="1198">
        <f t="shared" si="9"/>
        <v>0</v>
      </c>
      <c r="AK54" s="1188">
        <f>$AK$12</f>
        <v>5.0700000000000002E-2</v>
      </c>
      <c r="AL54" s="1195">
        <f>$AL$12</f>
        <v>3.6600000000000001E-2</v>
      </c>
      <c r="AM54" s="1195">
        <f>$AM$12</f>
        <v>4.2200000000000001E-2</v>
      </c>
      <c r="AN54" s="1184">
        <f t="shared" si="17"/>
        <v>0</v>
      </c>
    </row>
    <row r="55" spans="2:40" x14ac:dyDescent="0.2">
      <c r="B55" s="1354"/>
      <c r="C55" s="1219">
        <f>C53</f>
        <v>0</v>
      </c>
      <c r="D55" s="1357"/>
      <c r="E55" s="1357"/>
      <c r="F55" s="1376"/>
      <c r="G55" s="1203"/>
      <c r="H55" s="1193">
        <v>2024</v>
      </c>
      <c r="I55" s="1209"/>
      <c r="J55" s="963">
        <f t="shared" si="4"/>
        <v>0</v>
      </c>
      <c r="K55" s="971"/>
      <c r="L55" s="961">
        <f t="shared" si="5"/>
        <v>0</v>
      </c>
      <c r="M55" s="971"/>
      <c r="N55" s="961">
        <f t="shared" si="6"/>
        <v>0</v>
      </c>
      <c r="O55" s="971"/>
      <c r="P55" s="961">
        <f t="shared" si="19"/>
        <v>0</v>
      </c>
      <c r="Q55" s="861"/>
      <c r="R55" s="1184">
        <f>SUMIFS('E8.b. SAV'!$W$5:$W$404,'E8.b. SAV'!$B$5:$B$404,$C55,'E8.b. SAV'!$D$5:$D$404,$H55)</f>
        <v>0</v>
      </c>
      <c r="S55" s="1184">
        <f>SUMIFS('E8.e. WAV'!$N$5:$N$54,'E8.e. WAV'!$B$5:$B$54,$C55,'E8.e. WAV'!$E$5:$E$54,H55)
-SUMIFS('E8.e. WAV'!$N$5:$N$54,'E8.e. WAV'!$B$5:$B$54,$C55,'E8.e. WAV'!$C$5:$C$54,"Geschäfts- oder Firmenwert",'E8.e. WAV'!$E$5:$E$54,H55)</f>
        <v>0</v>
      </c>
      <c r="T55" s="1185"/>
      <c r="U55" s="1184">
        <f>SUMIFS('E8.b. SAV'!$V$6:$V$405,'E8.b. SAV'!$B$6:$B$405,$C55,'E8.b. SAV'!$D$6:$D$405,H55)</f>
        <v>0</v>
      </c>
      <c r="V55" s="1184">
        <f>SUMIFS('E8.e. WAV'!$M$6:$M$55,'E8.e. WAV'!$B$6:$B$55,$C55,'E8.e. WAV'!$E$6:$E$55,$H55,'E8.e. WAV'!$C$6:$C$55,"&lt;&gt;"&amp;"geleistete Anzahlungen auf immaterielle Vermögensgegenstände",'E8.e. WAV'!$C$6:$C$55,"&lt;&gt;"&amp;"geleistete Anzahlungen und Anlagen im Bau des Sachanlagevermögens",'E8.e. WAV'!$C$6:$C$55,"&lt;&gt;"&amp;"Geschäfts- oder Firmenwert")</f>
        <v>0</v>
      </c>
      <c r="W55" s="1184">
        <f>SUMIFS('E8.e. WAV'!$M$6:$M$55,'E8.e. WAV'!$B$6:$B$55,$C55,'E8.e. WAV'!$E$6:$E$55,H55,'E8.e. WAV'!$C$6:$C$55,"geleistete Anzahlungen und Anlagen im Bau des Sachanlagevermögens")+ SUMIFS('E8.e. WAV'!$M$6:$M$55,'E8.e. WAV'!$B$6:$B$55,$C55,'E8.e. WAV'!$E$6:$E$55,H55,'E8.e. WAV'!$C$6:$C$55,"geleistete Anzahlungen auf immaterielle Vermögensgegenstände")</f>
        <v>0</v>
      </c>
      <c r="X55" s="1194">
        <f>SUMIFS('E8.f. BKZ_NAB_IZ'!$K$6:$K$55,'E8.f. BKZ_NAB_IZ'!$B$6:$B$55,$C55,'E8.f. BKZ_NAB_IZ'!$D$6:$D$55,H55)</f>
        <v>0</v>
      </c>
      <c r="Y55" s="1184">
        <f>SUMIFS('E8.b. SAV'!$X$6:$X$405,'E8.b. SAV'!$B$6:$B$405,$C55,'E8.b. SAV'!$D$6:$D$405,H55)</f>
        <v>0</v>
      </c>
      <c r="Z55" s="1194">
        <f>SUMIFS('E8.e. WAV'!$O$6:$O$55,'E8.e. WAV'!$B$6:$B$55,$C55,'E8.e. WAV'!$E$6:$E$55,$H55,'E8.e. WAV'!$C$6:$C$55,"&lt;&gt;"&amp;"geleistete Anzahlungen auf immaterielle Vermögensgegenstände",'E8.e. WAV'!$C$6:$C$55,"&lt;&gt;"&amp;"geleistete Anzahlungen und Anlagen im Bau des Sachanlagevermögens",'E8.e. WAV'!$C$6:$C$55,"&lt;&gt;"&amp;"Geschäfts- oder Firmenwert")</f>
        <v>0</v>
      </c>
      <c r="AA55" s="1197">
        <f>SUMIFS('E8.e. WAV'!$O$6:$O$55,'E8.e. WAV'!$B$6:$B$55,$C55,'E8.e. WAV'!$E$6:$E$55,H55,'E8.e. WAV'!$C$6:$C$55,"geleistete Anzahlungen und Anlagen im Bau des Sachanlagevermögens")+ SUMIFS('E8.e. WAV'!$O$6:$O$55,'E8.e. WAV'!$B$6:$B$55,$C55,'E8.e. WAV'!$E$6:$E$55,H55,'E8.e. WAV'!$C$6:$C$55,"geleistete Anzahlungen auf immaterielle Vermögensgegenstände")</f>
        <v>0</v>
      </c>
      <c r="AB55" s="1194">
        <f>SUMIFS('E8.f. BKZ_NAB_IZ'!$L$6:$L$55,'E8.f. BKZ_NAB_IZ'!$B$6:$B$55,$C55,'E8.f. BKZ_NAB_IZ'!$D$6:$D$55,H55)</f>
        <v>0</v>
      </c>
      <c r="AC55" s="1210"/>
      <c r="AD55" s="1211">
        <f t="shared" si="15"/>
        <v>0</v>
      </c>
      <c r="AE55" s="1195">
        <f>$AE$13</f>
        <v>6.93E-2</v>
      </c>
      <c r="AF55" s="1195">
        <f>$AF$13</f>
        <v>3.8699999999999998E-2</v>
      </c>
      <c r="AG55" s="1195">
        <f>$AG$13</f>
        <v>5.0900000000000001E-2</v>
      </c>
      <c r="AH55" s="1184">
        <f t="shared" si="16"/>
        <v>0</v>
      </c>
      <c r="AJ55" s="1198">
        <f t="shared" si="9"/>
        <v>0</v>
      </c>
      <c r="AK55" s="1188">
        <f>$AK$13</f>
        <v>7.0099999999999996E-2</v>
      </c>
      <c r="AL55" s="1195">
        <f>$AL$13</f>
        <v>3.6600000000000001E-2</v>
      </c>
      <c r="AM55" s="1195">
        <f>$AM$13</f>
        <v>0.05</v>
      </c>
      <c r="AN55" s="1184">
        <f t="shared" si="17"/>
        <v>0</v>
      </c>
    </row>
    <row r="56" spans="2:40" ht="15" thickBot="1" x14ac:dyDescent="0.25">
      <c r="B56" s="1354"/>
      <c r="C56" s="1219">
        <f>C53</f>
        <v>0</v>
      </c>
      <c r="D56" s="1357"/>
      <c r="E56" s="1357"/>
      <c r="F56" s="1376"/>
      <c r="G56" s="1203"/>
      <c r="H56" s="1193">
        <v>2025</v>
      </c>
      <c r="I56" s="1209"/>
      <c r="J56" s="963">
        <f t="shared" si="4"/>
        <v>0</v>
      </c>
      <c r="K56" s="971"/>
      <c r="L56" s="961">
        <f t="shared" si="5"/>
        <v>0</v>
      </c>
      <c r="M56" s="971"/>
      <c r="N56" s="961">
        <f t="shared" si="6"/>
        <v>0</v>
      </c>
      <c r="O56" s="971"/>
      <c r="P56" s="961">
        <f t="shared" si="19"/>
        <v>0</v>
      </c>
      <c r="Q56" s="861"/>
      <c r="R56" s="1184">
        <f>SUMIFS('E8.b. SAV'!$W$5:$W$404,'E8.b. SAV'!$B$5:$B$404,$C56,'E8.b. SAV'!$D$5:$D$404,$H56)</f>
        <v>0</v>
      </c>
      <c r="S56" s="1184">
        <f>SUMIFS('E8.e. WAV'!$N$5:$N$54,'E8.e. WAV'!$B$5:$B$54,$C56,'E8.e. WAV'!$E$5:$E$54,H56)
-SUMIFS('E8.e. WAV'!$N$5:$N$54,'E8.e. WAV'!$B$5:$B$54,$C56,'E8.e. WAV'!$C$5:$C$54,"Geschäfts- oder Firmenwert",'E8.e. WAV'!$E$5:$E$54,H56)</f>
        <v>0</v>
      </c>
      <c r="T56" s="1185"/>
      <c r="U56" s="1184">
        <f>SUMIFS('E8.b. SAV'!$V$6:$V$405,'E8.b. SAV'!$B$6:$B$405,$C56,'E8.b. SAV'!$D$6:$D$405,H56)</f>
        <v>0</v>
      </c>
      <c r="V56" s="1184">
        <f>SUMIFS('E8.e. WAV'!$M$6:$M$55,'E8.e. WAV'!$B$6:$B$55,$C56,'E8.e. WAV'!$E$6:$E$55,$H56,'E8.e. WAV'!$C$6:$C$55,"&lt;&gt;"&amp;"geleistete Anzahlungen auf immaterielle Vermögensgegenstände",'E8.e. WAV'!$C$6:$C$55,"&lt;&gt;"&amp;"geleistete Anzahlungen und Anlagen im Bau des Sachanlagevermögens",'E8.e. WAV'!$C$6:$C$55,"&lt;&gt;"&amp;"Geschäfts- oder Firmenwert")</f>
        <v>0</v>
      </c>
      <c r="W56" s="1184">
        <f>SUMIFS('E8.e. WAV'!$M$6:$M$55,'E8.e. WAV'!$B$6:$B$55,$C56,'E8.e. WAV'!$E$6:$E$55,H56,'E8.e. WAV'!$C$6:$C$55,"geleistete Anzahlungen und Anlagen im Bau des Sachanlagevermögens")+ SUMIFS('E8.e. WAV'!$M$6:$M$55,'E8.e. WAV'!$B$6:$B$55,$C56,'E8.e. WAV'!$E$6:$E$55,H56,'E8.e. WAV'!$C$6:$C$55,"geleistete Anzahlungen auf immaterielle Vermögensgegenstände")</f>
        <v>0</v>
      </c>
      <c r="X56" s="1194">
        <f>SUMIFS('E8.f. BKZ_NAB_IZ'!$K$6:$K$55,'E8.f. BKZ_NAB_IZ'!$B$6:$B$55,$C56,'E8.f. BKZ_NAB_IZ'!$D$6:$D$55,H56)</f>
        <v>0</v>
      </c>
      <c r="Y56" s="1184">
        <f>SUMIFS('E8.b. SAV'!$X$6:$X$405,'E8.b. SAV'!$B$6:$B$405,$C56,'E8.b. SAV'!$D$6:$D$405,H56)</f>
        <v>0</v>
      </c>
      <c r="Z56" s="1194">
        <f>SUMIFS('E8.e. WAV'!$O$6:$O$55,'E8.e. WAV'!$B$6:$B$55,$C56,'E8.e. WAV'!$E$6:$E$55,$H56,'E8.e. WAV'!$C$6:$C$55,"&lt;&gt;"&amp;"geleistete Anzahlungen auf immaterielle Vermögensgegenstände",'E8.e. WAV'!$C$6:$C$55,"&lt;&gt;"&amp;"geleistete Anzahlungen und Anlagen im Bau des Sachanlagevermögens",'E8.e. WAV'!$C$6:$C$55,"&lt;&gt;"&amp;"Geschäfts- oder Firmenwert")</f>
        <v>0</v>
      </c>
      <c r="AA56" s="1197">
        <f>SUMIFS('E8.e. WAV'!$O$6:$O$55,'E8.e. WAV'!$B$6:$B$55,$C56,'E8.e. WAV'!$E$6:$E$55,H56,'E8.e. WAV'!$C$6:$C$55,"geleistete Anzahlungen und Anlagen im Bau des Sachanlagevermögens")+ SUMIFS('E8.e. WAV'!$O$6:$O$55,'E8.e. WAV'!$B$6:$B$55,$C56,'E8.e. WAV'!$E$6:$E$55,H56,'E8.e. WAV'!$C$6:$C$55,"geleistete Anzahlungen auf immaterielle Vermögensgegenstände")</f>
        <v>0</v>
      </c>
      <c r="AB56" s="1194">
        <f>SUMIFS('E8.f. BKZ_NAB_IZ'!$L$6:$L$55,'E8.f. BKZ_NAB_IZ'!$B$6:$B$55,$C56,'E8.f. BKZ_NAB_IZ'!$D$6:$D$55,H56)</f>
        <v>0</v>
      </c>
      <c r="AC56" s="1210"/>
      <c r="AD56" s="1211">
        <f t="shared" si="15"/>
        <v>0</v>
      </c>
      <c r="AE56" s="1195">
        <f>$AE$14</f>
        <v>7.0099999999999996E-2</v>
      </c>
      <c r="AF56" s="1195">
        <f>$AF$14</f>
        <v>3.6600000000000001E-2</v>
      </c>
      <c r="AG56" s="1195">
        <f>$AG$14</f>
        <v>0.05</v>
      </c>
      <c r="AH56" s="1184">
        <f t="shared" si="16"/>
        <v>0</v>
      </c>
      <c r="AJ56" s="1198">
        <f t="shared" si="9"/>
        <v>0</v>
      </c>
      <c r="AK56" s="1188">
        <f>$AK$14</f>
        <v>7.0099999999999996E-2</v>
      </c>
      <c r="AL56" s="1195">
        <f>$AL$14</f>
        <v>3.6600000000000001E-2</v>
      </c>
      <c r="AM56" s="1195">
        <f>$AM$14</f>
        <v>0.05</v>
      </c>
      <c r="AN56" s="1184">
        <f t="shared" si="17"/>
        <v>0</v>
      </c>
    </row>
    <row r="57" spans="2:40" hidden="1" x14ac:dyDescent="0.2">
      <c r="B57" s="1354"/>
      <c r="C57" s="1219">
        <f>C53</f>
        <v>0</v>
      </c>
      <c r="D57" s="1357"/>
      <c r="E57" s="1357"/>
      <c r="F57" s="1376"/>
      <c r="G57" s="1203"/>
      <c r="H57" s="1193">
        <v>2026</v>
      </c>
      <c r="I57" s="1209"/>
      <c r="J57" s="963">
        <f t="shared" si="4"/>
        <v>0</v>
      </c>
      <c r="K57" s="971"/>
      <c r="L57" s="961">
        <f t="shared" si="5"/>
        <v>0</v>
      </c>
      <c r="M57" s="971"/>
      <c r="N57" s="961">
        <f t="shared" si="6"/>
        <v>0</v>
      </c>
      <c r="O57" s="971"/>
      <c r="P57" s="961">
        <f t="shared" si="19"/>
        <v>0</v>
      </c>
      <c r="Q57" s="861"/>
      <c r="R57" s="1184">
        <f>SUMIFS('E8.b. SAV'!$W$5:$W$404,'E8.b. SAV'!$B$5:$B$404,$C57,'E8.b. SAV'!$D$5:$D$404,$H57)</f>
        <v>0</v>
      </c>
      <c r="S57" s="1184">
        <f>SUMIFS('E8.e. WAV'!$N$5:$N$54,'E8.e. WAV'!$B$5:$B$54,$C57,'E8.e. WAV'!$E$5:$E$54,H57)
-SUMIFS('E8.e. WAV'!$N$5:$N$54,'E8.e. WAV'!$B$5:$B$54,$C57,'E8.e. WAV'!$C$5:$C$54,"Geschäfts- oder Firmenwert",'E8.e. WAV'!$E$5:$E$54,H57)</f>
        <v>0</v>
      </c>
      <c r="T57" s="1185"/>
      <c r="U57" s="1184">
        <f>SUMIFS('E8.b. SAV'!$V$6:$V$405,'E8.b. SAV'!$B$6:$B$405,$C57,'E8.b. SAV'!$D$6:$D$405,H57)</f>
        <v>0</v>
      </c>
      <c r="V57" s="1184">
        <f>SUMIFS('E8.e. WAV'!$M$6:$M$55,'E8.e. WAV'!$B$6:$B$55,$C57,'E8.e. WAV'!$E$6:$E$55,$H57,'E8.e. WAV'!$C$6:$C$55,"&lt;&gt;"&amp;"geleistete Anzahlungen auf immaterielle Vermögensgegenstände",'E8.e. WAV'!$C$6:$C$55,"&lt;&gt;"&amp;"geleistete Anzahlungen und Anlagen im Bau des Sachanlagevermögens",'E8.e. WAV'!$C$6:$C$55,"&lt;&gt;"&amp;"Geschäfts- oder Firmenwert")</f>
        <v>0</v>
      </c>
      <c r="W57" s="1184">
        <f>SUMIFS('E8.e. WAV'!$M$6:$M$55,'E8.e. WAV'!$B$6:$B$55,$C57,'E8.e. WAV'!$E$6:$E$55,H57,'E8.e. WAV'!$C$6:$C$55,"geleistete Anzahlungen und Anlagen im Bau des Sachanlagevermögens")+ SUMIFS('E8.e. WAV'!$M$6:$M$55,'E8.e. WAV'!$B$6:$B$55,$C57,'E8.e. WAV'!$E$6:$E$55,H57,'E8.e. WAV'!$C$6:$C$55,"geleistete Anzahlungen auf immaterielle Vermögensgegenstände")</f>
        <v>0</v>
      </c>
      <c r="X57" s="1194">
        <f>SUMIFS('E8.f. BKZ_NAB_IZ'!$K$6:$K$55,'E8.f. BKZ_NAB_IZ'!$B$6:$B$55,$C57,'E8.f. BKZ_NAB_IZ'!$D$6:$D$55,H57)</f>
        <v>0</v>
      </c>
      <c r="Y57" s="1184">
        <f>SUMIFS('E8.b. SAV'!$X$6:$X$405,'E8.b. SAV'!$B$6:$B$405,$C57,'E8.b. SAV'!$D$6:$D$405,H57)</f>
        <v>0</v>
      </c>
      <c r="Z57" s="1194">
        <f>SUMIFS('E8.e. WAV'!$O$6:$O$55,'E8.e. WAV'!$B$6:$B$55,$C57,'E8.e. WAV'!$E$6:$E$55,$H57,'E8.e. WAV'!$C$6:$C$55,"&lt;&gt;"&amp;"geleistete Anzahlungen auf immaterielle Vermögensgegenstände",'E8.e. WAV'!$C$6:$C$55,"&lt;&gt;"&amp;"geleistete Anzahlungen und Anlagen im Bau des Sachanlagevermögens",'E8.e. WAV'!$C$6:$C$55,"&lt;&gt;"&amp;"Geschäfts- oder Firmenwert")</f>
        <v>0</v>
      </c>
      <c r="AA57" s="1197">
        <f>SUMIFS('E8.e. WAV'!$O$6:$O$55,'E8.e. WAV'!$B$6:$B$55,$C57,'E8.e. WAV'!$E$6:$E$55,H57,'E8.e. WAV'!$C$6:$C$55,"geleistete Anzahlungen und Anlagen im Bau des Sachanlagevermögens")+ SUMIFS('E8.e. WAV'!$O$6:$O$55,'E8.e. WAV'!$B$6:$B$55,$C57,'E8.e. WAV'!$E$6:$E$55,H57,'E8.e. WAV'!$C$6:$C$55,"geleistete Anzahlungen auf immaterielle Vermögensgegenstände")</f>
        <v>0</v>
      </c>
      <c r="AB57" s="1194">
        <f>SUMIFS('E8.f. BKZ_NAB_IZ'!$L$6:$L$55,'E8.f. BKZ_NAB_IZ'!$B$6:$B$55,$C57,'E8.f. BKZ_NAB_IZ'!$D$6:$D$55,H57)</f>
        <v>0</v>
      </c>
      <c r="AC57" s="1210"/>
      <c r="AD57" s="1211">
        <f t="shared" si="15"/>
        <v>0</v>
      </c>
      <c r="AE57" s="1195">
        <f>$AE$15</f>
        <v>0</v>
      </c>
      <c r="AF57" s="1195">
        <f>$AF$15</f>
        <v>0</v>
      </c>
      <c r="AG57" s="1195">
        <f>$AG$15</f>
        <v>0</v>
      </c>
      <c r="AH57" s="1184">
        <f t="shared" si="16"/>
        <v>0</v>
      </c>
      <c r="AJ57" s="1198">
        <f t="shared" si="9"/>
        <v>0</v>
      </c>
      <c r="AK57" s="1188">
        <f>$AK$15</f>
        <v>0</v>
      </c>
      <c r="AL57" s="1195">
        <f>$AL$15</f>
        <v>0</v>
      </c>
      <c r="AM57" s="1195">
        <f>$AM$15</f>
        <v>0</v>
      </c>
      <c r="AN57" s="1184">
        <f t="shared" si="17"/>
        <v>0</v>
      </c>
    </row>
    <row r="58" spans="2:40" hidden="1" x14ac:dyDescent="0.2">
      <c r="B58" s="1354"/>
      <c r="C58" s="1219">
        <f>C53</f>
        <v>0</v>
      </c>
      <c r="D58" s="1357"/>
      <c r="E58" s="1357"/>
      <c r="F58" s="1376"/>
      <c r="G58" s="1203"/>
      <c r="H58" s="1193">
        <v>2027</v>
      </c>
      <c r="I58" s="1209"/>
      <c r="J58" s="963">
        <f t="shared" si="4"/>
        <v>0</v>
      </c>
      <c r="K58" s="971"/>
      <c r="L58" s="961">
        <f t="shared" si="5"/>
        <v>0</v>
      </c>
      <c r="M58" s="971"/>
      <c r="N58" s="961">
        <f t="shared" si="6"/>
        <v>0</v>
      </c>
      <c r="O58" s="971"/>
      <c r="P58" s="961">
        <f t="shared" si="19"/>
        <v>0</v>
      </c>
      <c r="Q58" s="861"/>
      <c r="R58" s="1184">
        <f>SUMIFS('E8.b. SAV'!$W$5:$W$404,'E8.b. SAV'!$B$5:$B$404,$C58,'E8.b. SAV'!$D$5:$D$404,$H58)</f>
        <v>0</v>
      </c>
      <c r="S58" s="1184">
        <f>SUMIFS('E8.e. WAV'!$N$5:$N$54,'E8.e. WAV'!$B$5:$B$54,$C58,'E8.e. WAV'!$E$5:$E$54,H58)
-SUMIFS('E8.e. WAV'!$N$5:$N$54,'E8.e. WAV'!$B$5:$B$54,$C58,'E8.e. WAV'!$C$5:$C$54,"Geschäfts- oder Firmenwert",'E8.e. WAV'!$E$5:$E$54,H58)</f>
        <v>0</v>
      </c>
      <c r="T58" s="1185"/>
      <c r="U58" s="1184">
        <f>SUMIFS('E8.b. SAV'!$V$6:$V$405,'E8.b. SAV'!$B$6:$B$405,$C58,'E8.b. SAV'!$D$6:$D$405,H58)</f>
        <v>0</v>
      </c>
      <c r="V58" s="1184">
        <f>SUMIFS('E8.e. WAV'!$M$6:$M$55,'E8.e. WAV'!$B$6:$B$55,$C58,'E8.e. WAV'!$E$6:$E$55,$H58,'E8.e. WAV'!$C$6:$C$55,"&lt;&gt;"&amp;"geleistete Anzahlungen auf immaterielle Vermögensgegenstände",'E8.e. WAV'!$C$6:$C$55,"&lt;&gt;"&amp;"geleistete Anzahlungen und Anlagen im Bau des Sachanlagevermögens",'E8.e. WAV'!$C$6:$C$55,"&lt;&gt;"&amp;"Geschäfts- oder Firmenwert")</f>
        <v>0</v>
      </c>
      <c r="W58" s="1184">
        <f>SUMIFS('E8.e. WAV'!$M$6:$M$55,'E8.e. WAV'!$B$6:$B$55,$C58,'E8.e. WAV'!$E$6:$E$55,H58,'E8.e. WAV'!$C$6:$C$55,"geleistete Anzahlungen und Anlagen im Bau des Sachanlagevermögens")+ SUMIFS('E8.e. WAV'!$M$6:$M$55,'E8.e. WAV'!$B$6:$B$55,$C58,'E8.e. WAV'!$E$6:$E$55,H58,'E8.e. WAV'!$C$6:$C$55,"geleistete Anzahlungen auf immaterielle Vermögensgegenstände")</f>
        <v>0</v>
      </c>
      <c r="X58" s="1194">
        <f>SUMIFS('E8.f. BKZ_NAB_IZ'!$K$6:$K$55,'E8.f. BKZ_NAB_IZ'!$B$6:$B$55,$C58,'E8.f. BKZ_NAB_IZ'!$D$6:$D$55,H58)</f>
        <v>0</v>
      </c>
      <c r="Y58" s="1184">
        <f>SUMIFS('E8.b. SAV'!$X$6:$X$405,'E8.b. SAV'!$B$6:$B$405,$C58,'E8.b. SAV'!$D$6:$D$405,H58)</f>
        <v>0</v>
      </c>
      <c r="Z58" s="1194">
        <f>SUMIFS('E8.e. WAV'!$O$6:$O$55,'E8.e. WAV'!$B$6:$B$55,$C58,'E8.e. WAV'!$E$6:$E$55,$H58,'E8.e. WAV'!$C$6:$C$55,"&lt;&gt;"&amp;"geleistete Anzahlungen auf immaterielle Vermögensgegenstände",'E8.e. WAV'!$C$6:$C$55,"&lt;&gt;"&amp;"geleistete Anzahlungen und Anlagen im Bau des Sachanlagevermögens",'E8.e. WAV'!$C$6:$C$55,"&lt;&gt;"&amp;"Geschäfts- oder Firmenwert")</f>
        <v>0</v>
      </c>
      <c r="AA58" s="1197">
        <f>SUMIFS('E8.e. WAV'!$O$6:$O$55,'E8.e. WAV'!$B$6:$B$55,$C58,'E8.e. WAV'!$E$6:$E$55,H58,'E8.e. WAV'!$C$6:$C$55,"geleistete Anzahlungen und Anlagen im Bau des Sachanlagevermögens")+ SUMIFS('E8.e. WAV'!$O$6:$O$55,'E8.e. WAV'!$B$6:$B$55,$C58,'E8.e. WAV'!$E$6:$E$55,H58,'E8.e. WAV'!$C$6:$C$55,"geleistete Anzahlungen auf immaterielle Vermögensgegenstände")</f>
        <v>0</v>
      </c>
      <c r="AB58" s="1194">
        <f>SUMIFS('E8.f. BKZ_NAB_IZ'!$L$6:$L$55,'E8.f. BKZ_NAB_IZ'!$B$6:$B$55,$C58,'E8.f. BKZ_NAB_IZ'!$D$6:$D$55,H58)</f>
        <v>0</v>
      </c>
      <c r="AC58" s="1210"/>
      <c r="AD58" s="1211">
        <f t="shared" si="15"/>
        <v>0</v>
      </c>
      <c r="AE58" s="1195">
        <f>$AE$16</f>
        <v>0</v>
      </c>
      <c r="AF58" s="1195">
        <f>$AF$16</f>
        <v>0</v>
      </c>
      <c r="AG58" s="1195">
        <f>$AG$16</f>
        <v>0</v>
      </c>
      <c r="AH58" s="1184">
        <f t="shared" si="16"/>
        <v>0</v>
      </c>
      <c r="AJ58" s="1198">
        <f t="shared" si="9"/>
        <v>0</v>
      </c>
      <c r="AK58" s="1188">
        <f>$AK$16</f>
        <v>0</v>
      </c>
      <c r="AL58" s="1195">
        <f>$AL$16</f>
        <v>0</v>
      </c>
      <c r="AM58" s="1195">
        <f>$AM$16</f>
        <v>0</v>
      </c>
      <c r="AN58" s="1184">
        <f t="shared" si="17"/>
        <v>0</v>
      </c>
    </row>
    <row r="59" spans="2:40" ht="15" hidden="1" thickBot="1" x14ac:dyDescent="0.25">
      <c r="B59" s="1355"/>
      <c r="C59" s="1219">
        <f>C53</f>
        <v>0</v>
      </c>
      <c r="D59" s="1358"/>
      <c r="E59" s="1358"/>
      <c r="F59" s="1377"/>
      <c r="G59" s="1203"/>
      <c r="H59" s="1208">
        <v>2028</v>
      </c>
      <c r="I59" s="1209"/>
      <c r="J59" s="962">
        <f t="shared" si="4"/>
        <v>0</v>
      </c>
      <c r="K59" s="971"/>
      <c r="L59" s="966">
        <f t="shared" si="5"/>
        <v>0</v>
      </c>
      <c r="M59" s="971"/>
      <c r="N59" s="966">
        <f t="shared" si="6"/>
        <v>0</v>
      </c>
      <c r="O59" s="971"/>
      <c r="P59" s="961">
        <f t="shared" si="19"/>
        <v>0</v>
      </c>
      <c r="Q59" s="861"/>
      <c r="R59" s="1202">
        <f>SUMIFS('E8.b. SAV'!$W$5:$W$404,'E8.b. SAV'!$B$5:$B$404,$C59,'E8.b. SAV'!$D$5:$D$404,$H59)</f>
        <v>0</v>
      </c>
      <c r="S59" s="1202">
        <f>SUMIFS('E8.e. WAV'!$N$5:$N$54,'E8.e. WAV'!$B$5:$B$54,$C59,'E8.e. WAV'!$E$5:$E$54,H59)
-SUMIFS('E8.e. WAV'!$N$5:$N$54,'E8.e. WAV'!$B$5:$B$54,$C59,'E8.e. WAV'!$C$5:$C$54,"Geschäfts- oder Firmenwert",'E8.e. WAV'!$E$5:$E$54,H59)</f>
        <v>0</v>
      </c>
      <c r="T59" s="1185"/>
      <c r="U59" s="1197">
        <f>SUMIFS('E8.b. SAV'!$V$6:$V$405,'E8.b. SAV'!$B$6:$B$405,$C59,'E8.b. SAV'!$D$6:$D$405,H59)</f>
        <v>0</v>
      </c>
      <c r="V59" s="1197">
        <f>SUMIFS('E8.e. WAV'!$M$6:$M$55,'E8.e. WAV'!$B$6:$B$55,$C59,'E8.e. WAV'!$E$6:$E$55,$H59,'E8.e. WAV'!$C$6:$C$55,"&lt;&gt;"&amp;"geleistete Anzahlungen auf immaterielle Vermögensgegenstände",'E8.e. WAV'!$C$6:$C$55,"&lt;&gt;"&amp;"geleistete Anzahlungen und Anlagen im Bau des Sachanlagevermögens",'E8.e. WAV'!$C$6:$C$55,"&lt;&gt;"&amp;"Geschäfts- oder Firmenwert")</f>
        <v>0</v>
      </c>
      <c r="W59" s="1197">
        <f>SUMIFS('E8.e. WAV'!$M$6:$M$55,'E8.e. WAV'!$B$6:$B$55,$C59,'E8.e. WAV'!$E$6:$E$55,H59,'E8.e. WAV'!$C$6:$C$55,"geleistete Anzahlungen und Anlagen im Bau des Sachanlagevermögens")+ SUMIFS('E8.e. WAV'!$M$6:$M$55,'E8.e. WAV'!$B$6:$B$55,$C59,'E8.e. WAV'!$E$6:$E$55,H59,'E8.e. WAV'!$C$6:$C$55,"geleistete Anzahlungen auf immaterielle Vermögensgegenstände")</f>
        <v>0</v>
      </c>
      <c r="X59" s="1198">
        <f>SUMIFS('E8.f. BKZ_NAB_IZ'!$K$6:$K$55,'E8.f. BKZ_NAB_IZ'!$B$6:$B$55,$C59,'E8.f. BKZ_NAB_IZ'!$D$6:$D$55,H59)</f>
        <v>0</v>
      </c>
      <c r="Y59" s="1197">
        <f>SUMIFS('E8.b. SAV'!$X$6:$X$405,'E8.b. SAV'!$B$6:$B$405,$C59,'E8.b. SAV'!$D$6:$D$405,H59)</f>
        <v>0</v>
      </c>
      <c r="Z59" s="1198">
        <f>SUMIFS('E8.e. WAV'!$O$6:$O$55,'E8.e. WAV'!$B$6:$B$55,$C59,'E8.e. WAV'!$E$6:$E$55,$H59,'E8.e. WAV'!$C$6:$C$55,"&lt;&gt;"&amp;"geleistete Anzahlungen auf immaterielle Vermögensgegenstände",'E8.e. WAV'!$C$6:$C$55,"&lt;&gt;"&amp;"geleistete Anzahlungen und Anlagen im Bau des Sachanlagevermögens",'E8.e. WAV'!$C$6:$C$55,"&lt;&gt;"&amp;"Geschäfts- oder Firmenwert")</f>
        <v>0</v>
      </c>
      <c r="AA59" s="1197">
        <f>SUMIFS('E8.e. WAV'!$O$6:$O$55,'E8.e. WAV'!$B$6:$B$55,$C59,'E8.e. WAV'!$E$6:$E$55,H59,'E8.e. WAV'!$C$6:$C$55,"geleistete Anzahlungen und Anlagen im Bau des Sachanlagevermögens")+ SUMIFS('E8.e. WAV'!$O$6:$O$55,'E8.e. WAV'!$B$6:$B$55,$C59,'E8.e. WAV'!$E$6:$E$55,H59,'E8.e. WAV'!$C$6:$C$55,"geleistete Anzahlungen auf immaterielle Vermögensgegenstände")</f>
        <v>0</v>
      </c>
      <c r="AB59" s="1198">
        <f>SUMIFS('E8.f. BKZ_NAB_IZ'!$L$6:$L$55,'E8.f. BKZ_NAB_IZ'!$B$6:$B$55,$C59,'E8.f. BKZ_NAB_IZ'!$D$6:$D$55,H59)</f>
        <v>0</v>
      </c>
      <c r="AC59" s="1210"/>
      <c r="AD59" s="1212">
        <f t="shared" si="15"/>
        <v>0</v>
      </c>
      <c r="AE59" s="1201">
        <f>$AE$17</f>
        <v>0</v>
      </c>
      <c r="AF59" s="1201">
        <f>$AF$17</f>
        <v>0</v>
      </c>
      <c r="AG59" s="1201">
        <f>$AG$17</f>
        <v>0</v>
      </c>
      <c r="AH59" s="1197">
        <f t="shared" si="16"/>
        <v>0</v>
      </c>
      <c r="AJ59" s="1198">
        <f t="shared" si="9"/>
        <v>0</v>
      </c>
      <c r="AK59" s="1201">
        <f>$AK$17</f>
        <v>0</v>
      </c>
      <c r="AL59" s="1201">
        <f>$AL$17</f>
        <v>0</v>
      </c>
      <c r="AM59" s="1201">
        <f>$AM$17</f>
        <v>0</v>
      </c>
      <c r="AN59" s="1202">
        <f t="shared" si="17"/>
        <v>0</v>
      </c>
    </row>
    <row r="60" spans="2:40" x14ac:dyDescent="0.2">
      <c r="B60" s="1353"/>
      <c r="C60" s="1218">
        <f>B60</f>
        <v>0</v>
      </c>
      <c r="D60" s="1356"/>
      <c r="E60" s="1356"/>
      <c r="F60" s="1375"/>
      <c r="G60" s="1203"/>
      <c r="H60" s="1181">
        <v>2022</v>
      </c>
      <c r="I60" s="1209"/>
      <c r="J60" s="972">
        <f t="shared" si="4"/>
        <v>0</v>
      </c>
      <c r="K60" s="971"/>
      <c r="L60" s="972">
        <f t="shared" si="5"/>
        <v>0</v>
      </c>
      <c r="M60" s="971"/>
      <c r="N60" s="972">
        <f t="shared" si="6"/>
        <v>0</v>
      </c>
      <c r="O60" s="971"/>
      <c r="P60" s="972">
        <f t="shared" ref="P60:P66" si="20">IFERROR((AJ60*AK60+AD60*AE60)*0.4*0.035*$F$60,0)</f>
        <v>0</v>
      </c>
      <c r="Q60" s="861"/>
      <c r="R60" s="1183">
        <f>SUMIFS('E8.b. SAV'!$W$5:$W$404,'E8.b. SAV'!$B$5:$B$404,$C60,'E8.b. SAV'!$D$5:$D$404,$H60)</f>
        <v>0</v>
      </c>
      <c r="S60" s="1183">
        <f>SUMIFS('E8.e. WAV'!$N$5:$N$54,'E8.e. WAV'!$B$5:$B$54,$C60,'E8.e. WAV'!$E$5:$E$54,H60)
-SUMIFS('E8.e. WAV'!$N$5:$N$54,'E8.e. WAV'!$B$5:$B$54,$C60,'E8.e. WAV'!$C$5:$C$54,"Geschäfts- oder Firmenwert",'E8.e. WAV'!$E$5:$E$54,H60)</f>
        <v>0</v>
      </c>
      <c r="T60" s="1185"/>
      <c r="U60" s="1183">
        <f>SUMIFS('E8.b. SAV'!$V$6:$V$405,'E8.b. SAV'!$B$6:$B$405,$C60,'E8.b. SAV'!$D$6:$D$405,H60)</f>
        <v>0</v>
      </c>
      <c r="V60" s="1183">
        <f>SUMIFS('E8.e. WAV'!$M$6:$M$55,'E8.e. WAV'!$B$6:$B$55,$C60,'E8.e. WAV'!$E$6:$E$55,$H60,'E8.e. WAV'!$C$6:$C$55,"&lt;&gt;"&amp;"geleistete Anzahlungen auf immaterielle Vermögensgegenstände",'E8.e. WAV'!$C$6:$C$55,"&lt;&gt;"&amp;"geleistete Anzahlungen und Anlagen im Bau des Sachanlagevermögens",'E8.e. WAV'!$C$6:$C$55,"&lt;&gt;"&amp;"Geschäfts- oder Firmenwert")</f>
        <v>0</v>
      </c>
      <c r="W60" s="1183">
        <f>SUMIFS('E8.e. WAV'!$M$6:$M$55,'E8.e. WAV'!$B$6:$B$55,$C60,'E8.e. WAV'!$E$6:$E$55,H60,'E8.e. WAV'!$C$6:$C$55,"geleistete Anzahlungen und Anlagen im Bau des Sachanlagevermögens")+ SUMIFS('E8.e. WAV'!$M$6:$M$55,'E8.e. WAV'!$B$6:$B$55,$C60,'E8.e. WAV'!$E$6:$E$55,H60,'E8.e. WAV'!$C$6:$C$55,"geleistete Anzahlungen auf immaterielle Vermögensgegenstände")</f>
        <v>0</v>
      </c>
      <c r="X60" s="1186">
        <f>SUMIFS('E8.f. BKZ_NAB_IZ'!$K$6:$K$55,'E8.f. BKZ_NAB_IZ'!$B$6:$B$55,$C60,'E8.f. BKZ_NAB_IZ'!$D$6:$D$55,H60)</f>
        <v>0</v>
      </c>
      <c r="Y60" s="1183">
        <f>SUMIFS('E8.b. SAV'!$X$6:$X$405,'E8.b. SAV'!$B$6:$B$405,$C60,'E8.b. SAV'!$D$6:$D$405,H60)</f>
        <v>0</v>
      </c>
      <c r="Z60" s="1186">
        <f>SUMIFS('E8.e. WAV'!$O$6:$O$55,'E8.e. WAV'!$B$6:$B$55,$C60,'E8.e. WAV'!$E$6:$E$55,$H60,'E8.e. WAV'!$C$6:$C$55,"&lt;&gt;"&amp;"geleistete Anzahlungen auf immaterielle Vermögensgegenstände",'E8.e. WAV'!$C$6:$C$55,"&lt;&gt;"&amp;"geleistete Anzahlungen und Anlagen im Bau des Sachanlagevermögens",'E8.e. WAV'!$C$6:$C$55,"&lt;&gt;"&amp;"Geschäfts- oder Firmenwert")</f>
        <v>0</v>
      </c>
      <c r="AA60" s="1207">
        <f>SUMIFS('E8.e. WAV'!$O$6:$O$55,'E8.e. WAV'!$B$6:$B$55,$C60,'E8.e. WAV'!$E$6:$E$55,H60,'E8.e. WAV'!$C$6:$C$55,"geleistete Anzahlungen und Anlagen im Bau des Sachanlagevermögens")+ SUMIFS('E8.e. WAV'!$O$6:$O$55,'E8.e. WAV'!$B$6:$B$55,$C60,'E8.e. WAV'!$E$6:$E$55,H60,'E8.e. WAV'!$C$6:$C$55,"geleistete Anzahlungen auf immaterielle Vermögensgegenstände")</f>
        <v>0</v>
      </c>
      <c r="AB60" s="1186">
        <f>SUMIFS('E8.f. BKZ_NAB_IZ'!$L$6:$L$55,'E8.f. BKZ_NAB_IZ'!$B$6:$B$55,$C60,'E8.f. BKZ_NAB_IZ'!$D$6:$D$55,H60)</f>
        <v>0</v>
      </c>
      <c r="AC60" s="1210"/>
      <c r="AD60" s="1213">
        <f t="shared" si="15"/>
        <v>0</v>
      </c>
      <c r="AE60" s="1190">
        <f>$AE$11</f>
        <v>5.0700000000000002E-2</v>
      </c>
      <c r="AF60" s="1190">
        <f>$AF$11</f>
        <v>2.9100000000000001E-2</v>
      </c>
      <c r="AG60" s="1190">
        <f>$AG$11</f>
        <v>3.7699999999999997E-2</v>
      </c>
      <c r="AH60" s="1183">
        <f t="shared" si="16"/>
        <v>0</v>
      </c>
      <c r="AJ60" s="1214">
        <f t="shared" si="9"/>
        <v>0</v>
      </c>
      <c r="AK60" s="1190">
        <f>$AK$11</f>
        <v>5.0700000000000002E-2</v>
      </c>
      <c r="AL60" s="1190">
        <f>$AL$18</f>
        <v>3.6600000000000001E-2</v>
      </c>
      <c r="AM60" s="1190">
        <f>$AM$11</f>
        <v>4.2200000000000001E-2</v>
      </c>
      <c r="AN60" s="1183">
        <f t="shared" si="17"/>
        <v>0</v>
      </c>
    </row>
    <row r="61" spans="2:40" x14ac:dyDescent="0.2">
      <c r="B61" s="1354"/>
      <c r="C61" s="1219">
        <f>C60</f>
        <v>0</v>
      </c>
      <c r="D61" s="1357"/>
      <c r="E61" s="1357"/>
      <c r="F61" s="1376"/>
      <c r="G61" s="1203"/>
      <c r="H61" s="1193">
        <v>2023</v>
      </c>
      <c r="I61" s="1209"/>
      <c r="J61" s="963">
        <f t="shared" si="4"/>
        <v>0</v>
      </c>
      <c r="K61" s="971"/>
      <c r="L61" s="961">
        <f t="shared" si="5"/>
        <v>0</v>
      </c>
      <c r="M61" s="971"/>
      <c r="N61" s="961">
        <f t="shared" si="6"/>
        <v>0</v>
      </c>
      <c r="O61" s="971"/>
      <c r="P61" s="961">
        <f t="shared" si="20"/>
        <v>0</v>
      </c>
      <c r="Q61" s="861"/>
      <c r="R61" s="1184">
        <f>SUMIFS('E8.b. SAV'!$W$5:$W$404,'E8.b. SAV'!$B$5:$B$404,$C61,'E8.b. SAV'!$D$5:$D$404,$H61)</f>
        <v>0</v>
      </c>
      <c r="S61" s="1184">
        <f>SUMIFS('E8.e. WAV'!$N$5:$N$54,'E8.e. WAV'!$B$5:$B$54,$C61,'E8.e. WAV'!$E$5:$E$54,H61)
-SUMIFS('E8.e. WAV'!$N$5:$N$54,'E8.e. WAV'!$B$5:$B$54,$C61,'E8.e. WAV'!$C$5:$C$54,"Geschäfts- oder Firmenwert",'E8.e. WAV'!$E$5:$E$54,H61)</f>
        <v>0</v>
      </c>
      <c r="T61" s="1185"/>
      <c r="U61" s="1184">
        <f>SUMIFS('E8.b. SAV'!$V$6:$V$405,'E8.b. SAV'!$B$6:$B$405,$C61,'E8.b. SAV'!$D$6:$D$405,H61)</f>
        <v>0</v>
      </c>
      <c r="V61" s="1184">
        <f>SUMIFS('E8.e. WAV'!$M$6:$M$55,'E8.e. WAV'!$B$6:$B$55,$C61,'E8.e. WAV'!$E$6:$E$55,$H61,'E8.e. WAV'!$C$6:$C$55,"&lt;&gt;"&amp;"geleistete Anzahlungen auf immaterielle Vermögensgegenstände",'E8.e. WAV'!$C$6:$C$55,"&lt;&gt;"&amp;"geleistete Anzahlungen und Anlagen im Bau des Sachanlagevermögens",'E8.e. WAV'!$C$6:$C$55,"&lt;&gt;"&amp;"Geschäfts- oder Firmenwert")</f>
        <v>0</v>
      </c>
      <c r="W61" s="1184">
        <f>SUMIFS('E8.e. WAV'!$M$6:$M$55,'E8.e. WAV'!$B$6:$B$55,$C61,'E8.e. WAV'!$E$6:$E$55,H61,'E8.e. WAV'!$C$6:$C$55,"geleistete Anzahlungen und Anlagen im Bau des Sachanlagevermögens")+ SUMIFS('E8.e. WAV'!$M$6:$M$55,'E8.e. WAV'!$B$6:$B$55,$C61,'E8.e. WAV'!$E$6:$E$55,H61,'E8.e. WAV'!$C$6:$C$55,"geleistete Anzahlungen auf immaterielle Vermögensgegenstände")</f>
        <v>0</v>
      </c>
      <c r="X61" s="1194">
        <f>SUMIFS('E8.f. BKZ_NAB_IZ'!$K$6:$K$55,'E8.f. BKZ_NAB_IZ'!$B$6:$B$55,$C61,'E8.f. BKZ_NAB_IZ'!$D$6:$D$55,H61)</f>
        <v>0</v>
      </c>
      <c r="Y61" s="1184">
        <f>SUMIFS('E8.b. SAV'!$X$6:$X$405,'E8.b. SAV'!$B$6:$B$405,$C61,'E8.b. SAV'!$D$6:$D$405,H61)</f>
        <v>0</v>
      </c>
      <c r="Z61" s="1194">
        <f>SUMIFS('E8.e. WAV'!$O$6:$O$55,'E8.e. WAV'!$B$6:$B$55,$C61,'E8.e. WAV'!$E$6:$E$55,$H61,'E8.e. WAV'!$C$6:$C$55,"&lt;&gt;"&amp;"geleistete Anzahlungen auf immaterielle Vermögensgegenstände",'E8.e. WAV'!$C$6:$C$55,"&lt;&gt;"&amp;"geleistete Anzahlungen und Anlagen im Bau des Sachanlagevermögens",'E8.e. WAV'!$C$6:$C$55,"&lt;&gt;"&amp;"Geschäfts- oder Firmenwert")</f>
        <v>0</v>
      </c>
      <c r="AA61" s="1197">
        <f>SUMIFS('E8.e. WAV'!$O$6:$O$55,'E8.e. WAV'!$B$6:$B$55,$C61,'E8.e. WAV'!$E$6:$E$55,H61,'E8.e. WAV'!$C$6:$C$55,"geleistete Anzahlungen und Anlagen im Bau des Sachanlagevermögens")+ SUMIFS('E8.e. WAV'!$O$6:$O$55,'E8.e. WAV'!$B$6:$B$55,$C61,'E8.e. WAV'!$E$6:$E$55,H61,'E8.e. WAV'!$C$6:$C$55,"geleistete Anzahlungen auf immaterielle Vermögensgegenstände")</f>
        <v>0</v>
      </c>
      <c r="AB61" s="1194">
        <f>SUMIFS('E8.f. BKZ_NAB_IZ'!$L$6:$L$55,'E8.f. BKZ_NAB_IZ'!$B$6:$B$55,$C61,'E8.f. BKZ_NAB_IZ'!$D$6:$D$55,H61)</f>
        <v>0</v>
      </c>
      <c r="AC61" s="1210"/>
      <c r="AD61" s="1211">
        <f t="shared" si="15"/>
        <v>0</v>
      </c>
      <c r="AE61" s="1195">
        <f>$AE$12</f>
        <v>5.0700000000000002E-2</v>
      </c>
      <c r="AF61" s="1195">
        <f>$AF$12</f>
        <v>4.3799999999999999E-2</v>
      </c>
      <c r="AG61" s="1195">
        <f>$AG$12</f>
        <v>4.6600000000000003E-2</v>
      </c>
      <c r="AH61" s="1184">
        <f t="shared" si="16"/>
        <v>0</v>
      </c>
      <c r="AJ61" s="1198">
        <f t="shared" si="9"/>
        <v>0</v>
      </c>
      <c r="AK61" s="1188">
        <f>$AK$12</f>
        <v>5.0700000000000002E-2</v>
      </c>
      <c r="AL61" s="1195">
        <f>$AL$19</f>
        <v>3.6600000000000001E-2</v>
      </c>
      <c r="AM61" s="1195">
        <f>$AM$12</f>
        <v>4.2200000000000001E-2</v>
      </c>
      <c r="AN61" s="1184">
        <f t="shared" si="17"/>
        <v>0</v>
      </c>
    </row>
    <row r="62" spans="2:40" x14ac:dyDescent="0.2">
      <c r="B62" s="1354"/>
      <c r="C62" s="1219">
        <f>C60</f>
        <v>0</v>
      </c>
      <c r="D62" s="1357"/>
      <c r="E62" s="1357"/>
      <c r="F62" s="1376"/>
      <c r="G62" s="1203"/>
      <c r="H62" s="1193">
        <v>2024</v>
      </c>
      <c r="I62" s="1209"/>
      <c r="J62" s="963">
        <f t="shared" si="4"/>
        <v>0</v>
      </c>
      <c r="K62" s="971"/>
      <c r="L62" s="961">
        <f t="shared" si="5"/>
        <v>0</v>
      </c>
      <c r="M62" s="971"/>
      <c r="N62" s="961">
        <f t="shared" si="6"/>
        <v>0</v>
      </c>
      <c r="O62" s="971"/>
      <c r="P62" s="961">
        <f t="shared" si="20"/>
        <v>0</v>
      </c>
      <c r="Q62" s="861"/>
      <c r="R62" s="1184">
        <f>SUMIFS('E8.b. SAV'!$W$5:$W$404,'E8.b. SAV'!$B$5:$B$404,$C62,'E8.b. SAV'!$D$5:$D$404,$H62)</f>
        <v>0</v>
      </c>
      <c r="S62" s="1184">
        <f>SUMIFS('E8.e. WAV'!$N$5:$N$54,'E8.e. WAV'!$B$5:$B$54,$C62,'E8.e. WAV'!$E$5:$E$54,H62)
-SUMIFS('E8.e. WAV'!$N$5:$N$54,'E8.e. WAV'!$B$5:$B$54,$C62,'E8.e. WAV'!$C$5:$C$54,"Geschäfts- oder Firmenwert",'E8.e. WAV'!$E$5:$E$54,H62)</f>
        <v>0</v>
      </c>
      <c r="T62" s="1185"/>
      <c r="U62" s="1184">
        <f>SUMIFS('E8.b. SAV'!$V$6:$V$405,'E8.b. SAV'!$B$6:$B$405,$C62,'E8.b. SAV'!$D$6:$D$405,H62)</f>
        <v>0</v>
      </c>
      <c r="V62" s="1184">
        <f>SUMIFS('E8.e. WAV'!$M$6:$M$55,'E8.e. WAV'!$B$6:$B$55,$C62,'E8.e. WAV'!$E$6:$E$55,$H62,'E8.e. WAV'!$C$6:$C$55,"&lt;&gt;"&amp;"geleistete Anzahlungen auf immaterielle Vermögensgegenstände",'E8.e. WAV'!$C$6:$C$55,"&lt;&gt;"&amp;"geleistete Anzahlungen und Anlagen im Bau des Sachanlagevermögens",'E8.e. WAV'!$C$6:$C$55,"&lt;&gt;"&amp;"Geschäfts- oder Firmenwert")</f>
        <v>0</v>
      </c>
      <c r="W62" s="1184">
        <f>SUMIFS('E8.e. WAV'!$M$6:$M$55,'E8.e. WAV'!$B$6:$B$55,$C62,'E8.e. WAV'!$E$6:$E$55,H62,'E8.e. WAV'!$C$6:$C$55,"geleistete Anzahlungen und Anlagen im Bau des Sachanlagevermögens")+ SUMIFS('E8.e. WAV'!$M$6:$M$55,'E8.e. WAV'!$B$6:$B$55,$C62,'E8.e. WAV'!$E$6:$E$55,H62,'E8.e. WAV'!$C$6:$C$55,"geleistete Anzahlungen auf immaterielle Vermögensgegenstände")</f>
        <v>0</v>
      </c>
      <c r="X62" s="1194">
        <f>SUMIFS('E8.f. BKZ_NAB_IZ'!$K$6:$K$55,'E8.f. BKZ_NAB_IZ'!$B$6:$B$55,$C62,'E8.f. BKZ_NAB_IZ'!$D$6:$D$55,H62)</f>
        <v>0</v>
      </c>
      <c r="Y62" s="1184">
        <f>SUMIFS('E8.b. SAV'!$X$6:$X$405,'E8.b. SAV'!$B$6:$B$405,$C62,'E8.b. SAV'!$D$6:$D$405,H62)</f>
        <v>0</v>
      </c>
      <c r="Z62" s="1194">
        <f>SUMIFS('E8.e. WAV'!$O$6:$O$55,'E8.e. WAV'!$B$6:$B$55,$C62,'E8.e. WAV'!$E$6:$E$55,$H62,'E8.e. WAV'!$C$6:$C$55,"&lt;&gt;"&amp;"geleistete Anzahlungen auf immaterielle Vermögensgegenstände",'E8.e. WAV'!$C$6:$C$55,"&lt;&gt;"&amp;"geleistete Anzahlungen und Anlagen im Bau des Sachanlagevermögens",'E8.e. WAV'!$C$6:$C$55,"&lt;&gt;"&amp;"Geschäfts- oder Firmenwert")</f>
        <v>0</v>
      </c>
      <c r="AA62" s="1197">
        <f>SUMIFS('E8.e. WAV'!$O$6:$O$55,'E8.e. WAV'!$B$6:$B$55,$C62,'E8.e. WAV'!$E$6:$E$55,H62,'E8.e. WAV'!$C$6:$C$55,"geleistete Anzahlungen und Anlagen im Bau des Sachanlagevermögens")+ SUMIFS('E8.e. WAV'!$O$6:$O$55,'E8.e. WAV'!$B$6:$B$55,$C62,'E8.e. WAV'!$E$6:$E$55,H62,'E8.e. WAV'!$C$6:$C$55,"geleistete Anzahlungen auf immaterielle Vermögensgegenstände")</f>
        <v>0</v>
      </c>
      <c r="AB62" s="1194">
        <f>SUMIFS('E8.f. BKZ_NAB_IZ'!$L$6:$L$55,'E8.f. BKZ_NAB_IZ'!$B$6:$B$55,$C62,'E8.f. BKZ_NAB_IZ'!$D$6:$D$55,H62)</f>
        <v>0</v>
      </c>
      <c r="AC62" s="1210"/>
      <c r="AD62" s="1211">
        <f t="shared" si="15"/>
        <v>0</v>
      </c>
      <c r="AE62" s="1195">
        <f>$AE$13</f>
        <v>6.93E-2</v>
      </c>
      <c r="AF62" s="1195">
        <f>$AF$13</f>
        <v>3.8699999999999998E-2</v>
      </c>
      <c r="AG62" s="1195">
        <f>$AG$13</f>
        <v>5.0900000000000001E-2</v>
      </c>
      <c r="AH62" s="1184">
        <f t="shared" si="16"/>
        <v>0</v>
      </c>
      <c r="AJ62" s="1198">
        <f t="shared" si="9"/>
        <v>0</v>
      </c>
      <c r="AK62" s="1188">
        <f>$AK$13</f>
        <v>7.0099999999999996E-2</v>
      </c>
      <c r="AL62" s="1195">
        <f>$AL$20</f>
        <v>3.6600000000000001E-2</v>
      </c>
      <c r="AM62" s="1195">
        <f>$AM$13</f>
        <v>0.05</v>
      </c>
      <c r="AN62" s="1184">
        <f t="shared" si="17"/>
        <v>0</v>
      </c>
    </row>
    <row r="63" spans="2:40" ht="15" thickBot="1" x14ac:dyDescent="0.25">
      <c r="B63" s="1354"/>
      <c r="C63" s="1219">
        <f>C60</f>
        <v>0</v>
      </c>
      <c r="D63" s="1357"/>
      <c r="E63" s="1357"/>
      <c r="F63" s="1376"/>
      <c r="G63" s="1203"/>
      <c r="H63" s="1193">
        <v>2025</v>
      </c>
      <c r="I63" s="1209"/>
      <c r="J63" s="963">
        <f t="shared" si="4"/>
        <v>0</v>
      </c>
      <c r="K63" s="971"/>
      <c r="L63" s="961">
        <f t="shared" si="5"/>
        <v>0</v>
      </c>
      <c r="M63" s="971"/>
      <c r="N63" s="961">
        <f t="shared" si="6"/>
        <v>0</v>
      </c>
      <c r="O63" s="971"/>
      <c r="P63" s="961">
        <f t="shared" si="20"/>
        <v>0</v>
      </c>
      <c r="Q63" s="861"/>
      <c r="R63" s="1184">
        <f>SUMIFS('E8.b. SAV'!$W$5:$W$404,'E8.b. SAV'!$B$5:$B$404,$C63,'E8.b. SAV'!$D$5:$D$404,$H63)</f>
        <v>0</v>
      </c>
      <c r="S63" s="1184">
        <f>SUMIFS('E8.e. WAV'!$N$5:$N$54,'E8.e. WAV'!$B$5:$B$54,$C63,'E8.e. WAV'!$E$5:$E$54,H63)
-SUMIFS('E8.e. WAV'!$N$5:$N$54,'E8.e. WAV'!$B$5:$B$54,$C63,'E8.e. WAV'!$C$5:$C$54,"Geschäfts- oder Firmenwert",'E8.e. WAV'!$E$5:$E$54,H63)</f>
        <v>0</v>
      </c>
      <c r="T63" s="1185"/>
      <c r="U63" s="1184">
        <f>SUMIFS('E8.b. SAV'!$V$6:$V$405,'E8.b. SAV'!$B$6:$B$405,$C63,'E8.b. SAV'!$D$6:$D$405,H63)</f>
        <v>0</v>
      </c>
      <c r="V63" s="1184">
        <f>SUMIFS('E8.e. WAV'!$M$6:$M$55,'E8.e. WAV'!$B$6:$B$55,$C63,'E8.e. WAV'!$E$6:$E$55,$H63,'E8.e. WAV'!$C$6:$C$55,"&lt;&gt;"&amp;"geleistete Anzahlungen auf immaterielle Vermögensgegenstände",'E8.e. WAV'!$C$6:$C$55,"&lt;&gt;"&amp;"geleistete Anzahlungen und Anlagen im Bau des Sachanlagevermögens",'E8.e. WAV'!$C$6:$C$55,"&lt;&gt;"&amp;"Geschäfts- oder Firmenwert")</f>
        <v>0</v>
      </c>
      <c r="W63" s="1184">
        <f>SUMIFS('E8.e. WAV'!$M$6:$M$55,'E8.e. WAV'!$B$6:$B$55,$C63,'E8.e. WAV'!$E$6:$E$55,H63,'E8.e. WAV'!$C$6:$C$55,"geleistete Anzahlungen und Anlagen im Bau des Sachanlagevermögens")+ SUMIFS('E8.e. WAV'!$M$6:$M$55,'E8.e. WAV'!$B$6:$B$55,$C63,'E8.e. WAV'!$E$6:$E$55,H63,'E8.e. WAV'!$C$6:$C$55,"geleistete Anzahlungen auf immaterielle Vermögensgegenstände")</f>
        <v>0</v>
      </c>
      <c r="X63" s="1194">
        <f>SUMIFS('E8.f. BKZ_NAB_IZ'!$K$6:$K$55,'E8.f. BKZ_NAB_IZ'!$B$6:$B$55,$C63,'E8.f. BKZ_NAB_IZ'!$D$6:$D$55,H63)</f>
        <v>0</v>
      </c>
      <c r="Y63" s="1184">
        <f>SUMIFS('E8.b. SAV'!$X$6:$X$405,'E8.b. SAV'!$B$6:$B$405,$C63,'E8.b. SAV'!$D$6:$D$405,H63)</f>
        <v>0</v>
      </c>
      <c r="Z63" s="1194">
        <f>SUMIFS('E8.e. WAV'!$O$6:$O$55,'E8.e. WAV'!$B$6:$B$55,$C63,'E8.e. WAV'!$E$6:$E$55,$H63,'E8.e. WAV'!$C$6:$C$55,"&lt;&gt;"&amp;"geleistete Anzahlungen auf immaterielle Vermögensgegenstände",'E8.e. WAV'!$C$6:$C$55,"&lt;&gt;"&amp;"geleistete Anzahlungen und Anlagen im Bau des Sachanlagevermögens",'E8.e. WAV'!$C$6:$C$55,"&lt;&gt;"&amp;"Geschäfts- oder Firmenwert")</f>
        <v>0</v>
      </c>
      <c r="AA63" s="1197">
        <f>SUMIFS('E8.e. WAV'!$O$6:$O$55,'E8.e. WAV'!$B$6:$B$55,$C63,'E8.e. WAV'!$E$6:$E$55,H63,'E8.e. WAV'!$C$6:$C$55,"geleistete Anzahlungen und Anlagen im Bau des Sachanlagevermögens")+ SUMIFS('E8.e. WAV'!$O$6:$O$55,'E8.e. WAV'!$B$6:$B$55,$C63,'E8.e. WAV'!$E$6:$E$55,H63,'E8.e. WAV'!$C$6:$C$55,"geleistete Anzahlungen auf immaterielle Vermögensgegenstände")</f>
        <v>0</v>
      </c>
      <c r="AB63" s="1194">
        <f>SUMIFS('E8.f. BKZ_NAB_IZ'!$L$6:$L$55,'E8.f. BKZ_NAB_IZ'!$B$6:$B$55,$C63,'E8.f. BKZ_NAB_IZ'!$D$6:$D$55,H63)</f>
        <v>0</v>
      </c>
      <c r="AC63" s="1210"/>
      <c r="AD63" s="1211">
        <f t="shared" si="15"/>
        <v>0</v>
      </c>
      <c r="AE63" s="1195">
        <f>$AE$14</f>
        <v>7.0099999999999996E-2</v>
      </c>
      <c r="AF63" s="1195">
        <f>$AF$14</f>
        <v>3.6600000000000001E-2</v>
      </c>
      <c r="AG63" s="1195">
        <f>$AG$14</f>
        <v>0.05</v>
      </c>
      <c r="AH63" s="1184">
        <f t="shared" si="16"/>
        <v>0</v>
      </c>
      <c r="AJ63" s="1198">
        <f t="shared" si="9"/>
        <v>0</v>
      </c>
      <c r="AK63" s="1188">
        <f>$AK$14</f>
        <v>7.0099999999999996E-2</v>
      </c>
      <c r="AL63" s="1195">
        <f>$AL$21</f>
        <v>3.6600000000000001E-2</v>
      </c>
      <c r="AM63" s="1195">
        <f>$AM$14</f>
        <v>0.05</v>
      </c>
      <c r="AN63" s="1184">
        <f t="shared" si="17"/>
        <v>0</v>
      </c>
    </row>
    <row r="64" spans="2:40" hidden="1" x14ac:dyDescent="0.2">
      <c r="B64" s="1354"/>
      <c r="C64" s="1219">
        <f>C60</f>
        <v>0</v>
      </c>
      <c r="D64" s="1357"/>
      <c r="E64" s="1357"/>
      <c r="F64" s="1376"/>
      <c r="G64" s="1203"/>
      <c r="H64" s="1193">
        <v>2026</v>
      </c>
      <c r="I64" s="1209"/>
      <c r="J64" s="963">
        <f t="shared" si="4"/>
        <v>0</v>
      </c>
      <c r="K64" s="971"/>
      <c r="L64" s="961">
        <f t="shared" si="5"/>
        <v>0</v>
      </c>
      <c r="M64" s="971"/>
      <c r="N64" s="961">
        <f t="shared" si="6"/>
        <v>0</v>
      </c>
      <c r="O64" s="971"/>
      <c r="P64" s="961">
        <f t="shared" si="20"/>
        <v>0</v>
      </c>
      <c r="Q64" s="861"/>
      <c r="R64" s="1184">
        <f>SUMIFS('E8.b. SAV'!$W$5:$W$404,'E8.b. SAV'!$B$5:$B$404,$C64,'E8.b. SAV'!$D$5:$D$404,$H64)</f>
        <v>0</v>
      </c>
      <c r="S64" s="1184">
        <f>SUMIFS('E8.e. WAV'!$N$5:$N$54,'E8.e. WAV'!$B$5:$B$54,$C64,'E8.e. WAV'!$E$5:$E$54,H64)
-SUMIFS('E8.e. WAV'!$N$5:$N$54,'E8.e. WAV'!$B$5:$B$54,$C64,'E8.e. WAV'!$C$5:$C$54,"Geschäfts- oder Firmenwert",'E8.e. WAV'!$E$5:$E$54,H64)</f>
        <v>0</v>
      </c>
      <c r="T64" s="1185"/>
      <c r="U64" s="1184">
        <f>SUMIFS('E8.b. SAV'!$V$6:$V$405,'E8.b. SAV'!$B$6:$B$405,$C64,'E8.b. SAV'!$D$6:$D$405,H64)</f>
        <v>0</v>
      </c>
      <c r="V64" s="1184">
        <f>SUMIFS('E8.e. WAV'!$M$6:$M$55,'E8.e. WAV'!$B$6:$B$55,$C64,'E8.e. WAV'!$E$6:$E$55,$H64,'E8.e. WAV'!$C$6:$C$55,"&lt;&gt;"&amp;"geleistete Anzahlungen auf immaterielle Vermögensgegenstände",'E8.e. WAV'!$C$6:$C$55,"&lt;&gt;"&amp;"geleistete Anzahlungen und Anlagen im Bau des Sachanlagevermögens",'E8.e. WAV'!$C$6:$C$55,"&lt;&gt;"&amp;"Geschäfts- oder Firmenwert")</f>
        <v>0</v>
      </c>
      <c r="W64" s="1184">
        <f>SUMIFS('E8.e. WAV'!$M$6:$M$55,'E8.e. WAV'!$B$6:$B$55,$C64,'E8.e. WAV'!$E$6:$E$55,H64,'E8.e. WAV'!$C$6:$C$55,"geleistete Anzahlungen und Anlagen im Bau des Sachanlagevermögens")+ SUMIFS('E8.e. WAV'!$M$6:$M$55,'E8.e. WAV'!$B$6:$B$55,$C64,'E8.e. WAV'!$E$6:$E$55,H64,'E8.e. WAV'!$C$6:$C$55,"geleistete Anzahlungen auf immaterielle Vermögensgegenstände")</f>
        <v>0</v>
      </c>
      <c r="X64" s="1194">
        <f>SUMIFS('E8.f. BKZ_NAB_IZ'!$K$6:$K$55,'E8.f. BKZ_NAB_IZ'!$B$6:$B$55,$C64,'E8.f. BKZ_NAB_IZ'!$D$6:$D$55,H64)</f>
        <v>0</v>
      </c>
      <c r="Y64" s="1184">
        <f>SUMIFS('E8.b. SAV'!$X$6:$X$405,'E8.b. SAV'!$B$6:$B$405,$C64,'E8.b. SAV'!$D$6:$D$405,H64)</f>
        <v>0</v>
      </c>
      <c r="Z64" s="1194">
        <f>SUMIFS('E8.e. WAV'!$O$6:$O$55,'E8.e. WAV'!$B$6:$B$55,$C64,'E8.e. WAV'!$E$6:$E$55,$H64,'E8.e. WAV'!$C$6:$C$55,"&lt;&gt;"&amp;"geleistete Anzahlungen auf immaterielle Vermögensgegenstände",'E8.e. WAV'!$C$6:$C$55,"&lt;&gt;"&amp;"geleistete Anzahlungen und Anlagen im Bau des Sachanlagevermögens",'E8.e. WAV'!$C$6:$C$55,"&lt;&gt;"&amp;"Geschäfts- oder Firmenwert")</f>
        <v>0</v>
      </c>
      <c r="AA64" s="1197">
        <f>SUMIFS('E8.e. WAV'!$O$6:$O$55,'E8.e. WAV'!$B$6:$B$55,$C64,'E8.e. WAV'!$E$6:$E$55,H64,'E8.e. WAV'!$C$6:$C$55,"geleistete Anzahlungen und Anlagen im Bau des Sachanlagevermögens")+ SUMIFS('E8.e. WAV'!$O$6:$O$55,'E8.e. WAV'!$B$6:$B$55,$C64,'E8.e. WAV'!$E$6:$E$55,H64,'E8.e. WAV'!$C$6:$C$55,"geleistete Anzahlungen auf immaterielle Vermögensgegenstände")</f>
        <v>0</v>
      </c>
      <c r="AB64" s="1194">
        <f>SUMIFS('E8.f. BKZ_NAB_IZ'!$L$6:$L$55,'E8.f. BKZ_NAB_IZ'!$B$6:$B$55,$C64,'E8.f. BKZ_NAB_IZ'!$D$6:$D$55,H64)</f>
        <v>0</v>
      </c>
      <c r="AC64" s="1210"/>
      <c r="AD64" s="1211">
        <f t="shared" si="15"/>
        <v>0</v>
      </c>
      <c r="AE64" s="1195">
        <f>$AE$15</f>
        <v>0</v>
      </c>
      <c r="AF64" s="1195">
        <f>$AF$15</f>
        <v>0</v>
      </c>
      <c r="AG64" s="1195">
        <f>$AG$15</f>
        <v>0</v>
      </c>
      <c r="AH64" s="1184">
        <f t="shared" si="16"/>
        <v>0</v>
      </c>
      <c r="AJ64" s="1198">
        <f t="shared" si="9"/>
        <v>0</v>
      </c>
      <c r="AK64" s="1188">
        <f>$AK$15</f>
        <v>0</v>
      </c>
      <c r="AL64" s="1195">
        <f>$AL$22</f>
        <v>0</v>
      </c>
      <c r="AM64" s="1195">
        <f>$AM$15</f>
        <v>0</v>
      </c>
      <c r="AN64" s="1184">
        <f t="shared" si="17"/>
        <v>0</v>
      </c>
    </row>
    <row r="65" spans="2:40" hidden="1" x14ac:dyDescent="0.2">
      <c r="B65" s="1354"/>
      <c r="C65" s="1219">
        <f>C60</f>
        <v>0</v>
      </c>
      <c r="D65" s="1357"/>
      <c r="E65" s="1357"/>
      <c r="F65" s="1376"/>
      <c r="G65" s="1203"/>
      <c r="H65" s="1193">
        <v>2027</v>
      </c>
      <c r="I65" s="1209"/>
      <c r="J65" s="963">
        <f t="shared" si="4"/>
        <v>0</v>
      </c>
      <c r="K65" s="971"/>
      <c r="L65" s="961">
        <f t="shared" si="5"/>
        <v>0</v>
      </c>
      <c r="M65" s="971"/>
      <c r="N65" s="961">
        <f t="shared" si="6"/>
        <v>0</v>
      </c>
      <c r="O65" s="971"/>
      <c r="P65" s="961">
        <f t="shared" si="20"/>
        <v>0</v>
      </c>
      <c r="Q65" s="861"/>
      <c r="R65" s="1184">
        <f>SUMIFS('E8.b. SAV'!$W$5:$W$404,'E8.b. SAV'!$B$5:$B$404,$C65,'E8.b. SAV'!$D$5:$D$404,$H65)</f>
        <v>0</v>
      </c>
      <c r="S65" s="1184">
        <f>SUMIFS('E8.e. WAV'!$N$5:$N$54,'E8.e. WAV'!$B$5:$B$54,$C65,'E8.e. WAV'!$E$5:$E$54,H65)
-SUMIFS('E8.e. WAV'!$N$5:$N$54,'E8.e. WAV'!$B$5:$B$54,$C65,'E8.e. WAV'!$C$5:$C$54,"Geschäfts- oder Firmenwert",'E8.e. WAV'!$E$5:$E$54,H65)</f>
        <v>0</v>
      </c>
      <c r="T65" s="1185"/>
      <c r="U65" s="1184">
        <f>SUMIFS('E8.b. SAV'!$V$6:$V$405,'E8.b. SAV'!$B$6:$B$405,$C65,'E8.b. SAV'!$D$6:$D$405,H65)</f>
        <v>0</v>
      </c>
      <c r="V65" s="1184">
        <f>SUMIFS('E8.e. WAV'!$M$6:$M$55,'E8.e. WAV'!$B$6:$B$55,$C65,'E8.e. WAV'!$E$6:$E$55,$H65,'E8.e. WAV'!$C$6:$C$55,"&lt;&gt;"&amp;"geleistete Anzahlungen auf immaterielle Vermögensgegenstände",'E8.e. WAV'!$C$6:$C$55,"&lt;&gt;"&amp;"geleistete Anzahlungen und Anlagen im Bau des Sachanlagevermögens",'E8.e. WAV'!$C$6:$C$55,"&lt;&gt;"&amp;"Geschäfts- oder Firmenwert")</f>
        <v>0</v>
      </c>
      <c r="W65" s="1184">
        <f>SUMIFS('E8.e. WAV'!$M$6:$M$55,'E8.e. WAV'!$B$6:$B$55,$C65,'E8.e. WAV'!$E$6:$E$55,H65,'E8.e. WAV'!$C$6:$C$55,"geleistete Anzahlungen und Anlagen im Bau des Sachanlagevermögens")+ SUMIFS('E8.e. WAV'!$M$6:$M$55,'E8.e. WAV'!$B$6:$B$55,$C65,'E8.e. WAV'!$E$6:$E$55,H65,'E8.e. WAV'!$C$6:$C$55,"geleistete Anzahlungen auf immaterielle Vermögensgegenstände")</f>
        <v>0</v>
      </c>
      <c r="X65" s="1194">
        <f>SUMIFS('E8.f. BKZ_NAB_IZ'!$K$6:$K$55,'E8.f. BKZ_NAB_IZ'!$B$6:$B$55,$C65,'E8.f. BKZ_NAB_IZ'!$D$6:$D$55,H65)</f>
        <v>0</v>
      </c>
      <c r="Y65" s="1184">
        <f>SUMIFS('E8.b. SAV'!$X$6:$X$405,'E8.b. SAV'!$B$6:$B$405,$C65,'E8.b. SAV'!$D$6:$D$405,H65)</f>
        <v>0</v>
      </c>
      <c r="Z65" s="1194">
        <f>SUMIFS('E8.e. WAV'!$O$6:$O$55,'E8.e. WAV'!$B$6:$B$55,$C65,'E8.e. WAV'!$E$6:$E$55,$H65,'E8.e. WAV'!$C$6:$C$55,"&lt;&gt;"&amp;"geleistete Anzahlungen auf immaterielle Vermögensgegenstände",'E8.e. WAV'!$C$6:$C$55,"&lt;&gt;"&amp;"geleistete Anzahlungen und Anlagen im Bau des Sachanlagevermögens",'E8.e. WAV'!$C$6:$C$55,"&lt;&gt;"&amp;"Geschäfts- oder Firmenwert")</f>
        <v>0</v>
      </c>
      <c r="AA65" s="1197">
        <f>SUMIFS('E8.e. WAV'!$O$6:$O$55,'E8.e. WAV'!$B$6:$B$55,$C65,'E8.e. WAV'!$E$6:$E$55,H65,'E8.e. WAV'!$C$6:$C$55,"geleistete Anzahlungen und Anlagen im Bau des Sachanlagevermögens")+ SUMIFS('E8.e. WAV'!$O$6:$O$55,'E8.e. WAV'!$B$6:$B$55,$C65,'E8.e. WAV'!$E$6:$E$55,H65,'E8.e. WAV'!$C$6:$C$55,"geleistete Anzahlungen auf immaterielle Vermögensgegenstände")</f>
        <v>0</v>
      </c>
      <c r="AB65" s="1194">
        <f>SUMIFS('E8.f. BKZ_NAB_IZ'!$L$6:$L$55,'E8.f. BKZ_NAB_IZ'!$B$6:$B$55,$C65,'E8.f. BKZ_NAB_IZ'!$D$6:$D$55,H65)</f>
        <v>0</v>
      </c>
      <c r="AC65" s="1210"/>
      <c r="AD65" s="1211">
        <f t="shared" si="15"/>
        <v>0</v>
      </c>
      <c r="AE65" s="1195">
        <f>$AE$16</f>
        <v>0</v>
      </c>
      <c r="AF65" s="1195">
        <f>$AF$16</f>
        <v>0</v>
      </c>
      <c r="AG65" s="1195">
        <f>$AG$16</f>
        <v>0</v>
      </c>
      <c r="AH65" s="1184">
        <f t="shared" si="16"/>
        <v>0</v>
      </c>
      <c r="AJ65" s="1198">
        <f t="shared" si="9"/>
        <v>0</v>
      </c>
      <c r="AK65" s="1188">
        <f>$AK$16</f>
        <v>0</v>
      </c>
      <c r="AL65" s="1195">
        <f>$AL$23</f>
        <v>0</v>
      </c>
      <c r="AM65" s="1195">
        <f>$AM$16</f>
        <v>0</v>
      </c>
      <c r="AN65" s="1184">
        <f t="shared" si="17"/>
        <v>0</v>
      </c>
    </row>
    <row r="66" spans="2:40" ht="15" hidden="1" thickBot="1" x14ac:dyDescent="0.25">
      <c r="B66" s="1355"/>
      <c r="C66" s="1219">
        <f>C60</f>
        <v>0</v>
      </c>
      <c r="D66" s="1358"/>
      <c r="E66" s="1358"/>
      <c r="F66" s="1377"/>
      <c r="G66" s="1203"/>
      <c r="H66" s="1208">
        <v>2028</v>
      </c>
      <c r="I66" s="1209"/>
      <c r="J66" s="963">
        <f t="shared" si="4"/>
        <v>0</v>
      </c>
      <c r="K66" s="971"/>
      <c r="L66" s="961">
        <f t="shared" si="5"/>
        <v>0</v>
      </c>
      <c r="M66" s="971"/>
      <c r="N66" s="961">
        <f t="shared" si="6"/>
        <v>0</v>
      </c>
      <c r="O66" s="971"/>
      <c r="P66" s="966">
        <f t="shared" si="20"/>
        <v>0</v>
      </c>
      <c r="Q66" s="861"/>
      <c r="R66" s="1202">
        <f>SUMIFS('E8.b. SAV'!$W$5:$W$404,'E8.b. SAV'!$B$5:$B$404,$C66,'E8.b. SAV'!$D$5:$D$404,$H66)</f>
        <v>0</v>
      </c>
      <c r="S66" s="1202">
        <f>SUMIFS('E8.e. WAV'!$N$5:$N$54,'E8.e. WAV'!$B$5:$B$54,$C66,'E8.e. WAV'!$E$5:$E$54,H66)
-SUMIFS('E8.e. WAV'!$N$5:$N$54,'E8.e. WAV'!$B$5:$B$54,$C66,'E8.e. WAV'!$C$5:$C$54,"Geschäfts- oder Firmenwert",'E8.e. WAV'!$E$5:$E$54,H66)</f>
        <v>0</v>
      </c>
      <c r="T66" s="1185"/>
      <c r="U66" s="1202">
        <f>SUMIFS('E8.b. SAV'!$V$6:$V$405,'E8.b. SAV'!$B$6:$B$405,$C66,'E8.b. SAV'!$D$6:$D$405,H66)</f>
        <v>0</v>
      </c>
      <c r="V66" s="1202">
        <f>SUMIFS('E8.e. WAV'!$M$6:$M$55,'E8.e. WAV'!$B$6:$B$55,$C66,'E8.e. WAV'!$E$6:$E$55,$H66,'E8.e. WAV'!$C$6:$C$55,"&lt;&gt;"&amp;"geleistete Anzahlungen auf immaterielle Vermögensgegenstände",'E8.e. WAV'!$C$6:$C$55,"&lt;&gt;"&amp;"geleistete Anzahlungen und Anlagen im Bau des Sachanlagevermögens",'E8.e. WAV'!$C$6:$C$55,"&lt;&gt;"&amp;"Geschäfts- oder Firmenwert")</f>
        <v>0</v>
      </c>
      <c r="W66" s="1202">
        <f>SUMIFS('E8.e. WAV'!$M$6:$M$55,'E8.e. WAV'!$B$6:$B$55,$C66,'E8.e. WAV'!$E$6:$E$55,H66,'E8.e. WAV'!$C$6:$C$55,"geleistete Anzahlungen und Anlagen im Bau des Sachanlagevermögens")+ SUMIFS('E8.e. WAV'!$M$6:$M$55,'E8.e. WAV'!$B$6:$B$55,$C66,'E8.e. WAV'!$E$6:$E$55,H66,'E8.e. WAV'!$C$6:$C$55,"geleistete Anzahlungen auf immaterielle Vermögensgegenstände")</f>
        <v>0</v>
      </c>
      <c r="X66" s="1200">
        <f>SUMIFS('E8.f. BKZ_NAB_IZ'!$K$6:$K$55,'E8.f. BKZ_NAB_IZ'!$B$6:$B$55,$C66,'E8.f. BKZ_NAB_IZ'!$D$6:$D$55,H66)</f>
        <v>0</v>
      </c>
      <c r="Y66" s="1202">
        <f>SUMIFS('E8.b. SAV'!$X$6:$X$405,'E8.b. SAV'!$B$6:$B$405,$C66,'E8.b. SAV'!$D$6:$D$405,H66)</f>
        <v>0</v>
      </c>
      <c r="Z66" s="1200">
        <f>SUMIFS('E8.e. WAV'!$O$6:$O$55,'E8.e. WAV'!$B$6:$B$55,$C66,'E8.e. WAV'!$E$6:$E$55,$H66,'E8.e. WAV'!$C$6:$C$55,"&lt;&gt;"&amp;"geleistete Anzahlungen auf immaterielle Vermögensgegenstände",'E8.e. WAV'!$C$6:$C$55,"&lt;&gt;"&amp;"geleistete Anzahlungen und Anlagen im Bau des Sachanlagevermögens",'E8.e. WAV'!$C$6:$C$55,"&lt;&gt;"&amp;"Geschäfts- oder Firmenwert")</f>
        <v>0</v>
      </c>
      <c r="AA66" s="1202">
        <f>SUMIFS('E8.e. WAV'!$O$6:$O$55,'E8.e. WAV'!$B$6:$B$55,$C66,'E8.e. WAV'!$E$6:$E$55,H66,'E8.e. WAV'!$C$6:$C$55,"geleistete Anzahlungen und Anlagen im Bau des Sachanlagevermögens")+ SUMIFS('E8.e. WAV'!$O$6:$O$55,'E8.e. WAV'!$B$6:$B$55,$C66,'E8.e. WAV'!$E$6:$E$55,H66,'E8.e. WAV'!$C$6:$C$55,"geleistete Anzahlungen auf immaterielle Vermögensgegenstände")</f>
        <v>0</v>
      </c>
      <c r="AB66" s="1200">
        <f>SUMIFS('E8.f. BKZ_NAB_IZ'!$L$6:$L$55,'E8.f. BKZ_NAB_IZ'!$B$6:$B$55,$C66,'E8.f. BKZ_NAB_IZ'!$D$6:$D$55,H66)</f>
        <v>0</v>
      </c>
      <c r="AC66" s="1210"/>
      <c r="AD66" s="1212">
        <f t="shared" si="15"/>
        <v>0</v>
      </c>
      <c r="AE66" s="1201">
        <f>$AE$17</f>
        <v>0</v>
      </c>
      <c r="AF66" s="1201">
        <f>$AF$17</f>
        <v>0</v>
      </c>
      <c r="AG66" s="1201">
        <f>$AG$17</f>
        <v>0</v>
      </c>
      <c r="AH66" s="1202">
        <f t="shared" si="16"/>
        <v>0</v>
      </c>
      <c r="AJ66" s="1200">
        <f t="shared" si="9"/>
        <v>0</v>
      </c>
      <c r="AK66" s="1201">
        <f>$AK$17</f>
        <v>0</v>
      </c>
      <c r="AL66" s="1201">
        <f>$AL$24</f>
        <v>0</v>
      </c>
      <c r="AM66" s="1201">
        <f>$AM$17</f>
        <v>0</v>
      </c>
      <c r="AN66" s="1202">
        <f t="shared" si="17"/>
        <v>0</v>
      </c>
    </row>
    <row r="67" spans="2:40" x14ac:dyDescent="0.2">
      <c r="B67" s="1353"/>
      <c r="C67" s="1218">
        <f>B67</f>
        <v>0</v>
      </c>
      <c r="D67" s="1356"/>
      <c r="E67" s="1356"/>
      <c r="F67" s="1375"/>
      <c r="G67" s="1203"/>
      <c r="H67" s="1181">
        <v>2022</v>
      </c>
      <c r="I67" s="1209"/>
      <c r="J67" s="964">
        <f t="shared" si="4"/>
        <v>0</v>
      </c>
      <c r="K67" s="971"/>
      <c r="L67" s="972">
        <f t="shared" si="5"/>
        <v>0</v>
      </c>
      <c r="M67" s="971"/>
      <c r="N67" s="972">
        <f t="shared" si="6"/>
        <v>0</v>
      </c>
      <c r="O67" s="971"/>
      <c r="P67" s="972">
        <f t="shared" ref="P67:P73" si="21">IFERROR((AJ67*AK67+AD67*AE67)*0.4*0.035*$F$67,0)</f>
        <v>0</v>
      </c>
      <c r="Q67" s="861"/>
      <c r="R67" s="1183">
        <f>SUMIFS('E8.b. SAV'!$W$5:$W$404,'E8.b. SAV'!$B$5:$B$404,$C67,'E8.b. SAV'!$D$5:$D$404,$H67)</f>
        <v>0</v>
      </c>
      <c r="S67" s="1183">
        <f>SUMIFS('E8.e. WAV'!$N$5:$N$54,'E8.e. WAV'!$B$5:$B$54,$C67,'E8.e. WAV'!$E$5:$E$54,H67)
-SUMIFS('E8.e. WAV'!$N$5:$N$54,'E8.e. WAV'!$B$5:$B$54,$C67,'E8.e. WAV'!$C$5:$C$54,"Geschäfts- oder Firmenwert",'E8.e. WAV'!$E$5:$E$54,H67)</f>
        <v>0</v>
      </c>
      <c r="T67" s="1185"/>
      <c r="U67" s="1183">
        <f>SUMIFS('E8.b. SAV'!$V$6:$V$405,'E8.b. SAV'!$B$6:$B$405,$C67,'E8.b. SAV'!$D$6:$D$405,H67)</f>
        <v>0</v>
      </c>
      <c r="V67" s="1183">
        <f>SUMIFS('E8.e. WAV'!$M$6:$M$55,'E8.e. WAV'!$B$6:$B$55,$C67,'E8.e. WAV'!$E$6:$E$55,$H67,'E8.e. WAV'!$C$6:$C$55,"&lt;&gt;"&amp;"geleistete Anzahlungen auf immaterielle Vermögensgegenstände",'E8.e. WAV'!$C$6:$C$55,"&lt;&gt;"&amp;"geleistete Anzahlungen und Anlagen im Bau des Sachanlagevermögens",'E8.e. WAV'!$C$6:$C$55,"&lt;&gt;"&amp;"Geschäfts- oder Firmenwert")</f>
        <v>0</v>
      </c>
      <c r="W67" s="1183">
        <f>SUMIFS('E8.e. WAV'!$M$6:$M$55,'E8.e. WAV'!$B$6:$B$55,$C67,'E8.e. WAV'!$E$6:$E$55,H67,'E8.e. WAV'!$C$6:$C$55,"geleistete Anzahlungen und Anlagen im Bau des Sachanlagevermögens")+ SUMIFS('E8.e. WAV'!$M$6:$M$55,'E8.e. WAV'!$B$6:$B$55,$C67,'E8.e. WAV'!$E$6:$E$55,H67,'E8.e. WAV'!$C$6:$C$55,"geleistete Anzahlungen auf immaterielle Vermögensgegenstände")</f>
        <v>0</v>
      </c>
      <c r="X67" s="1186">
        <f>SUMIFS('E8.f. BKZ_NAB_IZ'!$K$6:$K$55,'E8.f. BKZ_NAB_IZ'!$B$6:$B$55,$C67,'E8.f. BKZ_NAB_IZ'!$D$6:$D$55,H67)</f>
        <v>0</v>
      </c>
      <c r="Y67" s="1183">
        <f>SUMIFS('E8.b. SAV'!$X$6:$X$405,'E8.b. SAV'!$B$6:$B$405,$C67,'E8.b. SAV'!$D$6:$D$405,H67)</f>
        <v>0</v>
      </c>
      <c r="Z67" s="1186">
        <f>SUMIFS('E8.e. WAV'!$O$6:$O$55,'E8.e. WAV'!$B$6:$B$55,$C67,'E8.e. WAV'!$E$6:$E$55,$H67,'E8.e. WAV'!$C$6:$C$55,"&lt;&gt;"&amp;"geleistete Anzahlungen auf immaterielle Vermögensgegenstände",'E8.e. WAV'!$C$6:$C$55,"&lt;&gt;"&amp;"geleistete Anzahlungen und Anlagen im Bau des Sachanlagevermögens",'E8.e. WAV'!$C$6:$C$55,"&lt;&gt;"&amp;"Geschäfts- oder Firmenwert")</f>
        <v>0</v>
      </c>
      <c r="AA67" s="1183">
        <f>SUMIFS('E8.e. WAV'!$O$6:$O$55,'E8.e. WAV'!$B$6:$B$55,$C67,'E8.e. WAV'!$E$6:$E$55,H67,'E8.e. WAV'!$C$6:$C$55,"geleistete Anzahlungen und Anlagen im Bau des Sachanlagevermögens")+ SUMIFS('E8.e. WAV'!$O$6:$O$55,'E8.e. WAV'!$B$6:$B$55,$C67,'E8.e. WAV'!$E$6:$E$55,H67,'E8.e. WAV'!$C$6:$C$55,"geleistete Anzahlungen auf immaterielle Vermögensgegenstände")</f>
        <v>0</v>
      </c>
      <c r="AB67" s="1186">
        <f>SUMIFS('E8.f. BKZ_NAB_IZ'!$L$6:$L$55,'E8.f. BKZ_NAB_IZ'!$B$6:$B$55,$C67,'E8.f. BKZ_NAB_IZ'!$D$6:$D$55,H67)</f>
        <v>0</v>
      </c>
      <c r="AC67" s="1210"/>
      <c r="AD67" s="1213">
        <f t="shared" si="15"/>
        <v>0</v>
      </c>
      <c r="AE67" s="1190">
        <f>$AE$11</f>
        <v>5.0700000000000002E-2</v>
      </c>
      <c r="AF67" s="1190">
        <f>$AF$11</f>
        <v>2.9100000000000001E-2</v>
      </c>
      <c r="AG67" s="1190">
        <f>$AG$11</f>
        <v>3.7699999999999997E-2</v>
      </c>
      <c r="AH67" s="1183">
        <f t="shared" si="16"/>
        <v>0</v>
      </c>
      <c r="AJ67" s="1186">
        <f t="shared" si="9"/>
        <v>0</v>
      </c>
      <c r="AK67" s="1190">
        <f>$AK$11</f>
        <v>5.0700000000000002E-2</v>
      </c>
      <c r="AL67" s="1190">
        <f>$AL$11</f>
        <v>3.6600000000000001E-2</v>
      </c>
      <c r="AM67" s="1190">
        <f>$AM$11</f>
        <v>4.2200000000000001E-2</v>
      </c>
      <c r="AN67" s="1183">
        <f t="shared" si="17"/>
        <v>0</v>
      </c>
    </row>
    <row r="68" spans="2:40" x14ac:dyDescent="0.2">
      <c r="B68" s="1354"/>
      <c r="C68" s="1219">
        <f>C67</f>
        <v>0</v>
      </c>
      <c r="D68" s="1357"/>
      <c r="E68" s="1357"/>
      <c r="F68" s="1376"/>
      <c r="G68" s="1203"/>
      <c r="H68" s="1193">
        <v>2023</v>
      </c>
      <c r="I68" s="1209"/>
      <c r="J68" s="963">
        <f t="shared" si="4"/>
        <v>0</v>
      </c>
      <c r="K68" s="971"/>
      <c r="L68" s="961">
        <f t="shared" si="5"/>
        <v>0</v>
      </c>
      <c r="M68" s="971"/>
      <c r="N68" s="961">
        <f t="shared" si="6"/>
        <v>0</v>
      </c>
      <c r="O68" s="971"/>
      <c r="P68" s="961">
        <f t="shared" si="21"/>
        <v>0</v>
      </c>
      <c r="Q68" s="861"/>
      <c r="R68" s="1184">
        <f>SUMIFS('E8.b. SAV'!$W$5:$W$404,'E8.b. SAV'!$B$5:$B$404,$C68,'E8.b. SAV'!$D$5:$D$404,$H68)</f>
        <v>0</v>
      </c>
      <c r="S68" s="1184">
        <f>SUMIFS('E8.e. WAV'!$N$5:$N$54,'E8.e. WAV'!$B$5:$B$54,$C68,'E8.e. WAV'!$E$5:$E$54,H68)
-SUMIFS('E8.e. WAV'!$N$5:$N$54,'E8.e. WAV'!$B$5:$B$54,$C68,'E8.e. WAV'!$C$5:$C$54,"Geschäfts- oder Firmenwert",'E8.e. WAV'!$E$5:$E$54,H68)</f>
        <v>0</v>
      </c>
      <c r="T68" s="1185"/>
      <c r="U68" s="1184">
        <f>SUMIFS('E8.b. SAV'!$V$6:$V$405,'E8.b. SAV'!$B$6:$B$405,$C68,'E8.b. SAV'!$D$6:$D$405,H68)</f>
        <v>0</v>
      </c>
      <c r="V68" s="1184">
        <f>SUMIFS('E8.e. WAV'!$M$6:$M$55,'E8.e. WAV'!$B$6:$B$55,$C68,'E8.e. WAV'!$E$6:$E$55,$H68,'E8.e. WAV'!$C$6:$C$55,"&lt;&gt;"&amp;"geleistete Anzahlungen auf immaterielle Vermögensgegenstände",'E8.e. WAV'!$C$6:$C$55,"&lt;&gt;"&amp;"geleistete Anzahlungen und Anlagen im Bau des Sachanlagevermögens",'E8.e. WAV'!$C$6:$C$55,"&lt;&gt;"&amp;"Geschäfts- oder Firmenwert")</f>
        <v>0</v>
      </c>
      <c r="W68" s="1184">
        <f>SUMIFS('E8.e. WAV'!$M$6:$M$55,'E8.e. WAV'!$B$6:$B$55,$C68,'E8.e. WAV'!$E$6:$E$55,H68,'E8.e. WAV'!$C$6:$C$55,"geleistete Anzahlungen und Anlagen im Bau des Sachanlagevermögens")+ SUMIFS('E8.e. WAV'!$M$6:$M$55,'E8.e. WAV'!$B$6:$B$55,$C68,'E8.e. WAV'!$E$6:$E$55,H68,'E8.e. WAV'!$C$6:$C$55,"geleistete Anzahlungen auf immaterielle Vermögensgegenstände")</f>
        <v>0</v>
      </c>
      <c r="X68" s="1194">
        <f>SUMIFS('E8.f. BKZ_NAB_IZ'!$K$6:$K$55,'E8.f. BKZ_NAB_IZ'!$B$6:$B$55,$C68,'E8.f. BKZ_NAB_IZ'!$D$6:$D$55,H68)</f>
        <v>0</v>
      </c>
      <c r="Y68" s="1184">
        <f>SUMIFS('E8.b. SAV'!$X$6:$X$405,'E8.b. SAV'!$B$6:$B$405,$C68,'E8.b. SAV'!$D$6:$D$405,H68)</f>
        <v>0</v>
      </c>
      <c r="Z68" s="1194">
        <f>SUMIFS('E8.e. WAV'!$O$6:$O$55,'E8.e. WAV'!$B$6:$B$55,$C68,'E8.e. WAV'!$E$6:$E$55,$H68,'E8.e. WAV'!$C$6:$C$55,"&lt;&gt;"&amp;"geleistete Anzahlungen auf immaterielle Vermögensgegenstände",'E8.e. WAV'!$C$6:$C$55,"&lt;&gt;"&amp;"geleistete Anzahlungen und Anlagen im Bau des Sachanlagevermögens",'E8.e. WAV'!$C$6:$C$55,"&lt;&gt;"&amp;"Geschäfts- oder Firmenwert")</f>
        <v>0</v>
      </c>
      <c r="AA68" s="1197">
        <f>SUMIFS('E8.e. WAV'!$O$6:$O$55,'E8.e. WAV'!$B$6:$B$55,$C68,'E8.e. WAV'!$E$6:$E$55,H68,'E8.e. WAV'!$C$6:$C$55,"geleistete Anzahlungen und Anlagen im Bau des Sachanlagevermögens")+ SUMIFS('E8.e. WAV'!$O$6:$O$55,'E8.e. WAV'!$B$6:$B$55,$C68,'E8.e. WAV'!$E$6:$E$55,H68,'E8.e. WAV'!$C$6:$C$55,"geleistete Anzahlungen auf immaterielle Vermögensgegenstände")</f>
        <v>0</v>
      </c>
      <c r="AB68" s="1194">
        <f>SUMIFS('E8.f. BKZ_NAB_IZ'!$L$6:$L$55,'E8.f. BKZ_NAB_IZ'!$B$6:$B$55,$C68,'E8.f. BKZ_NAB_IZ'!$D$6:$D$55,H68)</f>
        <v>0</v>
      </c>
      <c r="AC68" s="1210"/>
      <c r="AD68" s="1211">
        <f t="shared" si="15"/>
        <v>0</v>
      </c>
      <c r="AE68" s="1195">
        <f>$AE$12</f>
        <v>5.0700000000000002E-2</v>
      </c>
      <c r="AF68" s="1195">
        <f>$AF$12</f>
        <v>4.3799999999999999E-2</v>
      </c>
      <c r="AG68" s="1195">
        <f>$AG$12</f>
        <v>4.6600000000000003E-2</v>
      </c>
      <c r="AH68" s="1184">
        <f t="shared" si="16"/>
        <v>0</v>
      </c>
      <c r="AJ68" s="1198">
        <f t="shared" si="9"/>
        <v>0</v>
      </c>
      <c r="AK68" s="1188">
        <f>$AK$12</f>
        <v>5.0700000000000002E-2</v>
      </c>
      <c r="AL68" s="1195">
        <f>$AL$12</f>
        <v>3.6600000000000001E-2</v>
      </c>
      <c r="AM68" s="1195">
        <f>$AM$12</f>
        <v>4.2200000000000001E-2</v>
      </c>
      <c r="AN68" s="1184">
        <f t="shared" si="17"/>
        <v>0</v>
      </c>
    </row>
    <row r="69" spans="2:40" x14ac:dyDescent="0.2">
      <c r="B69" s="1354"/>
      <c r="C69" s="1219">
        <f>C67</f>
        <v>0</v>
      </c>
      <c r="D69" s="1357"/>
      <c r="E69" s="1357"/>
      <c r="F69" s="1376"/>
      <c r="G69" s="1203"/>
      <c r="H69" s="1193">
        <v>2024</v>
      </c>
      <c r="I69" s="1209"/>
      <c r="J69" s="963">
        <f t="shared" si="4"/>
        <v>0</v>
      </c>
      <c r="K69" s="971"/>
      <c r="L69" s="961">
        <f t="shared" si="5"/>
        <v>0</v>
      </c>
      <c r="M69" s="971"/>
      <c r="N69" s="961">
        <f t="shared" si="6"/>
        <v>0</v>
      </c>
      <c r="O69" s="971"/>
      <c r="P69" s="961">
        <f t="shared" si="21"/>
        <v>0</v>
      </c>
      <c r="Q69" s="861"/>
      <c r="R69" s="1184">
        <f>SUMIFS('E8.b. SAV'!$W$5:$W$404,'E8.b. SAV'!$B$5:$B$404,$C69,'E8.b. SAV'!$D$5:$D$404,$H69)</f>
        <v>0</v>
      </c>
      <c r="S69" s="1184">
        <f>SUMIFS('E8.e. WAV'!$N$5:$N$54,'E8.e. WAV'!$B$5:$B$54,$C69,'E8.e. WAV'!$E$5:$E$54,H69)
-SUMIFS('E8.e. WAV'!$N$5:$N$54,'E8.e. WAV'!$B$5:$B$54,$C69,'E8.e. WAV'!$C$5:$C$54,"Geschäfts- oder Firmenwert",'E8.e. WAV'!$E$5:$E$54,H69)</f>
        <v>0</v>
      </c>
      <c r="T69" s="1185"/>
      <c r="U69" s="1184">
        <f>SUMIFS('E8.b. SAV'!$V$6:$V$405,'E8.b. SAV'!$B$6:$B$405,$C69,'E8.b. SAV'!$D$6:$D$405,H69)</f>
        <v>0</v>
      </c>
      <c r="V69" s="1184">
        <f>SUMIFS('E8.e. WAV'!$M$6:$M$55,'E8.e. WAV'!$B$6:$B$55,$C69,'E8.e. WAV'!$E$6:$E$55,$H69,'E8.e. WAV'!$C$6:$C$55,"&lt;&gt;"&amp;"geleistete Anzahlungen auf immaterielle Vermögensgegenstände",'E8.e. WAV'!$C$6:$C$55,"&lt;&gt;"&amp;"geleistete Anzahlungen und Anlagen im Bau des Sachanlagevermögens",'E8.e. WAV'!$C$6:$C$55,"&lt;&gt;"&amp;"Geschäfts- oder Firmenwert")</f>
        <v>0</v>
      </c>
      <c r="W69" s="1184">
        <f>SUMIFS('E8.e. WAV'!$M$6:$M$55,'E8.e. WAV'!$B$6:$B$55,$C69,'E8.e. WAV'!$E$6:$E$55,H69,'E8.e. WAV'!$C$6:$C$55,"geleistete Anzahlungen und Anlagen im Bau des Sachanlagevermögens")+ SUMIFS('E8.e. WAV'!$M$6:$M$55,'E8.e. WAV'!$B$6:$B$55,$C69,'E8.e. WAV'!$E$6:$E$55,H69,'E8.e. WAV'!$C$6:$C$55,"geleistete Anzahlungen auf immaterielle Vermögensgegenstände")</f>
        <v>0</v>
      </c>
      <c r="X69" s="1194">
        <f>SUMIFS('E8.f. BKZ_NAB_IZ'!$K$6:$K$55,'E8.f. BKZ_NAB_IZ'!$B$6:$B$55,$C69,'E8.f. BKZ_NAB_IZ'!$D$6:$D$55,H69)</f>
        <v>0</v>
      </c>
      <c r="Y69" s="1184">
        <f>SUMIFS('E8.b. SAV'!$X$6:$X$405,'E8.b. SAV'!$B$6:$B$405,$C69,'E8.b. SAV'!$D$6:$D$405,H69)</f>
        <v>0</v>
      </c>
      <c r="Z69" s="1194">
        <f>SUMIFS('E8.e. WAV'!$O$6:$O$55,'E8.e. WAV'!$B$6:$B$55,$C69,'E8.e. WAV'!$E$6:$E$55,$H69,'E8.e. WAV'!$C$6:$C$55,"&lt;&gt;"&amp;"geleistete Anzahlungen auf immaterielle Vermögensgegenstände",'E8.e. WAV'!$C$6:$C$55,"&lt;&gt;"&amp;"geleistete Anzahlungen und Anlagen im Bau des Sachanlagevermögens",'E8.e. WAV'!$C$6:$C$55,"&lt;&gt;"&amp;"Geschäfts- oder Firmenwert")</f>
        <v>0</v>
      </c>
      <c r="AA69" s="1197">
        <f>SUMIFS('E8.e. WAV'!$O$6:$O$55,'E8.e. WAV'!$B$6:$B$55,$C69,'E8.e. WAV'!$E$6:$E$55,H69,'E8.e. WAV'!$C$6:$C$55,"geleistete Anzahlungen und Anlagen im Bau des Sachanlagevermögens")+ SUMIFS('E8.e. WAV'!$O$6:$O$55,'E8.e. WAV'!$B$6:$B$55,$C69,'E8.e. WAV'!$E$6:$E$55,H69,'E8.e. WAV'!$C$6:$C$55,"geleistete Anzahlungen auf immaterielle Vermögensgegenstände")</f>
        <v>0</v>
      </c>
      <c r="AB69" s="1194">
        <f>SUMIFS('E8.f. BKZ_NAB_IZ'!$L$6:$L$55,'E8.f. BKZ_NAB_IZ'!$B$6:$B$55,$C69,'E8.f. BKZ_NAB_IZ'!$D$6:$D$55,H69)</f>
        <v>0</v>
      </c>
      <c r="AC69" s="1210"/>
      <c r="AD69" s="1211">
        <f t="shared" si="15"/>
        <v>0</v>
      </c>
      <c r="AE69" s="1195">
        <f>$AE$13</f>
        <v>6.93E-2</v>
      </c>
      <c r="AF69" s="1195">
        <f>$AF$13</f>
        <v>3.8699999999999998E-2</v>
      </c>
      <c r="AG69" s="1195">
        <f>$AG$13</f>
        <v>5.0900000000000001E-2</v>
      </c>
      <c r="AH69" s="1184">
        <f t="shared" si="16"/>
        <v>0</v>
      </c>
      <c r="AJ69" s="1198">
        <f t="shared" si="9"/>
        <v>0</v>
      </c>
      <c r="AK69" s="1188">
        <f>$AK$13</f>
        <v>7.0099999999999996E-2</v>
      </c>
      <c r="AL69" s="1195">
        <f>$AL$13</f>
        <v>3.6600000000000001E-2</v>
      </c>
      <c r="AM69" s="1195">
        <f>$AM$13</f>
        <v>0.05</v>
      </c>
      <c r="AN69" s="1184">
        <f t="shared" si="17"/>
        <v>0</v>
      </c>
    </row>
    <row r="70" spans="2:40" ht="15" thickBot="1" x14ac:dyDescent="0.25">
      <c r="B70" s="1354"/>
      <c r="C70" s="1219">
        <f>C67</f>
        <v>0</v>
      </c>
      <c r="D70" s="1357"/>
      <c r="E70" s="1357"/>
      <c r="F70" s="1376"/>
      <c r="G70" s="1203"/>
      <c r="H70" s="1193">
        <v>2025</v>
      </c>
      <c r="I70" s="1209"/>
      <c r="J70" s="963">
        <f t="shared" si="4"/>
        <v>0</v>
      </c>
      <c r="K70" s="971"/>
      <c r="L70" s="961">
        <f t="shared" si="5"/>
        <v>0</v>
      </c>
      <c r="M70" s="971"/>
      <c r="N70" s="961">
        <f t="shared" si="6"/>
        <v>0</v>
      </c>
      <c r="O70" s="971"/>
      <c r="P70" s="961">
        <f t="shared" si="21"/>
        <v>0</v>
      </c>
      <c r="Q70" s="861"/>
      <c r="R70" s="1184">
        <f>SUMIFS('E8.b. SAV'!$W$5:$W$404,'E8.b. SAV'!$B$5:$B$404,$C70,'E8.b. SAV'!$D$5:$D$404,$H70)</f>
        <v>0</v>
      </c>
      <c r="S70" s="1184">
        <f>SUMIFS('E8.e. WAV'!$N$5:$N$54,'E8.e. WAV'!$B$5:$B$54,$C70,'E8.e. WAV'!$E$5:$E$54,H70)
-SUMIFS('E8.e. WAV'!$N$5:$N$54,'E8.e. WAV'!$B$5:$B$54,$C70,'E8.e. WAV'!$C$5:$C$54,"Geschäfts- oder Firmenwert",'E8.e. WAV'!$E$5:$E$54,H70)</f>
        <v>0</v>
      </c>
      <c r="T70" s="1185"/>
      <c r="U70" s="1184">
        <f>SUMIFS('E8.b. SAV'!$V$6:$V$405,'E8.b. SAV'!$B$6:$B$405,$C70,'E8.b. SAV'!$D$6:$D$405,H70)</f>
        <v>0</v>
      </c>
      <c r="V70" s="1184">
        <f>SUMIFS('E8.e. WAV'!$M$6:$M$55,'E8.e. WAV'!$B$6:$B$55,$C70,'E8.e. WAV'!$E$6:$E$55,$H70,'E8.e. WAV'!$C$6:$C$55,"&lt;&gt;"&amp;"geleistete Anzahlungen auf immaterielle Vermögensgegenstände",'E8.e. WAV'!$C$6:$C$55,"&lt;&gt;"&amp;"geleistete Anzahlungen und Anlagen im Bau des Sachanlagevermögens",'E8.e. WAV'!$C$6:$C$55,"&lt;&gt;"&amp;"Geschäfts- oder Firmenwert")</f>
        <v>0</v>
      </c>
      <c r="W70" s="1184">
        <f>SUMIFS('E8.e. WAV'!$M$6:$M$55,'E8.e. WAV'!$B$6:$B$55,$C70,'E8.e. WAV'!$E$6:$E$55,H70,'E8.e. WAV'!$C$6:$C$55,"geleistete Anzahlungen und Anlagen im Bau des Sachanlagevermögens")+ SUMIFS('E8.e. WAV'!$M$6:$M$55,'E8.e. WAV'!$B$6:$B$55,$C70,'E8.e. WAV'!$E$6:$E$55,H70,'E8.e. WAV'!$C$6:$C$55,"geleistete Anzahlungen auf immaterielle Vermögensgegenstände")</f>
        <v>0</v>
      </c>
      <c r="X70" s="1194">
        <f>SUMIFS('E8.f. BKZ_NAB_IZ'!$K$6:$K$55,'E8.f. BKZ_NAB_IZ'!$B$6:$B$55,$C70,'E8.f. BKZ_NAB_IZ'!$D$6:$D$55,H70)</f>
        <v>0</v>
      </c>
      <c r="Y70" s="1184">
        <f>SUMIFS('E8.b. SAV'!$X$6:$X$405,'E8.b. SAV'!$B$6:$B$405,$C70,'E8.b. SAV'!$D$6:$D$405,H70)</f>
        <v>0</v>
      </c>
      <c r="Z70" s="1194">
        <f>SUMIFS('E8.e. WAV'!$O$6:$O$55,'E8.e. WAV'!$B$6:$B$55,$C70,'E8.e. WAV'!$E$6:$E$55,$H70,'E8.e. WAV'!$C$6:$C$55,"&lt;&gt;"&amp;"geleistete Anzahlungen auf immaterielle Vermögensgegenstände",'E8.e. WAV'!$C$6:$C$55,"&lt;&gt;"&amp;"geleistete Anzahlungen und Anlagen im Bau des Sachanlagevermögens",'E8.e. WAV'!$C$6:$C$55,"&lt;&gt;"&amp;"Geschäfts- oder Firmenwert")</f>
        <v>0</v>
      </c>
      <c r="AA70" s="1197">
        <f>SUMIFS('E8.e. WAV'!$O$6:$O$55,'E8.e. WAV'!$B$6:$B$55,$C70,'E8.e. WAV'!$E$6:$E$55,H70,'E8.e. WAV'!$C$6:$C$55,"geleistete Anzahlungen und Anlagen im Bau des Sachanlagevermögens")+ SUMIFS('E8.e. WAV'!$O$6:$O$55,'E8.e. WAV'!$B$6:$B$55,$C70,'E8.e. WAV'!$E$6:$E$55,H70,'E8.e. WAV'!$C$6:$C$55,"geleistete Anzahlungen auf immaterielle Vermögensgegenstände")</f>
        <v>0</v>
      </c>
      <c r="AB70" s="1194">
        <f>SUMIFS('E8.f. BKZ_NAB_IZ'!$L$6:$L$55,'E8.f. BKZ_NAB_IZ'!$B$6:$B$55,$C70,'E8.f. BKZ_NAB_IZ'!$D$6:$D$55,H70)</f>
        <v>0</v>
      </c>
      <c r="AC70" s="1210"/>
      <c r="AD70" s="1211">
        <f t="shared" si="15"/>
        <v>0</v>
      </c>
      <c r="AE70" s="1195">
        <f>$AE$14</f>
        <v>7.0099999999999996E-2</v>
      </c>
      <c r="AF70" s="1195">
        <f>$AF$14</f>
        <v>3.6600000000000001E-2</v>
      </c>
      <c r="AG70" s="1195">
        <f>$AG$14</f>
        <v>0.05</v>
      </c>
      <c r="AH70" s="1184">
        <f t="shared" si="16"/>
        <v>0</v>
      </c>
      <c r="AJ70" s="1198">
        <f t="shared" si="9"/>
        <v>0</v>
      </c>
      <c r="AK70" s="1188">
        <f>$AK$14</f>
        <v>7.0099999999999996E-2</v>
      </c>
      <c r="AL70" s="1195">
        <f>$AL$14</f>
        <v>3.6600000000000001E-2</v>
      </c>
      <c r="AM70" s="1195">
        <f>$AM$14</f>
        <v>0.05</v>
      </c>
      <c r="AN70" s="1184">
        <f t="shared" si="17"/>
        <v>0</v>
      </c>
    </row>
    <row r="71" spans="2:40" hidden="1" x14ac:dyDescent="0.2">
      <c r="B71" s="1354"/>
      <c r="C71" s="1219">
        <f>C67</f>
        <v>0</v>
      </c>
      <c r="D71" s="1357"/>
      <c r="E71" s="1357"/>
      <c r="F71" s="1376"/>
      <c r="G71" s="1203"/>
      <c r="H71" s="1193">
        <v>2026</v>
      </c>
      <c r="I71" s="1209"/>
      <c r="J71" s="963">
        <f t="shared" si="4"/>
        <v>0</v>
      </c>
      <c r="K71" s="971"/>
      <c r="L71" s="961">
        <f t="shared" si="5"/>
        <v>0</v>
      </c>
      <c r="M71" s="971"/>
      <c r="N71" s="961">
        <f t="shared" si="6"/>
        <v>0</v>
      </c>
      <c r="O71" s="971"/>
      <c r="P71" s="961">
        <f t="shared" si="21"/>
        <v>0</v>
      </c>
      <c r="Q71" s="861"/>
      <c r="R71" s="1184">
        <f>SUMIFS('E8.b. SAV'!$W$5:$W$404,'E8.b. SAV'!$B$5:$B$404,$C71,'E8.b. SAV'!$D$5:$D$404,$H71)</f>
        <v>0</v>
      </c>
      <c r="S71" s="1184">
        <f>SUMIFS('E8.e. WAV'!$N$5:$N$54,'E8.e. WAV'!$B$5:$B$54,$C71,'E8.e. WAV'!$E$5:$E$54,H71)
-SUMIFS('E8.e. WAV'!$N$5:$N$54,'E8.e. WAV'!$B$5:$B$54,$C71,'E8.e. WAV'!$C$5:$C$54,"Geschäfts- oder Firmenwert",'E8.e. WAV'!$E$5:$E$54,H71)</f>
        <v>0</v>
      </c>
      <c r="T71" s="1185"/>
      <c r="U71" s="1184">
        <f>SUMIFS('E8.b. SAV'!$V$6:$V$405,'E8.b. SAV'!$B$6:$B$405,$C71,'E8.b. SAV'!$D$6:$D$405,H71)</f>
        <v>0</v>
      </c>
      <c r="V71" s="1184">
        <f>SUMIFS('E8.e. WAV'!$M$6:$M$55,'E8.e. WAV'!$B$6:$B$55,$C71,'E8.e. WAV'!$E$6:$E$55,$H71,'E8.e. WAV'!$C$6:$C$55,"&lt;&gt;"&amp;"geleistete Anzahlungen auf immaterielle Vermögensgegenstände",'E8.e. WAV'!$C$6:$C$55,"&lt;&gt;"&amp;"geleistete Anzahlungen und Anlagen im Bau des Sachanlagevermögens",'E8.e. WAV'!$C$6:$C$55,"&lt;&gt;"&amp;"Geschäfts- oder Firmenwert")</f>
        <v>0</v>
      </c>
      <c r="W71" s="1184">
        <f>SUMIFS('E8.e. WAV'!$M$6:$M$55,'E8.e. WAV'!$B$6:$B$55,$C71,'E8.e. WAV'!$E$6:$E$55,H71,'E8.e. WAV'!$C$6:$C$55,"geleistete Anzahlungen und Anlagen im Bau des Sachanlagevermögens")+ SUMIFS('E8.e. WAV'!$M$6:$M$55,'E8.e. WAV'!$B$6:$B$55,$C71,'E8.e. WAV'!$E$6:$E$55,H71,'E8.e. WAV'!$C$6:$C$55,"geleistete Anzahlungen auf immaterielle Vermögensgegenstände")</f>
        <v>0</v>
      </c>
      <c r="X71" s="1194">
        <f>SUMIFS('E8.f. BKZ_NAB_IZ'!$K$6:$K$55,'E8.f. BKZ_NAB_IZ'!$B$6:$B$55,$C71,'E8.f. BKZ_NAB_IZ'!$D$6:$D$55,H71)</f>
        <v>0</v>
      </c>
      <c r="Y71" s="1184">
        <f>SUMIFS('E8.b. SAV'!$X$6:$X$405,'E8.b. SAV'!$B$6:$B$405,$C71,'E8.b. SAV'!$D$6:$D$405,H71)</f>
        <v>0</v>
      </c>
      <c r="Z71" s="1194">
        <f>SUMIFS('E8.e. WAV'!$O$6:$O$55,'E8.e. WAV'!$B$6:$B$55,$C71,'E8.e. WAV'!$E$6:$E$55,$H71,'E8.e. WAV'!$C$6:$C$55,"&lt;&gt;"&amp;"geleistete Anzahlungen auf immaterielle Vermögensgegenstände",'E8.e. WAV'!$C$6:$C$55,"&lt;&gt;"&amp;"geleistete Anzahlungen und Anlagen im Bau des Sachanlagevermögens",'E8.e. WAV'!$C$6:$C$55,"&lt;&gt;"&amp;"Geschäfts- oder Firmenwert")</f>
        <v>0</v>
      </c>
      <c r="AA71" s="1197">
        <f>SUMIFS('E8.e. WAV'!$O$6:$O$55,'E8.e. WAV'!$B$6:$B$55,$C71,'E8.e. WAV'!$E$6:$E$55,H71,'E8.e. WAV'!$C$6:$C$55,"geleistete Anzahlungen und Anlagen im Bau des Sachanlagevermögens")+ SUMIFS('E8.e. WAV'!$O$6:$O$55,'E8.e. WAV'!$B$6:$B$55,$C71,'E8.e. WAV'!$E$6:$E$55,H71,'E8.e. WAV'!$C$6:$C$55,"geleistete Anzahlungen auf immaterielle Vermögensgegenstände")</f>
        <v>0</v>
      </c>
      <c r="AB71" s="1194">
        <f>SUMIFS('E8.f. BKZ_NAB_IZ'!$L$6:$L$55,'E8.f. BKZ_NAB_IZ'!$B$6:$B$55,$C71,'E8.f. BKZ_NAB_IZ'!$D$6:$D$55,H71)</f>
        <v>0</v>
      </c>
      <c r="AC71" s="1210"/>
      <c r="AD71" s="1211">
        <f t="shared" si="15"/>
        <v>0</v>
      </c>
      <c r="AE71" s="1195">
        <f>$AE$15</f>
        <v>0</v>
      </c>
      <c r="AF71" s="1195">
        <f>$AF$15</f>
        <v>0</v>
      </c>
      <c r="AG71" s="1195">
        <f>$AG$15</f>
        <v>0</v>
      </c>
      <c r="AH71" s="1184">
        <f t="shared" si="16"/>
        <v>0</v>
      </c>
      <c r="AJ71" s="1198">
        <f t="shared" si="9"/>
        <v>0</v>
      </c>
      <c r="AK71" s="1188">
        <f>$AK$15</f>
        <v>0</v>
      </c>
      <c r="AL71" s="1195">
        <f>$AL$15</f>
        <v>0</v>
      </c>
      <c r="AM71" s="1195">
        <f>$AM$15</f>
        <v>0</v>
      </c>
      <c r="AN71" s="1184">
        <f t="shared" si="17"/>
        <v>0</v>
      </c>
    </row>
    <row r="72" spans="2:40" hidden="1" x14ac:dyDescent="0.2">
      <c r="B72" s="1354"/>
      <c r="C72" s="1219">
        <f>C67</f>
        <v>0</v>
      </c>
      <c r="D72" s="1357"/>
      <c r="E72" s="1357"/>
      <c r="F72" s="1376"/>
      <c r="G72" s="1203"/>
      <c r="H72" s="1193">
        <v>2027</v>
      </c>
      <c r="I72" s="1209"/>
      <c r="J72" s="963">
        <f t="shared" si="4"/>
        <v>0</v>
      </c>
      <c r="K72" s="971"/>
      <c r="L72" s="961">
        <f t="shared" si="5"/>
        <v>0</v>
      </c>
      <c r="M72" s="971"/>
      <c r="N72" s="961">
        <f t="shared" si="6"/>
        <v>0</v>
      </c>
      <c r="O72" s="971"/>
      <c r="P72" s="961">
        <f t="shared" si="21"/>
        <v>0</v>
      </c>
      <c r="Q72" s="861"/>
      <c r="R72" s="1184">
        <f>SUMIFS('E8.b. SAV'!$W$5:$W$404,'E8.b. SAV'!$B$5:$B$404,$C72,'E8.b. SAV'!$D$5:$D$404,$H72)</f>
        <v>0</v>
      </c>
      <c r="S72" s="1184">
        <f>SUMIFS('E8.e. WAV'!$N$5:$N$54,'E8.e. WAV'!$B$5:$B$54,$C72,'E8.e. WAV'!$E$5:$E$54,H72)
-SUMIFS('E8.e. WAV'!$N$5:$N$54,'E8.e. WAV'!$B$5:$B$54,$C72,'E8.e. WAV'!$C$5:$C$54,"Geschäfts- oder Firmenwert",'E8.e. WAV'!$E$5:$E$54,H72)</f>
        <v>0</v>
      </c>
      <c r="T72" s="1185"/>
      <c r="U72" s="1184">
        <f>SUMIFS('E8.b. SAV'!$V$6:$V$405,'E8.b. SAV'!$B$6:$B$405,$C72,'E8.b. SAV'!$D$6:$D$405,H72)</f>
        <v>0</v>
      </c>
      <c r="V72" s="1184">
        <f>SUMIFS('E8.e. WAV'!$M$6:$M$55,'E8.e. WAV'!$B$6:$B$55,$C72,'E8.e. WAV'!$E$6:$E$55,$H72,'E8.e. WAV'!$C$6:$C$55,"&lt;&gt;"&amp;"geleistete Anzahlungen auf immaterielle Vermögensgegenstände",'E8.e. WAV'!$C$6:$C$55,"&lt;&gt;"&amp;"geleistete Anzahlungen und Anlagen im Bau des Sachanlagevermögens",'E8.e. WAV'!$C$6:$C$55,"&lt;&gt;"&amp;"Geschäfts- oder Firmenwert")</f>
        <v>0</v>
      </c>
      <c r="W72" s="1184">
        <f>SUMIFS('E8.e. WAV'!$M$6:$M$55,'E8.e. WAV'!$B$6:$B$55,$C72,'E8.e. WAV'!$E$6:$E$55,H72,'E8.e. WAV'!$C$6:$C$55,"geleistete Anzahlungen und Anlagen im Bau des Sachanlagevermögens")+ SUMIFS('E8.e. WAV'!$M$6:$M$55,'E8.e. WAV'!$B$6:$B$55,$C72,'E8.e. WAV'!$E$6:$E$55,H72,'E8.e. WAV'!$C$6:$C$55,"geleistete Anzahlungen auf immaterielle Vermögensgegenstände")</f>
        <v>0</v>
      </c>
      <c r="X72" s="1194">
        <f>SUMIFS('E8.f. BKZ_NAB_IZ'!$K$6:$K$55,'E8.f. BKZ_NAB_IZ'!$B$6:$B$55,$C72,'E8.f. BKZ_NAB_IZ'!$D$6:$D$55,H72)</f>
        <v>0</v>
      </c>
      <c r="Y72" s="1184">
        <f>SUMIFS('E8.b. SAV'!$X$6:$X$405,'E8.b. SAV'!$B$6:$B$405,$C72,'E8.b. SAV'!$D$6:$D$405,H72)</f>
        <v>0</v>
      </c>
      <c r="Z72" s="1194">
        <f>SUMIFS('E8.e. WAV'!$O$6:$O$55,'E8.e. WAV'!$B$6:$B$55,$C72,'E8.e. WAV'!$E$6:$E$55,$H72,'E8.e. WAV'!$C$6:$C$55,"&lt;&gt;"&amp;"geleistete Anzahlungen auf immaterielle Vermögensgegenstände",'E8.e. WAV'!$C$6:$C$55,"&lt;&gt;"&amp;"geleistete Anzahlungen und Anlagen im Bau des Sachanlagevermögens",'E8.e. WAV'!$C$6:$C$55,"&lt;&gt;"&amp;"Geschäfts- oder Firmenwert")</f>
        <v>0</v>
      </c>
      <c r="AA72" s="1197">
        <f>SUMIFS('E8.e. WAV'!$O$6:$O$55,'E8.e. WAV'!$B$6:$B$55,$C72,'E8.e. WAV'!$E$6:$E$55,H72,'E8.e. WAV'!$C$6:$C$55,"geleistete Anzahlungen und Anlagen im Bau des Sachanlagevermögens")+ SUMIFS('E8.e. WAV'!$O$6:$O$55,'E8.e. WAV'!$B$6:$B$55,$C72,'E8.e. WAV'!$E$6:$E$55,H72,'E8.e. WAV'!$C$6:$C$55,"geleistete Anzahlungen auf immaterielle Vermögensgegenstände")</f>
        <v>0</v>
      </c>
      <c r="AB72" s="1194">
        <f>SUMIFS('E8.f. BKZ_NAB_IZ'!$L$6:$L$55,'E8.f. BKZ_NAB_IZ'!$B$6:$B$55,$C72,'E8.f. BKZ_NAB_IZ'!$D$6:$D$55,H72)</f>
        <v>0</v>
      </c>
      <c r="AC72" s="1210"/>
      <c r="AD72" s="1211">
        <f t="shared" si="15"/>
        <v>0</v>
      </c>
      <c r="AE72" s="1195">
        <f>$AE$16</f>
        <v>0</v>
      </c>
      <c r="AF72" s="1195">
        <f>$AF$16</f>
        <v>0</v>
      </c>
      <c r="AG72" s="1195">
        <f>$AG$16</f>
        <v>0</v>
      </c>
      <c r="AH72" s="1184">
        <f t="shared" si="16"/>
        <v>0</v>
      </c>
      <c r="AJ72" s="1198">
        <f t="shared" si="9"/>
        <v>0</v>
      </c>
      <c r="AK72" s="1188">
        <f>$AK$16</f>
        <v>0</v>
      </c>
      <c r="AL72" s="1195">
        <f>$AL$16</f>
        <v>0</v>
      </c>
      <c r="AM72" s="1195">
        <f>$AM$16</f>
        <v>0</v>
      </c>
      <c r="AN72" s="1184">
        <f t="shared" si="17"/>
        <v>0</v>
      </c>
    </row>
    <row r="73" spans="2:40" ht="15" hidden="1" thickBot="1" x14ac:dyDescent="0.25">
      <c r="B73" s="1355"/>
      <c r="C73" s="1219">
        <f>C67</f>
        <v>0</v>
      </c>
      <c r="D73" s="1358"/>
      <c r="E73" s="1358"/>
      <c r="F73" s="1377"/>
      <c r="G73" s="1203"/>
      <c r="H73" s="1208">
        <v>2028</v>
      </c>
      <c r="I73" s="1209"/>
      <c r="J73" s="962">
        <f t="shared" si="4"/>
        <v>0</v>
      </c>
      <c r="K73" s="971"/>
      <c r="L73" s="966">
        <f t="shared" si="5"/>
        <v>0</v>
      </c>
      <c r="M73" s="971"/>
      <c r="N73" s="966">
        <f t="shared" si="6"/>
        <v>0</v>
      </c>
      <c r="O73" s="971"/>
      <c r="P73" s="961">
        <f t="shared" si="21"/>
        <v>0</v>
      </c>
      <c r="Q73" s="861"/>
      <c r="R73" s="1202">
        <f>SUMIFS('E8.b. SAV'!$W$5:$W$404,'E8.b. SAV'!$B$5:$B$404,$C73,'E8.b. SAV'!$D$5:$D$404,$H73)</f>
        <v>0</v>
      </c>
      <c r="S73" s="1202">
        <f>SUMIFS('E8.e. WAV'!$N$5:$N$54,'E8.e. WAV'!$B$5:$B$54,$C73,'E8.e. WAV'!$E$5:$E$54,H73)
-SUMIFS('E8.e. WAV'!$N$5:$N$54,'E8.e. WAV'!$B$5:$B$54,$C73,'E8.e. WAV'!$C$5:$C$54,"Geschäfts- oder Firmenwert",'E8.e. WAV'!$E$5:$E$54,H73)</f>
        <v>0</v>
      </c>
      <c r="T73" s="1185"/>
      <c r="U73" s="1197">
        <f>SUMIFS('E8.b. SAV'!$V$6:$V$405,'E8.b. SAV'!$B$6:$B$405,$C73,'E8.b. SAV'!$D$6:$D$405,H73)</f>
        <v>0</v>
      </c>
      <c r="V73" s="1197">
        <f>SUMIFS('E8.e. WAV'!$M$6:$M$55,'E8.e. WAV'!$B$6:$B$55,$C73,'E8.e. WAV'!$E$6:$E$55,$H73,'E8.e. WAV'!$C$6:$C$55,"&lt;&gt;"&amp;"geleistete Anzahlungen auf immaterielle Vermögensgegenstände",'E8.e. WAV'!$C$6:$C$55,"&lt;&gt;"&amp;"geleistete Anzahlungen und Anlagen im Bau des Sachanlagevermögens",'E8.e. WAV'!$C$6:$C$55,"&lt;&gt;"&amp;"Geschäfts- oder Firmenwert")</f>
        <v>0</v>
      </c>
      <c r="W73" s="1197">
        <f>SUMIFS('E8.e. WAV'!$M$6:$M$55,'E8.e. WAV'!$B$6:$B$55,$C73,'E8.e. WAV'!$E$6:$E$55,H73,'E8.e. WAV'!$C$6:$C$55,"geleistete Anzahlungen und Anlagen im Bau des Sachanlagevermögens")+ SUMIFS('E8.e. WAV'!$M$6:$M$55,'E8.e. WAV'!$B$6:$B$55,$C73,'E8.e. WAV'!$E$6:$E$55,H73,'E8.e. WAV'!$C$6:$C$55,"geleistete Anzahlungen auf immaterielle Vermögensgegenstände")</f>
        <v>0</v>
      </c>
      <c r="X73" s="1198">
        <f>SUMIFS('E8.f. BKZ_NAB_IZ'!$K$6:$K$55,'E8.f. BKZ_NAB_IZ'!$B$6:$B$55,$C73,'E8.f. BKZ_NAB_IZ'!$D$6:$D$55,H73)</f>
        <v>0</v>
      </c>
      <c r="Y73" s="1197">
        <f>SUMIFS('E8.b. SAV'!$X$6:$X$405,'E8.b. SAV'!$B$6:$B$405,$C73,'E8.b. SAV'!$D$6:$D$405,H73)</f>
        <v>0</v>
      </c>
      <c r="Z73" s="1198">
        <f>SUMIFS('E8.e. WAV'!$O$6:$O$55,'E8.e. WAV'!$B$6:$B$55,$C73,'E8.e. WAV'!$E$6:$E$55,$H73,'E8.e. WAV'!$C$6:$C$55,"&lt;&gt;"&amp;"geleistete Anzahlungen auf immaterielle Vermögensgegenstände",'E8.e. WAV'!$C$6:$C$55,"&lt;&gt;"&amp;"geleistete Anzahlungen und Anlagen im Bau des Sachanlagevermögens",'E8.e. WAV'!$C$6:$C$55,"&lt;&gt;"&amp;"Geschäfts- oder Firmenwert")</f>
        <v>0</v>
      </c>
      <c r="AA73" s="1197">
        <f>SUMIFS('E8.e. WAV'!$O$6:$O$55,'E8.e. WAV'!$B$6:$B$55,$C73,'E8.e. WAV'!$E$6:$E$55,H73,'E8.e. WAV'!$C$6:$C$55,"geleistete Anzahlungen und Anlagen im Bau des Sachanlagevermögens")+ SUMIFS('E8.e. WAV'!$O$6:$O$55,'E8.e. WAV'!$B$6:$B$55,$C73,'E8.e. WAV'!$E$6:$E$55,H73,'E8.e. WAV'!$C$6:$C$55,"geleistete Anzahlungen auf immaterielle Vermögensgegenstände")</f>
        <v>0</v>
      </c>
      <c r="AB73" s="1198">
        <f>SUMIFS('E8.f. BKZ_NAB_IZ'!$L$6:$L$55,'E8.f. BKZ_NAB_IZ'!$B$6:$B$55,$C73,'E8.f. BKZ_NAB_IZ'!$D$6:$D$55,H73)</f>
        <v>0</v>
      </c>
      <c r="AC73" s="1210"/>
      <c r="AD73" s="1212">
        <f t="shared" si="15"/>
        <v>0</v>
      </c>
      <c r="AE73" s="1201">
        <f>$AE$17</f>
        <v>0</v>
      </c>
      <c r="AF73" s="1201">
        <f>$AF$17</f>
        <v>0</v>
      </c>
      <c r="AG73" s="1201">
        <f>$AG$17</f>
        <v>0</v>
      </c>
      <c r="AH73" s="1202">
        <f t="shared" si="16"/>
        <v>0</v>
      </c>
      <c r="AJ73" s="1198">
        <f t="shared" si="9"/>
        <v>0</v>
      </c>
      <c r="AK73" s="1201">
        <f>$AK$17</f>
        <v>0</v>
      </c>
      <c r="AL73" s="1201">
        <f>$AL$17</f>
        <v>0</v>
      </c>
      <c r="AM73" s="1201">
        <f>$AM$17</f>
        <v>0</v>
      </c>
      <c r="AN73" s="1202">
        <f t="shared" si="17"/>
        <v>0</v>
      </c>
    </row>
    <row r="74" spans="2:40" x14ac:dyDescent="0.2">
      <c r="B74" s="1353"/>
      <c r="C74" s="1218">
        <f>B74</f>
        <v>0</v>
      </c>
      <c r="D74" s="1356"/>
      <c r="E74" s="1356"/>
      <c r="F74" s="1375"/>
      <c r="G74" s="1203"/>
      <c r="H74" s="1181">
        <v>2022</v>
      </c>
      <c r="I74" s="1209"/>
      <c r="J74" s="972">
        <f t="shared" si="4"/>
        <v>0</v>
      </c>
      <c r="K74" s="971"/>
      <c r="L74" s="972">
        <f t="shared" si="5"/>
        <v>0</v>
      </c>
      <c r="M74" s="971"/>
      <c r="N74" s="972">
        <f t="shared" si="6"/>
        <v>0</v>
      </c>
      <c r="O74" s="971"/>
      <c r="P74" s="972">
        <f t="shared" ref="P74:P80" si="22">IFERROR((AJ74*AK74+AD74*AE74)*0.4*0.035*$F$74,0)</f>
        <v>0</v>
      </c>
      <c r="Q74" s="861"/>
      <c r="R74" s="1183">
        <f>SUMIFS('E8.b. SAV'!$W$5:$W$404,'E8.b. SAV'!$B$5:$B$404,$C74,'E8.b. SAV'!$D$5:$D$404,$H74)</f>
        <v>0</v>
      </c>
      <c r="S74" s="1183">
        <f>SUMIFS('E8.e. WAV'!$N$5:$N$54,'E8.e. WAV'!$B$5:$B$54,$C74,'E8.e. WAV'!$E$5:$E$54,H74)
-SUMIFS('E8.e. WAV'!$N$5:$N$54,'E8.e. WAV'!$B$5:$B$54,$C74,'E8.e. WAV'!$C$5:$C$54,"Geschäfts- oder Firmenwert",'E8.e. WAV'!$E$5:$E$54,H74)</f>
        <v>0</v>
      </c>
      <c r="T74" s="1185"/>
      <c r="U74" s="1183">
        <f>SUMIFS('E8.b. SAV'!$V$6:$V$405,'E8.b. SAV'!$B$6:$B$405,$C74,'E8.b. SAV'!$D$6:$D$405,H74)</f>
        <v>0</v>
      </c>
      <c r="V74" s="1183">
        <f>SUMIFS('E8.e. WAV'!$M$6:$M$55,'E8.e. WAV'!$B$6:$B$55,$C74,'E8.e. WAV'!$E$6:$E$55,$H74,'E8.e. WAV'!$C$6:$C$55,"&lt;&gt;"&amp;"geleistete Anzahlungen auf immaterielle Vermögensgegenstände",'E8.e. WAV'!$C$6:$C$55,"&lt;&gt;"&amp;"geleistete Anzahlungen und Anlagen im Bau des Sachanlagevermögens",'E8.e. WAV'!$C$6:$C$55,"&lt;&gt;"&amp;"Geschäfts- oder Firmenwert")</f>
        <v>0</v>
      </c>
      <c r="W74" s="1183">
        <f>SUMIFS('E8.e. WAV'!$M$6:$M$55,'E8.e. WAV'!$B$6:$B$55,$C74,'E8.e. WAV'!$E$6:$E$55,H74,'E8.e. WAV'!$C$6:$C$55,"geleistete Anzahlungen und Anlagen im Bau des Sachanlagevermögens")+ SUMIFS('E8.e. WAV'!$M$6:$M$55,'E8.e. WAV'!$B$6:$B$55,$C74,'E8.e. WAV'!$E$6:$E$55,H74,'E8.e. WAV'!$C$6:$C$55,"geleistete Anzahlungen auf immaterielle Vermögensgegenstände")</f>
        <v>0</v>
      </c>
      <c r="X74" s="1186">
        <f>SUMIFS('E8.f. BKZ_NAB_IZ'!$K$6:$K$55,'E8.f. BKZ_NAB_IZ'!$B$6:$B$55,$C74,'E8.f. BKZ_NAB_IZ'!$D$6:$D$55,H74)</f>
        <v>0</v>
      </c>
      <c r="Y74" s="1183">
        <f>SUMIFS('E8.b. SAV'!$X$6:$X$405,'E8.b. SAV'!$B$6:$B$405,$C74,'E8.b. SAV'!$D$6:$D$405,H74)</f>
        <v>0</v>
      </c>
      <c r="Z74" s="1186">
        <f>SUMIFS('E8.e. WAV'!$O$6:$O$55,'E8.e. WAV'!$B$6:$B$55,$C74,'E8.e. WAV'!$E$6:$E$55,$H74,'E8.e. WAV'!$C$6:$C$55,"&lt;&gt;"&amp;"geleistete Anzahlungen auf immaterielle Vermögensgegenstände",'E8.e. WAV'!$C$6:$C$55,"&lt;&gt;"&amp;"geleistete Anzahlungen und Anlagen im Bau des Sachanlagevermögens",'E8.e. WAV'!$C$6:$C$55,"&lt;&gt;"&amp;"Geschäfts- oder Firmenwert")</f>
        <v>0</v>
      </c>
      <c r="AA74" s="1207">
        <f>SUMIFS('E8.e. WAV'!$O$6:$O$55,'E8.e. WAV'!$B$6:$B$55,$C74,'E8.e. WAV'!$E$6:$E$55,H74,'E8.e. WAV'!$C$6:$C$55,"geleistete Anzahlungen und Anlagen im Bau des Sachanlagevermögens")+ SUMIFS('E8.e. WAV'!$O$6:$O$55,'E8.e. WAV'!$B$6:$B$55,$C74,'E8.e. WAV'!$E$6:$E$55,H74,'E8.e. WAV'!$C$6:$C$55,"geleistete Anzahlungen auf immaterielle Vermögensgegenstände")</f>
        <v>0</v>
      </c>
      <c r="AB74" s="1186">
        <f>SUMIFS('E8.f. BKZ_NAB_IZ'!$L$6:$L$55,'E8.f. BKZ_NAB_IZ'!$B$6:$B$55,$C74,'E8.f. BKZ_NAB_IZ'!$D$6:$D$55,H74)</f>
        <v>0</v>
      </c>
      <c r="AC74" s="1210"/>
      <c r="AD74" s="1213">
        <f t="shared" si="15"/>
        <v>0</v>
      </c>
      <c r="AE74" s="1190">
        <f>$AE$11</f>
        <v>5.0700000000000002E-2</v>
      </c>
      <c r="AF74" s="1190">
        <f>$AF$11</f>
        <v>2.9100000000000001E-2</v>
      </c>
      <c r="AG74" s="1190">
        <f>$AG$11</f>
        <v>3.7699999999999997E-2</v>
      </c>
      <c r="AH74" s="1183">
        <f t="shared" si="16"/>
        <v>0</v>
      </c>
      <c r="AJ74" s="1214">
        <f t="shared" si="9"/>
        <v>0</v>
      </c>
      <c r="AK74" s="1190">
        <f>$AK$11</f>
        <v>5.0700000000000002E-2</v>
      </c>
      <c r="AL74" s="1190">
        <f>$AL$11</f>
        <v>3.6600000000000001E-2</v>
      </c>
      <c r="AM74" s="1190">
        <f>$AM$11</f>
        <v>4.2200000000000001E-2</v>
      </c>
      <c r="AN74" s="1183">
        <f t="shared" si="17"/>
        <v>0</v>
      </c>
    </row>
    <row r="75" spans="2:40" x14ac:dyDescent="0.2">
      <c r="B75" s="1354"/>
      <c r="C75" s="1219">
        <f>C74</f>
        <v>0</v>
      </c>
      <c r="D75" s="1357"/>
      <c r="E75" s="1357"/>
      <c r="F75" s="1376"/>
      <c r="G75" s="1203"/>
      <c r="H75" s="1193">
        <v>2023</v>
      </c>
      <c r="I75" s="1209"/>
      <c r="J75" s="963">
        <f t="shared" si="4"/>
        <v>0</v>
      </c>
      <c r="K75" s="971"/>
      <c r="L75" s="961">
        <f t="shared" si="5"/>
        <v>0</v>
      </c>
      <c r="M75" s="971"/>
      <c r="N75" s="961">
        <f t="shared" si="6"/>
        <v>0</v>
      </c>
      <c r="O75" s="971"/>
      <c r="P75" s="961">
        <f t="shared" si="22"/>
        <v>0</v>
      </c>
      <c r="Q75" s="861"/>
      <c r="R75" s="1184">
        <f>SUMIFS('E8.b. SAV'!$W$5:$W$404,'E8.b. SAV'!$B$5:$B$404,$C75,'E8.b. SAV'!$D$5:$D$404,$H75)</f>
        <v>0</v>
      </c>
      <c r="S75" s="1184">
        <f>SUMIFS('E8.e. WAV'!$N$5:$N$54,'E8.e. WAV'!$B$5:$B$54,$C75,'E8.e. WAV'!$E$5:$E$54,H75)
-SUMIFS('E8.e. WAV'!$N$5:$N$54,'E8.e. WAV'!$B$5:$B$54,$C75,'E8.e. WAV'!$C$5:$C$54,"Geschäfts- oder Firmenwert",'E8.e. WAV'!$E$5:$E$54,H75)</f>
        <v>0</v>
      </c>
      <c r="T75" s="1185"/>
      <c r="U75" s="1184">
        <f>SUMIFS('E8.b. SAV'!$V$6:$V$405,'E8.b. SAV'!$B$6:$B$405,$C75,'E8.b. SAV'!$D$6:$D$405,H75)</f>
        <v>0</v>
      </c>
      <c r="V75" s="1184">
        <f>SUMIFS('E8.e. WAV'!$M$6:$M$55,'E8.e. WAV'!$B$6:$B$55,$C75,'E8.e. WAV'!$E$6:$E$55,$H75,'E8.e. WAV'!$C$6:$C$55,"&lt;&gt;"&amp;"geleistete Anzahlungen auf immaterielle Vermögensgegenstände",'E8.e. WAV'!$C$6:$C$55,"&lt;&gt;"&amp;"geleistete Anzahlungen und Anlagen im Bau des Sachanlagevermögens",'E8.e. WAV'!$C$6:$C$55,"&lt;&gt;"&amp;"Geschäfts- oder Firmenwert")</f>
        <v>0</v>
      </c>
      <c r="W75" s="1184">
        <f>SUMIFS('E8.e. WAV'!$M$6:$M$55,'E8.e. WAV'!$B$6:$B$55,$C75,'E8.e. WAV'!$E$6:$E$55,H75,'E8.e. WAV'!$C$6:$C$55,"geleistete Anzahlungen und Anlagen im Bau des Sachanlagevermögens")+ SUMIFS('E8.e. WAV'!$M$6:$M$55,'E8.e. WAV'!$B$6:$B$55,$C75,'E8.e. WAV'!$E$6:$E$55,H75,'E8.e. WAV'!$C$6:$C$55,"geleistete Anzahlungen auf immaterielle Vermögensgegenstände")</f>
        <v>0</v>
      </c>
      <c r="X75" s="1194">
        <f>SUMIFS('E8.f. BKZ_NAB_IZ'!$K$6:$K$55,'E8.f. BKZ_NAB_IZ'!$B$6:$B$55,$C75,'E8.f. BKZ_NAB_IZ'!$D$6:$D$55,H75)</f>
        <v>0</v>
      </c>
      <c r="Y75" s="1184">
        <f>SUMIFS('E8.b. SAV'!$X$6:$X$405,'E8.b. SAV'!$B$6:$B$405,$C75,'E8.b. SAV'!$D$6:$D$405,H75)</f>
        <v>0</v>
      </c>
      <c r="Z75" s="1194">
        <f>SUMIFS('E8.e. WAV'!$O$6:$O$55,'E8.e. WAV'!$B$6:$B$55,$C75,'E8.e. WAV'!$E$6:$E$55,$H75,'E8.e. WAV'!$C$6:$C$55,"&lt;&gt;"&amp;"geleistete Anzahlungen auf immaterielle Vermögensgegenstände",'E8.e. WAV'!$C$6:$C$55,"&lt;&gt;"&amp;"geleistete Anzahlungen und Anlagen im Bau des Sachanlagevermögens",'E8.e. WAV'!$C$6:$C$55,"&lt;&gt;"&amp;"Geschäfts- oder Firmenwert")</f>
        <v>0</v>
      </c>
      <c r="AA75" s="1197">
        <f>SUMIFS('E8.e. WAV'!$O$6:$O$55,'E8.e. WAV'!$B$6:$B$55,$C75,'E8.e. WAV'!$E$6:$E$55,H75,'E8.e. WAV'!$C$6:$C$55,"geleistete Anzahlungen und Anlagen im Bau des Sachanlagevermögens")+ SUMIFS('E8.e. WAV'!$O$6:$O$55,'E8.e. WAV'!$B$6:$B$55,$C75,'E8.e. WAV'!$E$6:$E$55,H75,'E8.e. WAV'!$C$6:$C$55,"geleistete Anzahlungen auf immaterielle Vermögensgegenstände")</f>
        <v>0</v>
      </c>
      <c r="AB75" s="1194">
        <f>SUMIFS('E8.f. BKZ_NAB_IZ'!$L$6:$L$55,'E8.f. BKZ_NAB_IZ'!$B$6:$B$55,$C75,'E8.f. BKZ_NAB_IZ'!$D$6:$D$55,H75)</f>
        <v>0</v>
      </c>
      <c r="AC75" s="1210"/>
      <c r="AD75" s="1211">
        <f t="shared" ref="AD75:AD80" si="23">AVERAGE(SUM(U75:V75,-X75),SUM(Y75:Z75,-AB75))</f>
        <v>0</v>
      </c>
      <c r="AE75" s="1195">
        <f>$AE$12</f>
        <v>5.0700000000000002E-2</v>
      </c>
      <c r="AF75" s="1195">
        <f>$AF$12</f>
        <v>4.3799999999999999E-2</v>
      </c>
      <c r="AG75" s="1195">
        <f>$AG$12</f>
        <v>4.6600000000000003E-2</v>
      </c>
      <c r="AH75" s="1184">
        <f t="shared" ref="AH75:AH80" si="24">IFERROR($AD75*AG75,0)</f>
        <v>0</v>
      </c>
      <c r="AJ75" s="1198">
        <f t="shared" si="9"/>
        <v>0</v>
      </c>
      <c r="AK75" s="1188">
        <f>$AK$12</f>
        <v>5.0700000000000002E-2</v>
      </c>
      <c r="AL75" s="1195">
        <f>$AL$12</f>
        <v>3.6600000000000001E-2</v>
      </c>
      <c r="AM75" s="1195">
        <f>$AM$12</f>
        <v>4.2200000000000001E-2</v>
      </c>
      <c r="AN75" s="1184">
        <f t="shared" ref="AN75:AN80" si="25">IFERROR($AJ75*AM75,0)</f>
        <v>0</v>
      </c>
    </row>
    <row r="76" spans="2:40" x14ac:dyDescent="0.2">
      <c r="B76" s="1354"/>
      <c r="C76" s="1219">
        <f>C74</f>
        <v>0</v>
      </c>
      <c r="D76" s="1357"/>
      <c r="E76" s="1357"/>
      <c r="F76" s="1376"/>
      <c r="G76" s="1203"/>
      <c r="H76" s="1193">
        <v>2024</v>
      </c>
      <c r="I76" s="1209"/>
      <c r="J76" s="978">
        <f t="shared" ref="J76:J80" si="26">SUM(L76:P76)</f>
        <v>0</v>
      </c>
      <c r="K76" s="971"/>
      <c r="L76" s="961">
        <f t="shared" ref="L76:L80" si="27">R76+S76</f>
        <v>0</v>
      </c>
      <c r="M76" s="971"/>
      <c r="N76" s="961">
        <f t="shared" ref="N76:N80" si="28">AH76+AN76</f>
        <v>0</v>
      </c>
      <c r="O76" s="971"/>
      <c r="P76" s="961">
        <f t="shared" si="22"/>
        <v>0</v>
      </c>
      <c r="Q76" s="861"/>
      <c r="R76" s="1184">
        <f>SUMIFS('E8.b. SAV'!$W$5:$W$404,'E8.b. SAV'!$B$5:$B$404,$C76,'E8.b. SAV'!$D$5:$D$404,$H76)</f>
        <v>0</v>
      </c>
      <c r="S76" s="1184">
        <f>SUMIFS('E8.e. WAV'!$N$5:$N$54,'E8.e. WAV'!$B$5:$B$54,$C76,'E8.e. WAV'!$E$5:$E$54,H76)
-SUMIFS('E8.e. WAV'!$N$5:$N$54,'E8.e. WAV'!$B$5:$B$54,$C76,'E8.e. WAV'!$C$5:$C$54,"Geschäfts- oder Firmenwert",'E8.e. WAV'!$E$5:$E$54,H76)</f>
        <v>0</v>
      </c>
      <c r="T76" s="1185"/>
      <c r="U76" s="1184">
        <f>SUMIFS('E8.b. SAV'!$V$6:$V$405,'E8.b. SAV'!$B$6:$B$405,$C76,'E8.b. SAV'!$D$6:$D$405,H76)</f>
        <v>0</v>
      </c>
      <c r="V76" s="1184">
        <f>SUMIFS('E8.e. WAV'!$M$6:$M$55,'E8.e. WAV'!$B$6:$B$55,$C76,'E8.e. WAV'!$E$6:$E$55,$H76,'E8.e. WAV'!$C$6:$C$55,"&lt;&gt;"&amp;"geleistete Anzahlungen auf immaterielle Vermögensgegenstände",'E8.e. WAV'!$C$6:$C$55,"&lt;&gt;"&amp;"geleistete Anzahlungen und Anlagen im Bau des Sachanlagevermögens",'E8.e. WAV'!$C$6:$C$55,"&lt;&gt;"&amp;"Geschäfts- oder Firmenwert")</f>
        <v>0</v>
      </c>
      <c r="W76" s="1184">
        <f>SUMIFS('E8.e. WAV'!$M$6:$M$55,'E8.e. WAV'!$B$6:$B$55,$C76,'E8.e. WAV'!$E$6:$E$55,H76,'E8.e. WAV'!$C$6:$C$55,"geleistete Anzahlungen und Anlagen im Bau des Sachanlagevermögens")+ SUMIFS('E8.e. WAV'!$M$6:$M$55,'E8.e. WAV'!$B$6:$B$55,$C76,'E8.e. WAV'!$E$6:$E$55,H76,'E8.e. WAV'!$C$6:$C$55,"geleistete Anzahlungen auf immaterielle Vermögensgegenstände")</f>
        <v>0</v>
      </c>
      <c r="X76" s="1194">
        <f>SUMIFS('E8.f. BKZ_NAB_IZ'!$K$6:$K$55,'E8.f. BKZ_NAB_IZ'!$B$6:$B$55,$C76,'E8.f. BKZ_NAB_IZ'!$D$6:$D$55,H76)</f>
        <v>0</v>
      </c>
      <c r="Y76" s="1184">
        <f>SUMIFS('E8.b. SAV'!$X$6:$X$405,'E8.b. SAV'!$B$6:$B$405,$C76,'E8.b. SAV'!$D$6:$D$405,H76)</f>
        <v>0</v>
      </c>
      <c r="Z76" s="1194">
        <f>SUMIFS('E8.e. WAV'!$O$6:$O$55,'E8.e. WAV'!$B$6:$B$55,$C76,'E8.e. WAV'!$E$6:$E$55,$H76,'E8.e. WAV'!$C$6:$C$55,"&lt;&gt;"&amp;"geleistete Anzahlungen auf immaterielle Vermögensgegenstände",'E8.e. WAV'!$C$6:$C$55,"&lt;&gt;"&amp;"geleistete Anzahlungen und Anlagen im Bau des Sachanlagevermögens",'E8.e. WAV'!$C$6:$C$55,"&lt;&gt;"&amp;"Geschäfts- oder Firmenwert")</f>
        <v>0</v>
      </c>
      <c r="AA76" s="1184">
        <f>SUMIFS('E8.e. WAV'!$O$6:$O$55,'E8.e. WAV'!$B$6:$B$55,$C76,'E8.e. WAV'!$E$6:$E$55,H76,'E8.e. WAV'!$C$6:$C$55,"geleistete Anzahlungen und Anlagen im Bau des Sachanlagevermögens")+ SUMIFS('E8.e. WAV'!$O$6:$O$55,'E8.e. WAV'!$B$6:$B$55,$C76,'E8.e. WAV'!$E$6:$E$55,H76,'E8.e. WAV'!$C$6:$C$55,"geleistete Anzahlungen auf immaterielle Vermögensgegenstände")</f>
        <v>0</v>
      </c>
      <c r="AB76" s="1194">
        <f>SUMIFS('E8.f. BKZ_NAB_IZ'!$L$6:$L$55,'E8.f. BKZ_NAB_IZ'!$B$6:$B$55,$C76,'E8.f. BKZ_NAB_IZ'!$D$6:$D$55,H76)</f>
        <v>0</v>
      </c>
      <c r="AC76" s="1210"/>
      <c r="AD76" s="1211">
        <f t="shared" si="23"/>
        <v>0</v>
      </c>
      <c r="AE76" s="1195">
        <f>$AE$13</f>
        <v>6.93E-2</v>
      </c>
      <c r="AF76" s="1195">
        <f>$AF$13</f>
        <v>3.8699999999999998E-2</v>
      </c>
      <c r="AG76" s="1195">
        <f>$AG$13</f>
        <v>5.0900000000000001E-2</v>
      </c>
      <c r="AH76" s="1184">
        <f t="shared" si="24"/>
        <v>0</v>
      </c>
      <c r="AJ76" s="1194">
        <f t="shared" ref="AJ76:AJ80" si="29">AVERAGE(W76,AA76)</f>
        <v>0</v>
      </c>
      <c r="AK76" s="1188">
        <f>$AK$13</f>
        <v>7.0099999999999996E-2</v>
      </c>
      <c r="AL76" s="1195">
        <f>$AL$13</f>
        <v>3.6600000000000001E-2</v>
      </c>
      <c r="AM76" s="1195">
        <f>$AM$13</f>
        <v>0.05</v>
      </c>
      <c r="AN76" s="1184">
        <f t="shared" si="25"/>
        <v>0</v>
      </c>
    </row>
    <row r="77" spans="2:40" x14ac:dyDescent="0.2">
      <c r="B77" s="1354"/>
      <c r="C77" s="1219">
        <f>C74</f>
        <v>0</v>
      </c>
      <c r="D77" s="1357"/>
      <c r="E77" s="1357"/>
      <c r="F77" s="1376"/>
      <c r="G77" s="1203"/>
      <c r="H77" s="1193">
        <v>2025</v>
      </c>
      <c r="I77" s="1209"/>
      <c r="J77" s="963">
        <f t="shared" si="26"/>
        <v>0</v>
      </c>
      <c r="K77" s="971"/>
      <c r="L77" s="961">
        <f t="shared" si="27"/>
        <v>0</v>
      </c>
      <c r="M77" s="971"/>
      <c r="N77" s="961">
        <f t="shared" si="28"/>
        <v>0</v>
      </c>
      <c r="O77" s="971"/>
      <c r="P77" s="961">
        <f t="shared" si="22"/>
        <v>0</v>
      </c>
      <c r="Q77" s="861"/>
      <c r="R77" s="1184">
        <f>SUMIFS('E8.b. SAV'!$W$5:$W$404,'E8.b. SAV'!$B$5:$B$404,$C77,'E8.b. SAV'!$D$5:$D$404,$H77)</f>
        <v>0</v>
      </c>
      <c r="S77" s="1184">
        <f>SUMIFS('E8.e. WAV'!$N$5:$N$54,'E8.e. WAV'!$B$5:$B$54,$C77,'E8.e. WAV'!$E$5:$E$54,H77)
-SUMIFS('E8.e. WAV'!$N$5:$N$54,'E8.e. WAV'!$B$5:$B$54,$C77,'E8.e. WAV'!$C$5:$C$54,"Geschäfts- oder Firmenwert",'E8.e. WAV'!$E$5:$E$54,H77)</f>
        <v>0</v>
      </c>
      <c r="T77" s="1185"/>
      <c r="U77" s="1184">
        <f>SUMIFS('E8.b. SAV'!$V$6:$V$405,'E8.b. SAV'!$B$6:$B$405,$C77,'E8.b. SAV'!$D$6:$D$405,H77)</f>
        <v>0</v>
      </c>
      <c r="V77" s="1184">
        <f>SUMIFS('E8.e. WAV'!$M$6:$M$55,'E8.e. WAV'!$B$6:$B$55,$C77,'E8.e. WAV'!$E$6:$E$55,$H77,'E8.e. WAV'!$C$6:$C$55,"&lt;&gt;"&amp;"geleistete Anzahlungen auf immaterielle Vermögensgegenstände",'E8.e. WAV'!$C$6:$C$55,"&lt;&gt;"&amp;"geleistete Anzahlungen und Anlagen im Bau des Sachanlagevermögens",'E8.e. WAV'!$C$6:$C$55,"&lt;&gt;"&amp;"Geschäfts- oder Firmenwert")</f>
        <v>0</v>
      </c>
      <c r="W77" s="1184">
        <f>SUMIFS('E8.e. WAV'!$M$6:$M$55,'E8.e. WAV'!$B$6:$B$55,$C77,'E8.e. WAV'!$E$6:$E$55,H77,'E8.e. WAV'!$C$6:$C$55,"geleistete Anzahlungen und Anlagen im Bau des Sachanlagevermögens")+ SUMIFS('E8.e. WAV'!$M$6:$M$55,'E8.e. WAV'!$B$6:$B$55,$C77,'E8.e. WAV'!$E$6:$E$55,H77,'E8.e. WAV'!$C$6:$C$55,"geleistete Anzahlungen auf immaterielle Vermögensgegenstände")</f>
        <v>0</v>
      </c>
      <c r="X77" s="1194">
        <f>SUMIFS('E8.f. BKZ_NAB_IZ'!$K$6:$K$55,'E8.f. BKZ_NAB_IZ'!$B$6:$B$55,$C77,'E8.f. BKZ_NAB_IZ'!$D$6:$D$55,H77)</f>
        <v>0</v>
      </c>
      <c r="Y77" s="1184">
        <f>SUMIFS('E8.b. SAV'!$X$6:$X$405,'E8.b. SAV'!$B$6:$B$405,$C77,'E8.b. SAV'!$D$6:$D$405,H77)</f>
        <v>0</v>
      </c>
      <c r="Z77" s="1194">
        <f>SUMIFS('E8.e. WAV'!$O$6:$O$55,'E8.e. WAV'!$B$6:$B$55,$C77,'E8.e. WAV'!$E$6:$E$55,$H77,'E8.e. WAV'!$C$6:$C$55,"&lt;&gt;"&amp;"geleistete Anzahlungen auf immaterielle Vermögensgegenstände",'E8.e. WAV'!$C$6:$C$55,"&lt;&gt;"&amp;"geleistete Anzahlungen und Anlagen im Bau des Sachanlagevermögens",'E8.e. WAV'!$C$6:$C$55,"&lt;&gt;"&amp;"Geschäfts- oder Firmenwert")</f>
        <v>0</v>
      </c>
      <c r="AA77" s="1197">
        <f>SUMIFS('E8.e. WAV'!$O$6:$O$55,'E8.e. WAV'!$B$6:$B$55,$C77,'E8.e. WAV'!$E$6:$E$55,H77,'E8.e. WAV'!$C$6:$C$55,"geleistete Anzahlungen und Anlagen im Bau des Sachanlagevermögens")+ SUMIFS('E8.e. WAV'!$O$6:$O$55,'E8.e. WAV'!$B$6:$B$55,$C77,'E8.e. WAV'!$E$6:$E$55,H77,'E8.e. WAV'!$C$6:$C$55,"geleistete Anzahlungen auf immaterielle Vermögensgegenstände")</f>
        <v>0</v>
      </c>
      <c r="AB77" s="1194">
        <f>SUMIFS('E8.f. BKZ_NAB_IZ'!$L$6:$L$55,'E8.f. BKZ_NAB_IZ'!$B$6:$B$55,$C77,'E8.f. BKZ_NAB_IZ'!$D$6:$D$55,H77)</f>
        <v>0</v>
      </c>
      <c r="AC77" s="1210"/>
      <c r="AD77" s="1211">
        <f t="shared" si="23"/>
        <v>0</v>
      </c>
      <c r="AE77" s="1195">
        <f>$AE$14</f>
        <v>7.0099999999999996E-2</v>
      </c>
      <c r="AF77" s="1195">
        <f>$AF$14</f>
        <v>3.6600000000000001E-2</v>
      </c>
      <c r="AG77" s="1195">
        <f>$AG$14</f>
        <v>0.05</v>
      </c>
      <c r="AH77" s="1184">
        <f t="shared" si="24"/>
        <v>0</v>
      </c>
      <c r="AJ77" s="1198">
        <f t="shared" si="29"/>
        <v>0</v>
      </c>
      <c r="AK77" s="1188">
        <f>$AK$14</f>
        <v>7.0099999999999996E-2</v>
      </c>
      <c r="AL77" s="1195">
        <f>$AL$14</f>
        <v>3.6600000000000001E-2</v>
      </c>
      <c r="AM77" s="1195">
        <f>$AM$14</f>
        <v>0.05</v>
      </c>
      <c r="AN77" s="1184">
        <f t="shared" si="25"/>
        <v>0</v>
      </c>
    </row>
    <row r="78" spans="2:40" hidden="1" x14ac:dyDescent="0.2">
      <c r="B78" s="1354"/>
      <c r="C78" s="1219">
        <f>C74</f>
        <v>0</v>
      </c>
      <c r="D78" s="1357"/>
      <c r="E78" s="1357"/>
      <c r="F78" s="1376"/>
      <c r="G78" s="1203"/>
      <c r="H78" s="1193">
        <v>2026</v>
      </c>
      <c r="I78" s="1209"/>
      <c r="J78" s="963">
        <f t="shared" si="26"/>
        <v>0</v>
      </c>
      <c r="K78" s="971"/>
      <c r="L78" s="961">
        <f t="shared" si="27"/>
        <v>0</v>
      </c>
      <c r="M78" s="971"/>
      <c r="N78" s="961">
        <f t="shared" si="28"/>
        <v>0</v>
      </c>
      <c r="O78" s="971"/>
      <c r="P78" s="961">
        <f t="shared" si="22"/>
        <v>0</v>
      </c>
      <c r="Q78" s="861"/>
      <c r="R78" s="1184">
        <f>SUMIFS('E8.b. SAV'!$W$5:$W$404,'E8.b. SAV'!$B$5:$B$404,$C78,'E8.b. SAV'!$D$5:$D$404,$H78)</f>
        <v>0</v>
      </c>
      <c r="S78" s="1184">
        <f>SUMIFS('E8.e. WAV'!$N$5:$N$54,'E8.e. WAV'!$B$5:$B$54,$C78,'E8.e. WAV'!$E$5:$E$54,H78)
-SUMIFS('E8.e. WAV'!$N$5:$N$54,'E8.e. WAV'!$B$5:$B$54,$C78,'E8.e. WAV'!$C$5:$C$54,"Geschäfts- oder Firmenwert",'E8.e. WAV'!$E$5:$E$54,H78)</f>
        <v>0</v>
      </c>
      <c r="T78" s="1185"/>
      <c r="U78" s="1184">
        <f>SUMIFS('E8.b. SAV'!$V$6:$V$405,'E8.b. SAV'!$B$6:$B$405,$C78,'E8.b. SAV'!$D$6:$D$405,H78)</f>
        <v>0</v>
      </c>
      <c r="V78" s="1184">
        <f>SUMIFS('E8.e. WAV'!$M$6:$M$55,'E8.e. WAV'!$B$6:$B$55,$C78,'E8.e. WAV'!$E$6:$E$55,$H78,'E8.e. WAV'!$C$6:$C$55,"&lt;&gt;"&amp;"geleistete Anzahlungen auf immaterielle Vermögensgegenstände",'E8.e. WAV'!$C$6:$C$55,"&lt;&gt;"&amp;"geleistete Anzahlungen und Anlagen im Bau des Sachanlagevermögens",'E8.e. WAV'!$C$6:$C$55,"&lt;&gt;"&amp;"Geschäfts- oder Firmenwert")</f>
        <v>0</v>
      </c>
      <c r="W78" s="1184">
        <f>SUMIFS('E8.e. WAV'!$M$6:$M$55,'E8.e. WAV'!$B$6:$B$55,$C78,'E8.e. WAV'!$E$6:$E$55,H78,'E8.e. WAV'!$C$6:$C$55,"geleistete Anzahlungen und Anlagen im Bau des Sachanlagevermögens")+ SUMIFS('E8.e. WAV'!$M$6:$M$55,'E8.e. WAV'!$B$6:$B$55,$C78,'E8.e. WAV'!$E$6:$E$55,H78,'E8.e. WAV'!$C$6:$C$55,"geleistete Anzahlungen auf immaterielle Vermögensgegenstände")</f>
        <v>0</v>
      </c>
      <c r="X78" s="1194">
        <f>SUMIFS('E8.f. BKZ_NAB_IZ'!$K$6:$K$55,'E8.f. BKZ_NAB_IZ'!$B$6:$B$55,$C78,'E8.f. BKZ_NAB_IZ'!$D$6:$D$55,H78)</f>
        <v>0</v>
      </c>
      <c r="Y78" s="1184">
        <f>SUMIFS('E8.b. SAV'!$X$6:$X$405,'E8.b. SAV'!$B$6:$B$405,$C78,'E8.b. SAV'!$D$6:$D$405,H78)</f>
        <v>0</v>
      </c>
      <c r="Z78" s="1194">
        <f>SUMIFS('E8.e. WAV'!$O$6:$O$55,'E8.e. WAV'!$B$6:$B$55,$C78,'E8.e. WAV'!$E$6:$E$55,$H78,'E8.e. WAV'!$C$6:$C$55,"&lt;&gt;"&amp;"geleistete Anzahlungen auf immaterielle Vermögensgegenstände",'E8.e. WAV'!$C$6:$C$55,"&lt;&gt;"&amp;"geleistete Anzahlungen und Anlagen im Bau des Sachanlagevermögens",'E8.e. WAV'!$C$6:$C$55,"&lt;&gt;"&amp;"Geschäfts- oder Firmenwert")</f>
        <v>0</v>
      </c>
      <c r="AA78" s="1197">
        <f>SUMIFS('E8.e. WAV'!$O$6:$O$55,'E8.e. WAV'!$B$6:$B$55,$C78,'E8.e. WAV'!$E$6:$E$55,H78,'E8.e. WAV'!$C$6:$C$55,"geleistete Anzahlungen und Anlagen im Bau des Sachanlagevermögens")+ SUMIFS('E8.e. WAV'!$O$6:$O$55,'E8.e. WAV'!$B$6:$B$55,$C78,'E8.e. WAV'!$E$6:$E$55,H78,'E8.e. WAV'!$C$6:$C$55,"geleistete Anzahlungen auf immaterielle Vermögensgegenstände")</f>
        <v>0</v>
      </c>
      <c r="AB78" s="1194">
        <f>SUMIFS('E8.f. BKZ_NAB_IZ'!$L$6:$L$55,'E8.f. BKZ_NAB_IZ'!$B$6:$B$55,$C78,'E8.f. BKZ_NAB_IZ'!$D$6:$D$55,H78)</f>
        <v>0</v>
      </c>
      <c r="AC78" s="1210"/>
      <c r="AD78" s="1211">
        <f t="shared" si="23"/>
        <v>0</v>
      </c>
      <c r="AE78" s="1195">
        <f>$AE$15</f>
        <v>0</v>
      </c>
      <c r="AF78" s="1195">
        <f>$AF$15</f>
        <v>0</v>
      </c>
      <c r="AG78" s="1195">
        <f>$AG$15</f>
        <v>0</v>
      </c>
      <c r="AH78" s="1184">
        <f t="shared" si="24"/>
        <v>0</v>
      </c>
      <c r="AJ78" s="1198">
        <f t="shared" si="29"/>
        <v>0</v>
      </c>
      <c r="AK78" s="1188">
        <f>$AK$15</f>
        <v>0</v>
      </c>
      <c r="AL78" s="1195">
        <f>$AL$15</f>
        <v>0</v>
      </c>
      <c r="AM78" s="1195">
        <f>$AM$15</f>
        <v>0</v>
      </c>
      <c r="AN78" s="1184">
        <f t="shared" si="25"/>
        <v>0</v>
      </c>
    </row>
    <row r="79" spans="2:40" hidden="1" x14ac:dyDescent="0.2">
      <c r="B79" s="1354"/>
      <c r="C79" s="1219">
        <f>C74</f>
        <v>0</v>
      </c>
      <c r="D79" s="1357"/>
      <c r="E79" s="1357"/>
      <c r="F79" s="1376"/>
      <c r="G79" s="1203"/>
      <c r="H79" s="1193">
        <v>2027</v>
      </c>
      <c r="I79" s="1209"/>
      <c r="J79" s="963">
        <f t="shared" si="26"/>
        <v>0</v>
      </c>
      <c r="K79" s="971"/>
      <c r="L79" s="961">
        <f t="shared" si="27"/>
        <v>0</v>
      </c>
      <c r="M79" s="971"/>
      <c r="N79" s="961">
        <f t="shared" si="28"/>
        <v>0</v>
      </c>
      <c r="O79" s="971"/>
      <c r="P79" s="961">
        <f t="shared" si="22"/>
        <v>0</v>
      </c>
      <c r="Q79" s="861"/>
      <c r="R79" s="1184">
        <f>SUMIFS('E8.b. SAV'!$W$5:$W$404,'E8.b. SAV'!$B$5:$B$404,$C79,'E8.b. SAV'!$D$5:$D$404,$H79)</f>
        <v>0</v>
      </c>
      <c r="S79" s="1184">
        <f>SUMIFS('E8.e. WAV'!$N$5:$N$54,'E8.e. WAV'!$B$5:$B$54,$C79,'E8.e. WAV'!$E$5:$E$54,H79)
-SUMIFS('E8.e. WAV'!$N$5:$N$54,'E8.e. WAV'!$B$5:$B$54,$C79,'E8.e. WAV'!$C$5:$C$54,"Geschäfts- oder Firmenwert",'E8.e. WAV'!$E$5:$E$54,H79)</f>
        <v>0</v>
      </c>
      <c r="T79" s="1185"/>
      <c r="U79" s="1184">
        <f>SUMIFS('E8.b. SAV'!$V$6:$V$405,'E8.b. SAV'!$B$6:$B$405,$C79,'E8.b. SAV'!$D$6:$D$405,H79)</f>
        <v>0</v>
      </c>
      <c r="V79" s="1184">
        <f>SUMIFS('E8.e. WAV'!$M$6:$M$55,'E8.e. WAV'!$B$6:$B$55,$C79,'E8.e. WAV'!$E$6:$E$55,$H79,'E8.e. WAV'!$C$6:$C$55,"&lt;&gt;"&amp;"geleistete Anzahlungen auf immaterielle Vermögensgegenstände",'E8.e. WAV'!$C$6:$C$55,"&lt;&gt;"&amp;"geleistete Anzahlungen und Anlagen im Bau des Sachanlagevermögens",'E8.e. WAV'!$C$6:$C$55,"&lt;&gt;"&amp;"Geschäfts- oder Firmenwert")</f>
        <v>0</v>
      </c>
      <c r="W79" s="1184">
        <f>SUMIFS('E8.e. WAV'!$M$6:$M$55,'E8.e. WAV'!$B$6:$B$55,$C79,'E8.e. WAV'!$E$6:$E$55,H79,'E8.e. WAV'!$C$6:$C$55,"geleistete Anzahlungen und Anlagen im Bau des Sachanlagevermögens")+ SUMIFS('E8.e. WAV'!$M$6:$M$55,'E8.e. WAV'!$B$6:$B$55,$C79,'E8.e. WAV'!$E$6:$E$55,H79,'E8.e. WAV'!$C$6:$C$55,"geleistete Anzahlungen auf immaterielle Vermögensgegenstände")</f>
        <v>0</v>
      </c>
      <c r="X79" s="1194">
        <f>SUMIFS('E8.f. BKZ_NAB_IZ'!$K$6:$K$55,'E8.f. BKZ_NAB_IZ'!$B$6:$B$55,$C79,'E8.f. BKZ_NAB_IZ'!$D$6:$D$55,H79)</f>
        <v>0</v>
      </c>
      <c r="Y79" s="1184">
        <f>SUMIFS('E8.b. SAV'!$X$6:$X$405,'E8.b. SAV'!$B$6:$B$405,$C79,'E8.b. SAV'!$D$6:$D$405,H79)</f>
        <v>0</v>
      </c>
      <c r="Z79" s="1194">
        <f>SUMIFS('E8.e. WAV'!$O$6:$O$55,'E8.e. WAV'!$B$6:$B$55,$C79,'E8.e. WAV'!$E$6:$E$55,$H79,'E8.e. WAV'!$C$6:$C$55,"&lt;&gt;"&amp;"geleistete Anzahlungen auf immaterielle Vermögensgegenstände",'E8.e. WAV'!$C$6:$C$55,"&lt;&gt;"&amp;"geleistete Anzahlungen und Anlagen im Bau des Sachanlagevermögens",'E8.e. WAV'!$C$6:$C$55,"&lt;&gt;"&amp;"Geschäfts- oder Firmenwert")</f>
        <v>0</v>
      </c>
      <c r="AA79" s="1197">
        <f>SUMIFS('E8.e. WAV'!$O$6:$O$55,'E8.e. WAV'!$B$6:$B$55,$C79,'E8.e. WAV'!$E$6:$E$55,H79,'E8.e. WAV'!$C$6:$C$55,"geleistete Anzahlungen und Anlagen im Bau des Sachanlagevermögens")+ SUMIFS('E8.e. WAV'!$O$6:$O$55,'E8.e. WAV'!$B$6:$B$55,$C79,'E8.e. WAV'!$E$6:$E$55,H79,'E8.e. WAV'!$C$6:$C$55,"geleistete Anzahlungen auf immaterielle Vermögensgegenstände")</f>
        <v>0</v>
      </c>
      <c r="AB79" s="1194">
        <f>SUMIFS('E8.f. BKZ_NAB_IZ'!$L$6:$L$55,'E8.f. BKZ_NAB_IZ'!$B$6:$B$55,$C79,'E8.f. BKZ_NAB_IZ'!$D$6:$D$55,H79)</f>
        <v>0</v>
      </c>
      <c r="AC79" s="1210"/>
      <c r="AD79" s="1211">
        <f t="shared" si="23"/>
        <v>0</v>
      </c>
      <c r="AE79" s="1195">
        <f>$AE$16</f>
        <v>0</v>
      </c>
      <c r="AF79" s="1195">
        <f>$AF$16</f>
        <v>0</v>
      </c>
      <c r="AG79" s="1195">
        <f>$AG$16</f>
        <v>0</v>
      </c>
      <c r="AH79" s="1184">
        <f t="shared" si="24"/>
        <v>0</v>
      </c>
      <c r="AJ79" s="1198">
        <f t="shared" si="29"/>
        <v>0</v>
      </c>
      <c r="AK79" s="1188">
        <f>$AK$16</f>
        <v>0</v>
      </c>
      <c r="AL79" s="1195">
        <f>$AL$16</f>
        <v>0</v>
      </c>
      <c r="AM79" s="1195">
        <f>$AM$16</f>
        <v>0</v>
      </c>
      <c r="AN79" s="1184">
        <f t="shared" si="25"/>
        <v>0</v>
      </c>
    </row>
    <row r="80" spans="2:40" ht="15" hidden="1" thickBot="1" x14ac:dyDescent="0.25">
      <c r="B80" s="1378"/>
      <c r="C80" s="1219">
        <f>C74</f>
        <v>0</v>
      </c>
      <c r="D80" s="1379"/>
      <c r="E80" s="1379"/>
      <c r="F80" s="1406"/>
      <c r="G80" s="1203"/>
      <c r="H80" s="1193">
        <v>2028</v>
      </c>
      <c r="I80" s="1215"/>
      <c r="J80" s="978">
        <f t="shared" si="26"/>
        <v>0</v>
      </c>
      <c r="L80" s="961">
        <f t="shared" si="27"/>
        <v>0</v>
      </c>
      <c r="M80" s="979"/>
      <c r="N80" s="961">
        <f t="shared" si="28"/>
        <v>0</v>
      </c>
      <c r="O80" s="979"/>
      <c r="P80" s="961">
        <f t="shared" si="22"/>
        <v>0</v>
      </c>
      <c r="Q80" s="1154"/>
      <c r="R80" s="1184">
        <f>SUMIFS('E8.b. SAV'!$W$5:$W$404,'E8.b. SAV'!$B$5:$B$404,$C80,'E8.b. SAV'!$D$5:$D$404,$H80)</f>
        <v>0</v>
      </c>
      <c r="S80" s="1184">
        <f>SUMIFS('E8.e. WAV'!$N$5:$N$54,'E8.e. WAV'!$B$5:$B$54,$C80,'E8.e. WAV'!$E$5:$E$54,H80)
-SUMIFS('E8.e. WAV'!$N$5:$N$54,'E8.e. WAV'!$B$5:$B$54,$C80,'E8.e. WAV'!$C$5:$C$54,"Geschäfts- oder Firmenwert",'E8.e. WAV'!$E$5:$E$54,H80)</f>
        <v>0</v>
      </c>
      <c r="T80" s="1216"/>
      <c r="U80" s="1184">
        <f>SUMIFS('E8.b. SAV'!$V$6:$V$405,'E8.b. SAV'!$B$6:$B$405,$C80,'E8.b. SAV'!$D$6:$D$405,H80)</f>
        <v>0</v>
      </c>
      <c r="V80" s="1184">
        <f>SUMIFS('E8.e. WAV'!$M$6:$M$55,'E8.e. WAV'!$B$6:$B$55,$C80,'E8.e. WAV'!$E$6:$E$55,$H80,'E8.e. WAV'!$C$6:$C$55,"&lt;&gt;"&amp;"geleistete Anzahlungen auf immaterielle Vermögensgegenstände",'E8.e. WAV'!$C$6:$C$55,"&lt;&gt;"&amp;"geleistete Anzahlungen und Anlagen im Bau des Sachanlagevermögens",'E8.e. WAV'!$C$6:$C$55,"&lt;&gt;"&amp;"Geschäfts- oder Firmenwert")</f>
        <v>0</v>
      </c>
      <c r="W80" s="1184">
        <f>SUMIFS('E8.e. WAV'!$M$6:$M$55,'E8.e. WAV'!$B$6:$B$55,$C80,'E8.e. WAV'!$E$6:$E$55,H80,'E8.e. WAV'!$C$6:$C$55,"geleistete Anzahlungen und Anlagen im Bau des Sachanlagevermögens")+ SUMIFS('E8.e. WAV'!$M$6:$M$55,'E8.e. WAV'!$B$6:$B$55,$C80,'E8.e. WAV'!$E$6:$E$55,H80,'E8.e. WAV'!$C$6:$C$55,"geleistete Anzahlungen auf immaterielle Vermögensgegenstände")</f>
        <v>0</v>
      </c>
      <c r="X80" s="1194">
        <f>SUMIFS('E8.f. BKZ_NAB_IZ'!$K$6:$K$55,'E8.f. BKZ_NAB_IZ'!$B$6:$B$55,$C80,'E8.f. BKZ_NAB_IZ'!$D$6:$D$55,H80)</f>
        <v>0</v>
      </c>
      <c r="Y80" s="1184">
        <f>SUMIFS('E8.b. SAV'!$X$6:$X$405,'E8.b. SAV'!$B$6:$B$405,$C80,'E8.b. SAV'!$D$6:$D$405,H80)</f>
        <v>0</v>
      </c>
      <c r="Z80" s="1194">
        <f>SUMIFS('E8.e. WAV'!$O$6:$O$55,'E8.e. WAV'!$B$6:$B$55,$C80,'E8.e. WAV'!$E$6:$E$55,$H80,'E8.e. WAV'!$C$6:$C$55,"&lt;&gt;"&amp;"geleistete Anzahlungen auf immaterielle Vermögensgegenstände",'E8.e. WAV'!$C$6:$C$55,"&lt;&gt;"&amp;"geleistete Anzahlungen und Anlagen im Bau des Sachanlagevermögens",'E8.e. WAV'!$C$6:$C$55,"&lt;&gt;"&amp;"Geschäfts- oder Firmenwert")</f>
        <v>0</v>
      </c>
      <c r="AA80" s="1184">
        <f>SUMIFS('E8.e. WAV'!$O$6:$O$55,'E8.e. WAV'!$B$6:$B$55,$C80,'E8.e. WAV'!$E$6:$E$55,H80,'E8.e. WAV'!$C$6:$C$55,"geleistete Anzahlungen und Anlagen im Bau des Sachanlagevermögens")+ SUMIFS('E8.e. WAV'!$O$6:$O$55,'E8.e. WAV'!$B$6:$B$55,$C80,'E8.e. WAV'!$E$6:$E$55,H80,'E8.e. WAV'!$C$6:$C$55,"geleistete Anzahlungen auf immaterielle Vermögensgegenstände")</f>
        <v>0</v>
      </c>
      <c r="AB80" s="1194">
        <f>SUMIFS('E8.f. BKZ_NAB_IZ'!$L$6:$L$55,'E8.f. BKZ_NAB_IZ'!$B$6:$B$55,$C80,'E8.f. BKZ_NAB_IZ'!$D$6:$D$55,H80)</f>
        <v>0</v>
      </c>
      <c r="AC80" s="1154"/>
      <c r="AD80" s="1211">
        <f t="shared" si="23"/>
        <v>0</v>
      </c>
      <c r="AE80" s="1195">
        <f>$AE$17</f>
        <v>0</v>
      </c>
      <c r="AF80" s="1195">
        <f>$AF$17</f>
        <v>0</v>
      </c>
      <c r="AG80" s="1195">
        <f>$AG$17</f>
        <v>0</v>
      </c>
      <c r="AH80" s="1184">
        <f t="shared" si="24"/>
        <v>0</v>
      </c>
      <c r="AJ80" s="1194">
        <f t="shared" si="29"/>
        <v>0</v>
      </c>
      <c r="AK80" s="1195">
        <f>$AK$17</f>
        <v>0</v>
      </c>
      <c r="AL80" s="1201">
        <f>$AL$17</f>
        <v>0</v>
      </c>
      <c r="AM80" s="1195">
        <f>$AM$17</f>
        <v>0</v>
      </c>
      <c r="AN80" s="1184">
        <f t="shared" si="25"/>
        <v>0</v>
      </c>
    </row>
    <row r="81" spans="2:6" x14ac:dyDescent="0.2">
      <c r="B81" s="1217"/>
      <c r="C81" s="1217"/>
      <c r="D81" s="1217"/>
      <c r="E81" s="1217"/>
      <c r="F81" s="1217"/>
    </row>
    <row r="82" spans="2:6" x14ac:dyDescent="0.2">
      <c r="B82" s="1161"/>
      <c r="C82" s="1161"/>
      <c r="D82" s="1161"/>
      <c r="E82" s="1161"/>
      <c r="F82" s="1161"/>
    </row>
    <row r="83" spans="2:6" x14ac:dyDescent="0.2">
      <c r="B83" s="1161"/>
      <c r="C83" s="1161"/>
      <c r="D83" s="1161"/>
      <c r="E83" s="1161"/>
      <c r="F83" s="1161"/>
    </row>
    <row r="84" spans="2:6" x14ac:dyDescent="0.2">
      <c r="B84" s="1161"/>
      <c r="C84" s="1161"/>
      <c r="D84" s="1161"/>
      <c r="E84" s="1161"/>
      <c r="F84" s="1161"/>
    </row>
  </sheetData>
  <sheetProtection algorithmName="SHA-512" hashValue="36l1N69xqnJzLXHyVbCap7Ga1rpWs/eN6AksfYvhcZ1NpfAXPlSr9LyW5A8OnVp9zVszYoQxk0uDia/V/LUynA==" saltValue="fFPPCVhiKjCVu9bl95RPjA==" spinCount="100000" sheet="1" objects="1" scenarios="1"/>
  <mergeCells count="82">
    <mergeCell ref="E74:E80"/>
    <mergeCell ref="F74:F80"/>
    <mergeCell ref="E53:E59"/>
    <mergeCell ref="F53:F59"/>
    <mergeCell ref="E60:E66"/>
    <mergeCell ref="F60:F66"/>
    <mergeCell ref="E67:E73"/>
    <mergeCell ref="F67:F73"/>
    <mergeCell ref="E32:E38"/>
    <mergeCell ref="F32:F38"/>
    <mergeCell ref="E39:E45"/>
    <mergeCell ref="F39:F45"/>
    <mergeCell ref="E46:E52"/>
    <mergeCell ref="F46:F52"/>
    <mergeCell ref="U8:AB8"/>
    <mergeCell ref="M9:M10"/>
    <mergeCell ref="N9:N10"/>
    <mergeCell ref="O9:O10"/>
    <mergeCell ref="P9:P10"/>
    <mergeCell ref="U9:X9"/>
    <mergeCell ref="Y9:AB9"/>
    <mergeCell ref="R9:R10"/>
    <mergeCell ref="S9:S10"/>
    <mergeCell ref="J8:P8"/>
    <mergeCell ref="J9:J10"/>
    <mergeCell ref="K9:K10"/>
    <mergeCell ref="L9:L10"/>
    <mergeCell ref="R8:S8"/>
    <mergeCell ref="E18:E24"/>
    <mergeCell ref="F18:F24"/>
    <mergeCell ref="E11:E17"/>
    <mergeCell ref="F11:F17"/>
    <mergeCell ref="H8:H10"/>
    <mergeCell ref="B74:B80"/>
    <mergeCell ref="D74:D80"/>
    <mergeCell ref="B53:B59"/>
    <mergeCell ref="D53:D59"/>
    <mergeCell ref="B60:B66"/>
    <mergeCell ref="D60:D66"/>
    <mergeCell ref="B67:B73"/>
    <mergeCell ref="D67:D73"/>
    <mergeCell ref="B32:B38"/>
    <mergeCell ref="D32:D38"/>
    <mergeCell ref="B39:B45"/>
    <mergeCell ref="D39:D45"/>
    <mergeCell ref="B46:B52"/>
    <mergeCell ref="D46:D52"/>
    <mergeCell ref="B5:D5"/>
    <mergeCell ref="B6:D6"/>
    <mergeCell ref="B18:B24"/>
    <mergeCell ref="D18:D24"/>
    <mergeCell ref="B25:B31"/>
    <mergeCell ref="D25:D31"/>
    <mergeCell ref="B11:B17"/>
    <mergeCell ref="D11:D17"/>
    <mergeCell ref="B8:F8"/>
    <mergeCell ref="B9:B10"/>
    <mergeCell ref="D9:D10"/>
    <mergeCell ref="E9:E10"/>
    <mergeCell ref="F9:F10"/>
    <mergeCell ref="C9:C10"/>
    <mergeCell ref="E25:E31"/>
    <mergeCell ref="F25:F31"/>
    <mergeCell ref="B3:E3"/>
    <mergeCell ref="B4:D4"/>
    <mergeCell ref="AD4:AH4"/>
    <mergeCell ref="R4:S4"/>
    <mergeCell ref="AJ4:AN4"/>
    <mergeCell ref="U4:X4"/>
    <mergeCell ref="Y4:AB4"/>
    <mergeCell ref="AK9:AK10"/>
    <mergeCell ref="AL9:AL10"/>
    <mergeCell ref="AM9:AM10"/>
    <mergeCell ref="AN9:AN10"/>
    <mergeCell ref="AD8:AH8"/>
    <mergeCell ref="AJ8:AN8"/>
    <mergeCell ref="AH9:AH10"/>
    <mergeCell ref="AJ9:AJ10"/>
    <mergeCell ref="AE9:AE10"/>
    <mergeCell ref="AF9:AF10"/>
    <mergeCell ref="AG9:AG10"/>
    <mergeCell ref="AD9:AD10"/>
  </mergeCells>
  <pageMargins left="0.70866141732283472" right="0.70866141732283472" top="0.78740157480314965" bottom="0.78740157480314965" header="0.31496062992125984" footer="0.31496062992125984"/>
  <pageSetup paperSize="9" scale="38" fitToHeight="0" orientation="landscape" r:id="rId1"/>
  <headerFooter>
    <oddFooter>&amp;C&amp;P</oddFooter>
  </headerFooter>
  <rowBreaks count="1" manualBreakCount="1">
    <brk id="53" min="2" max="16" man="1"/>
  </rowBreaks>
  <extLst>
    <ext xmlns:x14="http://schemas.microsoft.com/office/spreadsheetml/2009/9/main" uri="{CCE6A557-97BC-4b89-ADB6-D9C93CAAB3DF}">
      <x14:dataValidations xmlns:xm="http://schemas.microsoft.com/office/excel/2006/main" count="1">
        <x14:dataValidation type="list" allowBlank="1" showInputMessage="1" showErrorMessage="1" xr:uid="{78E31708-7A79-4223-83A2-5A72A9C8968C}">
          <x14:formula1>
            <xm:f>Listen!$J$2:$J$7</xm:f>
          </x14:formula1>
          <xm:sqref>E18:E80</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787226-F267-40F3-9F66-B10499AB363D}">
  <sheetPr codeName="Tabelle8">
    <tabColor rgb="FFFFFF99"/>
    <pageSetUpPr fitToPage="1"/>
  </sheetPr>
  <dimension ref="B1:M150"/>
  <sheetViews>
    <sheetView showGridLines="0" showZeros="0" topLeftCell="A38" zoomScale="85" zoomScaleNormal="85" workbookViewId="0"/>
  </sheetViews>
  <sheetFormatPr baseColWidth="10" defaultColWidth="11.42578125" defaultRowHeight="14.25" x14ac:dyDescent="0.2"/>
  <cols>
    <col min="1" max="1" width="4.42578125" style="812" customWidth="1"/>
    <col min="2" max="2" width="24.5703125" style="812" customWidth="1"/>
    <col min="3" max="3" width="38.5703125" style="812" customWidth="1"/>
    <col min="4" max="4" width="36.7109375" style="812" customWidth="1"/>
    <col min="5" max="13" width="25.42578125" style="812" customWidth="1"/>
    <col min="14" max="16384" width="11.42578125" style="812"/>
  </cols>
  <sheetData>
    <row r="1" spans="2:5" ht="30" customHeight="1" x14ac:dyDescent="0.2">
      <c r="B1" s="743" t="s">
        <v>629</v>
      </c>
    </row>
    <row r="2" spans="2:5" ht="18" x14ac:dyDescent="0.25">
      <c r="B2" s="813" t="s">
        <v>624</v>
      </c>
      <c r="C2" s="814"/>
      <c r="D2" s="814"/>
      <c r="E2" s="815"/>
    </row>
    <row r="4" spans="2:5" x14ac:dyDescent="0.2">
      <c r="B4" s="816" t="s">
        <v>579</v>
      </c>
      <c r="C4" s="816"/>
      <c r="D4" s="816"/>
      <c r="E4" s="817" t="s">
        <v>580</v>
      </c>
    </row>
    <row r="5" spans="2:5" ht="30" customHeight="1" x14ac:dyDescent="0.2">
      <c r="B5" s="1409" t="s">
        <v>581</v>
      </c>
      <c r="C5" s="1409"/>
      <c r="D5" s="1409"/>
      <c r="E5" s="817" t="s">
        <v>580</v>
      </c>
    </row>
    <row r="6" spans="2:5" s="849" customFormat="1" x14ac:dyDescent="0.2">
      <c r="B6" s="851"/>
      <c r="C6" s="851"/>
      <c r="D6" s="851"/>
      <c r="E6" s="851"/>
    </row>
    <row r="7" spans="2:5" x14ac:dyDescent="0.2">
      <c r="B7" s="816" t="s">
        <v>645</v>
      </c>
      <c r="C7" s="816"/>
      <c r="D7" s="816"/>
      <c r="E7" s="817" t="s">
        <v>580</v>
      </c>
    </row>
    <row r="8" spans="2:5" x14ac:dyDescent="0.2">
      <c r="B8" s="816" t="s">
        <v>646</v>
      </c>
      <c r="C8" s="816"/>
      <c r="D8" s="816"/>
      <c r="E8" s="817" t="s">
        <v>580</v>
      </c>
    </row>
    <row r="9" spans="2:5" x14ac:dyDescent="0.2">
      <c r="B9" s="818"/>
      <c r="C9" s="818"/>
      <c r="D9" s="818"/>
      <c r="E9" s="816"/>
    </row>
    <row r="10" spans="2:5" x14ac:dyDescent="0.2">
      <c r="B10" s="812" t="s">
        <v>647</v>
      </c>
      <c r="E10" s="817" t="s">
        <v>580</v>
      </c>
    </row>
    <row r="11" spans="2:5" ht="34.5" customHeight="1" x14ac:dyDescent="0.2">
      <c r="B11" s="1409" t="s">
        <v>648</v>
      </c>
      <c r="C11" s="1409"/>
      <c r="D11" s="1409"/>
    </row>
    <row r="12" spans="2:5" x14ac:dyDescent="0.2">
      <c r="B12" s="819" t="s">
        <v>582</v>
      </c>
      <c r="C12" s="818"/>
      <c r="D12" s="818"/>
      <c r="E12" s="816"/>
    </row>
    <row r="13" spans="2:5" x14ac:dyDescent="0.2">
      <c r="B13" s="824" t="s">
        <v>90</v>
      </c>
      <c r="C13" s="820" t="s">
        <v>544</v>
      </c>
      <c r="D13" s="820" t="s">
        <v>583</v>
      </c>
      <c r="E13" s="821" t="s">
        <v>584</v>
      </c>
    </row>
    <row r="14" spans="2:5" x14ac:dyDescent="0.2">
      <c r="B14" s="822"/>
      <c r="C14" s="822"/>
      <c r="D14" s="822"/>
      <c r="E14" s="822"/>
    </row>
    <row r="15" spans="2:5" x14ac:dyDescent="0.2">
      <c r="B15" s="822"/>
      <c r="C15" s="822"/>
      <c r="D15" s="822"/>
      <c r="E15" s="822"/>
    </row>
    <row r="16" spans="2:5" x14ac:dyDescent="0.2">
      <c r="B16" s="822"/>
      <c r="C16" s="822"/>
      <c r="D16" s="822"/>
      <c r="E16" s="822"/>
    </row>
    <row r="17" spans="2:6" x14ac:dyDescent="0.2">
      <c r="B17" s="822"/>
      <c r="C17" s="822"/>
      <c r="D17" s="822"/>
      <c r="E17" s="822"/>
    </row>
    <row r="18" spans="2:6" x14ac:dyDescent="0.2">
      <c r="B18" s="822"/>
      <c r="C18" s="822"/>
      <c r="D18" s="822"/>
      <c r="E18" s="822"/>
    </row>
    <row r="19" spans="2:6" x14ac:dyDescent="0.2">
      <c r="B19" s="822"/>
      <c r="C19" s="822"/>
      <c r="D19" s="822"/>
      <c r="E19" s="822"/>
    </row>
    <row r="20" spans="2:6" x14ac:dyDescent="0.2">
      <c r="B20" s="822"/>
      <c r="C20" s="822"/>
      <c r="D20" s="822"/>
      <c r="E20" s="822"/>
    </row>
    <row r="21" spans="2:6" x14ac:dyDescent="0.2">
      <c r="B21" s="822"/>
      <c r="C21" s="822"/>
      <c r="D21" s="822"/>
      <c r="E21" s="822"/>
    </row>
    <row r="22" spans="2:6" x14ac:dyDescent="0.2">
      <c r="B22" s="822"/>
      <c r="C22" s="822"/>
      <c r="D22" s="822"/>
      <c r="E22" s="822"/>
    </row>
    <row r="23" spans="2:6" x14ac:dyDescent="0.2">
      <c r="B23" s="822"/>
      <c r="C23" s="822"/>
      <c r="D23" s="822"/>
      <c r="E23" s="822"/>
    </row>
    <row r="24" spans="2:6" x14ac:dyDescent="0.2">
      <c r="B24" s="822"/>
      <c r="C24" s="822"/>
      <c r="D24" s="822"/>
      <c r="E24" s="822"/>
    </row>
    <row r="25" spans="2:6" x14ac:dyDescent="0.2">
      <c r="B25" s="822"/>
      <c r="C25" s="822"/>
      <c r="D25" s="822"/>
      <c r="E25" s="822"/>
    </row>
    <row r="26" spans="2:6" x14ac:dyDescent="0.2">
      <c r="B26" s="823"/>
      <c r="C26" s="823"/>
      <c r="D26" s="823"/>
      <c r="E26" s="823"/>
    </row>
    <row r="27" spans="2:6" x14ac:dyDescent="0.2">
      <c r="B27" s="823" t="s">
        <v>649</v>
      </c>
      <c r="C27" s="823"/>
      <c r="D27" s="823"/>
      <c r="E27" s="823"/>
    </row>
    <row r="28" spans="2:6" x14ac:dyDescent="0.2">
      <c r="B28" s="823" t="s">
        <v>585</v>
      </c>
      <c r="C28" s="823"/>
      <c r="D28" s="823"/>
      <c r="E28" s="823"/>
    </row>
    <row r="29" spans="2:6" ht="28.5" x14ac:dyDescent="0.2">
      <c r="B29" s="824" t="s">
        <v>586</v>
      </c>
      <c r="C29" s="820" t="s">
        <v>90</v>
      </c>
      <c r="D29" s="820" t="s">
        <v>544</v>
      </c>
      <c r="E29" s="820" t="s">
        <v>522</v>
      </c>
      <c r="F29" s="820" t="s">
        <v>587</v>
      </c>
    </row>
    <row r="30" spans="2:6" x14ac:dyDescent="0.2">
      <c r="B30" s="822"/>
      <c r="C30" s="822"/>
      <c r="D30" s="822"/>
      <c r="E30" s="822"/>
      <c r="F30" s="1114"/>
    </row>
    <row r="31" spans="2:6" x14ac:dyDescent="0.2">
      <c r="B31" s="822"/>
      <c r="C31" s="822"/>
      <c r="D31" s="822"/>
      <c r="E31" s="822"/>
      <c r="F31" s="1114"/>
    </row>
    <row r="32" spans="2:6" x14ac:dyDescent="0.2">
      <c r="B32" s="822"/>
      <c r="C32" s="822"/>
      <c r="D32" s="822"/>
      <c r="E32" s="822"/>
      <c r="F32" s="1114"/>
    </row>
    <row r="33" spans="2:6" x14ac:dyDescent="0.2">
      <c r="B33" s="822"/>
      <c r="C33" s="822"/>
      <c r="D33" s="822"/>
      <c r="E33" s="822"/>
      <c r="F33" s="1114"/>
    </row>
    <row r="34" spans="2:6" x14ac:dyDescent="0.2">
      <c r="B34" s="822"/>
      <c r="C34" s="822"/>
      <c r="D34" s="822"/>
      <c r="E34" s="822"/>
      <c r="F34" s="1114"/>
    </row>
    <row r="35" spans="2:6" x14ac:dyDescent="0.2">
      <c r="B35" s="822"/>
      <c r="C35" s="822"/>
      <c r="D35" s="822"/>
      <c r="E35" s="822"/>
      <c r="F35" s="1114"/>
    </row>
    <row r="36" spans="2:6" x14ac:dyDescent="0.2">
      <c r="B36" s="822"/>
      <c r="C36" s="822"/>
      <c r="D36" s="822"/>
      <c r="E36" s="822"/>
      <c r="F36" s="1114"/>
    </row>
    <row r="37" spans="2:6" x14ac:dyDescent="0.2">
      <c r="B37" s="822"/>
      <c r="C37" s="822"/>
      <c r="D37" s="822"/>
      <c r="E37" s="822"/>
      <c r="F37" s="1114"/>
    </row>
    <row r="38" spans="2:6" x14ac:dyDescent="0.2">
      <c r="B38" s="822"/>
      <c r="C38" s="822"/>
      <c r="D38" s="822"/>
      <c r="E38" s="822"/>
      <c r="F38" s="1114"/>
    </row>
    <row r="39" spans="2:6" x14ac:dyDescent="0.2">
      <c r="B39" s="822"/>
      <c r="C39" s="822"/>
      <c r="D39" s="822"/>
      <c r="E39" s="822"/>
      <c r="F39" s="1114"/>
    </row>
    <row r="40" spans="2:6" x14ac:dyDescent="0.2">
      <c r="B40" s="822"/>
      <c r="C40" s="822"/>
      <c r="D40" s="822"/>
      <c r="E40" s="822"/>
      <c r="F40" s="1114"/>
    </row>
    <row r="41" spans="2:6" x14ac:dyDescent="0.2">
      <c r="B41" s="822"/>
      <c r="C41" s="822"/>
      <c r="D41" s="822"/>
      <c r="E41" s="822"/>
      <c r="F41" s="1114"/>
    </row>
    <row r="42" spans="2:6" x14ac:dyDescent="0.2">
      <c r="B42" s="822"/>
      <c r="C42" s="822"/>
      <c r="D42" s="822"/>
      <c r="E42" s="822"/>
      <c r="F42" s="1114"/>
    </row>
    <row r="43" spans="2:6" x14ac:dyDescent="0.2">
      <c r="B43" s="822"/>
      <c r="C43" s="822"/>
      <c r="D43" s="822"/>
      <c r="E43" s="822"/>
      <c r="F43" s="1114"/>
    </row>
    <row r="44" spans="2:6" x14ac:dyDescent="0.2">
      <c r="B44" s="822"/>
      <c r="C44" s="822"/>
      <c r="D44" s="822"/>
      <c r="E44" s="822"/>
      <c r="F44" s="1114"/>
    </row>
    <row r="45" spans="2:6" x14ac:dyDescent="0.2">
      <c r="B45" s="822"/>
      <c r="C45" s="822"/>
      <c r="D45" s="822"/>
      <c r="E45" s="822"/>
      <c r="F45" s="1114"/>
    </row>
    <row r="46" spans="2:6" x14ac:dyDescent="0.2">
      <c r="B46" s="822"/>
      <c r="C46" s="822"/>
      <c r="D46" s="822"/>
      <c r="E46" s="822"/>
      <c r="F46" s="1114"/>
    </row>
    <row r="47" spans="2:6" x14ac:dyDescent="0.2">
      <c r="B47" s="822"/>
      <c r="C47" s="822"/>
      <c r="D47" s="822"/>
      <c r="E47" s="822"/>
      <c r="F47" s="1114"/>
    </row>
    <row r="48" spans="2:6" x14ac:dyDescent="0.2">
      <c r="B48" s="822"/>
      <c r="C48" s="822"/>
      <c r="D48" s="822"/>
      <c r="E48" s="822"/>
      <c r="F48" s="1114"/>
    </row>
    <row r="49" spans="2:13" x14ac:dyDescent="0.2">
      <c r="B49" s="822"/>
      <c r="C49" s="822"/>
      <c r="D49" s="822"/>
      <c r="E49" s="822"/>
      <c r="F49" s="1114"/>
    </row>
    <row r="50" spans="2:13" x14ac:dyDescent="0.2">
      <c r="B50" s="822"/>
      <c r="C50" s="822"/>
      <c r="D50" s="822"/>
      <c r="E50" s="822"/>
      <c r="F50" s="1114"/>
    </row>
    <row r="51" spans="2:13" x14ac:dyDescent="0.2">
      <c r="B51" s="822"/>
      <c r="C51" s="822"/>
      <c r="D51" s="822"/>
      <c r="E51" s="822"/>
      <c r="F51" s="1114"/>
    </row>
    <row r="52" spans="2:13" x14ac:dyDescent="0.2">
      <c r="B52" s="823"/>
      <c r="D52" s="823"/>
      <c r="E52" s="823"/>
    </row>
    <row r="54" spans="2:13" ht="18" x14ac:dyDescent="0.2">
      <c r="B54" s="1407" t="s">
        <v>625</v>
      </c>
      <c r="C54" s="1408"/>
      <c r="D54" s="1408"/>
      <c r="E54" s="1408"/>
      <c r="F54" s="1408"/>
      <c r="G54" s="825"/>
      <c r="H54" s="825"/>
      <c r="I54" s="825"/>
      <c r="J54" s="825"/>
      <c r="K54" s="825"/>
      <c r="L54" s="825"/>
      <c r="M54" s="826"/>
    </row>
    <row r="55" spans="2:13" ht="15" x14ac:dyDescent="0.2">
      <c r="B55" s="824"/>
      <c r="C55" s="827"/>
      <c r="D55" s="827"/>
      <c r="E55" s="827"/>
      <c r="F55" s="828">
        <v>2022</v>
      </c>
      <c r="G55" s="828">
        <v>2023</v>
      </c>
      <c r="H55" s="828">
        <v>2024</v>
      </c>
      <c r="I55" s="828">
        <v>2025</v>
      </c>
      <c r="J55" s="828">
        <v>2026</v>
      </c>
      <c r="K55" s="828">
        <v>2027</v>
      </c>
      <c r="L55" s="828">
        <v>2028</v>
      </c>
      <c r="M55" s="829" t="s">
        <v>252</v>
      </c>
    </row>
    <row r="56" spans="2:13" ht="28.5" x14ac:dyDescent="0.2">
      <c r="B56" s="824"/>
      <c r="C56" s="821"/>
      <c r="D56" s="821"/>
      <c r="E56" s="821"/>
      <c r="F56" s="820" t="s">
        <v>588</v>
      </c>
      <c r="G56" s="820" t="s">
        <v>588</v>
      </c>
      <c r="H56" s="820" t="s">
        <v>588</v>
      </c>
      <c r="I56" s="820" t="s">
        <v>588</v>
      </c>
      <c r="J56" s="820" t="s">
        <v>588</v>
      </c>
      <c r="K56" s="820" t="s">
        <v>588</v>
      </c>
      <c r="L56" s="820" t="s">
        <v>588</v>
      </c>
      <c r="M56" s="820" t="s">
        <v>588</v>
      </c>
    </row>
    <row r="57" spans="2:13" x14ac:dyDescent="0.2">
      <c r="B57" s="824"/>
      <c r="C57" s="821"/>
      <c r="D57" s="821"/>
      <c r="E57" s="821" t="s">
        <v>6</v>
      </c>
      <c r="F57" s="830">
        <f>SUM(F60:F147)</f>
        <v>0</v>
      </c>
      <c r="G57" s="830">
        <f t="shared" ref="G57:M57" si="0">SUM(G60:G147)</f>
        <v>0</v>
      </c>
      <c r="H57" s="830">
        <f t="shared" si="0"/>
        <v>0</v>
      </c>
      <c r="I57" s="830">
        <f t="shared" si="0"/>
        <v>0</v>
      </c>
      <c r="J57" s="830">
        <f t="shared" si="0"/>
        <v>0</v>
      </c>
      <c r="K57" s="830">
        <f t="shared" si="0"/>
        <v>0</v>
      </c>
      <c r="L57" s="830">
        <f t="shared" si="0"/>
        <v>0</v>
      </c>
      <c r="M57" s="830">
        <f t="shared" si="0"/>
        <v>0</v>
      </c>
    </row>
    <row r="58" spans="2:13" x14ac:dyDescent="0.2">
      <c r="B58" s="853"/>
      <c r="C58" s="854"/>
      <c r="D58" s="831"/>
      <c r="E58" s="832"/>
      <c r="F58" s="832"/>
      <c r="G58" s="831"/>
      <c r="H58" s="831"/>
      <c r="I58" s="831"/>
      <c r="J58" s="831"/>
      <c r="K58" s="831"/>
      <c r="L58" s="831"/>
      <c r="M58" s="831"/>
    </row>
    <row r="59" spans="2:13" ht="28.5" x14ac:dyDescent="0.2">
      <c r="B59" s="824" t="s">
        <v>589</v>
      </c>
      <c r="C59" s="824" t="s">
        <v>84</v>
      </c>
      <c r="D59" s="827" t="s">
        <v>590</v>
      </c>
      <c r="E59" s="827" t="s">
        <v>591</v>
      </c>
      <c r="F59" s="820" t="s">
        <v>588</v>
      </c>
      <c r="G59" s="820" t="s">
        <v>588</v>
      </c>
      <c r="H59" s="820" t="s">
        <v>588</v>
      </c>
      <c r="I59" s="820" t="s">
        <v>588</v>
      </c>
      <c r="J59" s="820" t="s">
        <v>588</v>
      </c>
      <c r="K59" s="820" t="s">
        <v>588</v>
      </c>
      <c r="L59" s="820" t="s">
        <v>588</v>
      </c>
      <c r="M59" s="820" t="s">
        <v>588</v>
      </c>
    </row>
    <row r="60" spans="2:13" ht="15" x14ac:dyDescent="0.2">
      <c r="B60" s="1115"/>
      <c r="C60" s="1115"/>
      <c r="D60" s="833"/>
      <c r="E60" s="833"/>
      <c r="F60" s="833"/>
      <c r="G60" s="833"/>
      <c r="H60" s="833"/>
      <c r="I60" s="834"/>
      <c r="J60" s="834"/>
      <c r="K60" s="834"/>
      <c r="L60" s="834"/>
      <c r="M60" s="835">
        <f t="shared" ref="M60:M123" si="1">SUM(F60:L60)</f>
        <v>0</v>
      </c>
    </row>
    <row r="61" spans="2:13" ht="15" x14ac:dyDescent="0.2">
      <c r="B61" s="1115"/>
      <c r="C61" s="1115"/>
      <c r="D61" s="833"/>
      <c r="E61" s="833"/>
      <c r="F61" s="833"/>
      <c r="G61" s="833"/>
      <c r="H61" s="833"/>
      <c r="I61" s="834"/>
      <c r="J61" s="834"/>
      <c r="K61" s="834"/>
      <c r="L61" s="834"/>
      <c r="M61" s="835">
        <f t="shared" si="1"/>
        <v>0</v>
      </c>
    </row>
    <row r="62" spans="2:13" ht="15" x14ac:dyDescent="0.2">
      <c r="B62" s="855"/>
      <c r="C62" s="1115"/>
      <c r="D62" s="833"/>
      <c r="E62" s="833"/>
      <c r="F62" s="833"/>
      <c r="G62" s="833"/>
      <c r="H62" s="833"/>
      <c r="I62" s="834"/>
      <c r="J62" s="834"/>
      <c r="K62" s="834"/>
      <c r="L62" s="834"/>
      <c r="M62" s="835">
        <f t="shared" si="1"/>
        <v>0</v>
      </c>
    </row>
    <row r="63" spans="2:13" ht="15" x14ac:dyDescent="0.2">
      <c r="B63" s="855"/>
      <c r="C63" s="1115"/>
      <c r="D63" s="833"/>
      <c r="E63" s="833"/>
      <c r="F63" s="833"/>
      <c r="G63" s="833"/>
      <c r="H63" s="833"/>
      <c r="I63" s="834"/>
      <c r="J63" s="834"/>
      <c r="K63" s="834"/>
      <c r="L63" s="834"/>
      <c r="M63" s="835">
        <f t="shared" si="1"/>
        <v>0</v>
      </c>
    </row>
    <row r="64" spans="2:13" ht="15" x14ac:dyDescent="0.2">
      <c r="B64" s="855"/>
      <c r="C64" s="1115"/>
      <c r="D64" s="833"/>
      <c r="E64" s="833"/>
      <c r="F64" s="833"/>
      <c r="G64" s="833"/>
      <c r="H64" s="833"/>
      <c r="I64" s="834"/>
      <c r="J64" s="834"/>
      <c r="K64" s="834"/>
      <c r="L64" s="834"/>
      <c r="M64" s="835">
        <f t="shared" si="1"/>
        <v>0</v>
      </c>
    </row>
    <row r="65" spans="2:13" ht="15" x14ac:dyDescent="0.2">
      <c r="B65" s="855"/>
      <c r="C65" s="1115"/>
      <c r="D65" s="833"/>
      <c r="E65" s="833"/>
      <c r="F65" s="833"/>
      <c r="G65" s="833"/>
      <c r="H65" s="833"/>
      <c r="I65" s="834"/>
      <c r="J65" s="834"/>
      <c r="K65" s="834"/>
      <c r="L65" s="834"/>
      <c r="M65" s="835">
        <f t="shared" si="1"/>
        <v>0</v>
      </c>
    </row>
    <row r="66" spans="2:13" ht="15" x14ac:dyDescent="0.2">
      <c r="B66" s="855"/>
      <c r="C66" s="1115"/>
      <c r="D66" s="833"/>
      <c r="E66" s="833"/>
      <c r="F66" s="833"/>
      <c r="G66" s="833"/>
      <c r="H66" s="833"/>
      <c r="I66" s="834"/>
      <c r="J66" s="834"/>
      <c r="K66" s="834"/>
      <c r="L66" s="834"/>
      <c r="M66" s="835">
        <f t="shared" si="1"/>
        <v>0</v>
      </c>
    </row>
    <row r="67" spans="2:13" ht="15" x14ac:dyDescent="0.2">
      <c r="B67" s="855"/>
      <c r="C67" s="1115"/>
      <c r="D67" s="833"/>
      <c r="E67" s="833"/>
      <c r="F67" s="833"/>
      <c r="G67" s="833"/>
      <c r="H67" s="833"/>
      <c r="I67" s="834"/>
      <c r="J67" s="834"/>
      <c r="K67" s="834"/>
      <c r="L67" s="834"/>
      <c r="M67" s="835">
        <f t="shared" si="1"/>
        <v>0</v>
      </c>
    </row>
    <row r="68" spans="2:13" ht="15" x14ac:dyDescent="0.2">
      <c r="B68" s="855"/>
      <c r="C68" s="1115"/>
      <c r="D68" s="833"/>
      <c r="E68" s="833"/>
      <c r="F68" s="833"/>
      <c r="G68" s="833"/>
      <c r="H68" s="833"/>
      <c r="I68" s="834"/>
      <c r="J68" s="834"/>
      <c r="K68" s="834"/>
      <c r="L68" s="834"/>
      <c r="M68" s="835">
        <f t="shared" si="1"/>
        <v>0</v>
      </c>
    </row>
    <row r="69" spans="2:13" ht="15" x14ac:dyDescent="0.2">
      <c r="B69" s="855"/>
      <c r="C69" s="1115"/>
      <c r="D69" s="833"/>
      <c r="E69" s="833"/>
      <c r="F69" s="833"/>
      <c r="G69" s="833"/>
      <c r="H69" s="833"/>
      <c r="I69" s="834"/>
      <c r="J69" s="834"/>
      <c r="K69" s="834"/>
      <c r="L69" s="834"/>
      <c r="M69" s="835">
        <f t="shared" si="1"/>
        <v>0</v>
      </c>
    </row>
    <row r="70" spans="2:13" ht="15" x14ac:dyDescent="0.2">
      <c r="B70" s="855"/>
      <c r="C70" s="1115"/>
      <c r="D70" s="833"/>
      <c r="E70" s="833"/>
      <c r="F70" s="833"/>
      <c r="G70" s="833"/>
      <c r="H70" s="833"/>
      <c r="I70" s="834"/>
      <c r="J70" s="834"/>
      <c r="K70" s="834"/>
      <c r="L70" s="834"/>
      <c r="M70" s="835">
        <f t="shared" si="1"/>
        <v>0</v>
      </c>
    </row>
    <row r="71" spans="2:13" ht="15" x14ac:dyDescent="0.2">
      <c r="B71" s="855"/>
      <c r="C71" s="1115"/>
      <c r="D71" s="833"/>
      <c r="E71" s="833"/>
      <c r="F71" s="833"/>
      <c r="G71" s="833"/>
      <c r="H71" s="833"/>
      <c r="I71" s="834"/>
      <c r="J71" s="834"/>
      <c r="K71" s="834"/>
      <c r="L71" s="834"/>
      <c r="M71" s="835">
        <f t="shared" si="1"/>
        <v>0</v>
      </c>
    </row>
    <row r="72" spans="2:13" ht="15" x14ac:dyDescent="0.2">
      <c r="B72" s="855"/>
      <c r="C72" s="1115"/>
      <c r="D72" s="833"/>
      <c r="E72" s="833"/>
      <c r="F72" s="833"/>
      <c r="G72" s="833"/>
      <c r="H72" s="833"/>
      <c r="I72" s="834"/>
      <c r="J72" s="834"/>
      <c r="K72" s="834"/>
      <c r="L72" s="834"/>
      <c r="M72" s="835">
        <f t="shared" si="1"/>
        <v>0</v>
      </c>
    </row>
    <row r="73" spans="2:13" ht="15" x14ac:dyDescent="0.2">
      <c r="B73" s="855"/>
      <c r="C73" s="1115"/>
      <c r="D73" s="833"/>
      <c r="E73" s="833"/>
      <c r="F73" s="833"/>
      <c r="G73" s="833"/>
      <c r="H73" s="833"/>
      <c r="I73" s="834"/>
      <c r="J73" s="834"/>
      <c r="K73" s="834"/>
      <c r="L73" s="834"/>
      <c r="M73" s="835">
        <f t="shared" si="1"/>
        <v>0</v>
      </c>
    </row>
    <row r="74" spans="2:13" ht="15" x14ac:dyDescent="0.2">
      <c r="B74" s="855"/>
      <c r="C74" s="1115"/>
      <c r="D74" s="833"/>
      <c r="E74" s="833"/>
      <c r="F74" s="833"/>
      <c r="G74" s="833"/>
      <c r="H74" s="833"/>
      <c r="I74" s="834"/>
      <c r="J74" s="834"/>
      <c r="K74" s="834"/>
      <c r="L74" s="834"/>
      <c r="M74" s="835">
        <f t="shared" si="1"/>
        <v>0</v>
      </c>
    </row>
    <row r="75" spans="2:13" ht="15" x14ac:dyDescent="0.2">
      <c r="B75" s="855"/>
      <c r="C75" s="1115"/>
      <c r="D75" s="833"/>
      <c r="E75" s="833"/>
      <c r="F75" s="833"/>
      <c r="G75" s="833"/>
      <c r="H75" s="833"/>
      <c r="I75" s="834"/>
      <c r="J75" s="834"/>
      <c r="K75" s="834"/>
      <c r="L75" s="834"/>
      <c r="M75" s="835">
        <f t="shared" si="1"/>
        <v>0</v>
      </c>
    </row>
    <row r="76" spans="2:13" ht="15" x14ac:dyDescent="0.2">
      <c r="B76" s="855"/>
      <c r="C76" s="1115"/>
      <c r="D76" s="833"/>
      <c r="E76" s="833"/>
      <c r="F76" s="833"/>
      <c r="G76" s="833"/>
      <c r="H76" s="833"/>
      <c r="I76" s="834"/>
      <c r="J76" s="834"/>
      <c r="K76" s="834"/>
      <c r="L76" s="834"/>
      <c r="M76" s="835">
        <f t="shared" si="1"/>
        <v>0</v>
      </c>
    </row>
    <row r="77" spans="2:13" ht="15" x14ac:dyDescent="0.2">
      <c r="B77" s="855"/>
      <c r="C77" s="1115"/>
      <c r="D77" s="833"/>
      <c r="E77" s="833"/>
      <c r="F77" s="833"/>
      <c r="G77" s="833"/>
      <c r="H77" s="833"/>
      <c r="I77" s="834"/>
      <c r="J77" s="834"/>
      <c r="K77" s="834"/>
      <c r="L77" s="834"/>
      <c r="M77" s="835">
        <f t="shared" si="1"/>
        <v>0</v>
      </c>
    </row>
    <row r="78" spans="2:13" ht="15" x14ac:dyDescent="0.2">
      <c r="B78" s="855"/>
      <c r="C78" s="1115"/>
      <c r="D78" s="833"/>
      <c r="E78" s="833"/>
      <c r="F78" s="833"/>
      <c r="G78" s="833"/>
      <c r="H78" s="833"/>
      <c r="I78" s="834"/>
      <c r="J78" s="834"/>
      <c r="K78" s="834"/>
      <c r="L78" s="834"/>
      <c r="M78" s="835">
        <f t="shared" si="1"/>
        <v>0</v>
      </c>
    </row>
    <row r="79" spans="2:13" ht="15" x14ac:dyDescent="0.2">
      <c r="B79" s="855"/>
      <c r="C79" s="1115"/>
      <c r="D79" s="833"/>
      <c r="E79" s="833"/>
      <c r="F79" s="833"/>
      <c r="G79" s="833"/>
      <c r="H79" s="833"/>
      <c r="I79" s="834"/>
      <c r="J79" s="834"/>
      <c r="K79" s="834"/>
      <c r="L79" s="834"/>
      <c r="M79" s="835">
        <f t="shared" si="1"/>
        <v>0</v>
      </c>
    </row>
    <row r="80" spans="2:13" ht="15" x14ac:dyDescent="0.2">
      <c r="B80" s="855"/>
      <c r="C80" s="1115"/>
      <c r="D80" s="833"/>
      <c r="E80" s="833"/>
      <c r="F80" s="833"/>
      <c r="G80" s="833"/>
      <c r="H80" s="833"/>
      <c r="I80" s="834"/>
      <c r="J80" s="834"/>
      <c r="K80" s="834"/>
      <c r="L80" s="834"/>
      <c r="M80" s="835">
        <f t="shared" si="1"/>
        <v>0</v>
      </c>
    </row>
    <row r="81" spans="2:13" ht="15" x14ac:dyDescent="0.2">
      <c r="B81" s="855"/>
      <c r="C81" s="1115"/>
      <c r="D81" s="833"/>
      <c r="E81" s="833"/>
      <c r="F81" s="833"/>
      <c r="G81" s="833"/>
      <c r="H81" s="833"/>
      <c r="I81" s="834"/>
      <c r="J81" s="834"/>
      <c r="K81" s="834"/>
      <c r="L81" s="834"/>
      <c r="M81" s="835">
        <f t="shared" si="1"/>
        <v>0</v>
      </c>
    </row>
    <row r="82" spans="2:13" ht="15" x14ac:dyDescent="0.2">
      <c r="B82" s="855"/>
      <c r="C82" s="1115"/>
      <c r="D82" s="833"/>
      <c r="E82" s="833"/>
      <c r="F82" s="833"/>
      <c r="G82" s="833"/>
      <c r="H82" s="833"/>
      <c r="I82" s="834"/>
      <c r="J82" s="834"/>
      <c r="K82" s="834"/>
      <c r="L82" s="834"/>
      <c r="M82" s="835">
        <f t="shared" si="1"/>
        <v>0</v>
      </c>
    </row>
    <row r="83" spans="2:13" ht="15" x14ac:dyDescent="0.2">
      <c r="B83" s="855"/>
      <c r="C83" s="1115"/>
      <c r="D83" s="833"/>
      <c r="E83" s="833"/>
      <c r="F83" s="833"/>
      <c r="G83" s="833"/>
      <c r="H83" s="833"/>
      <c r="I83" s="834"/>
      <c r="J83" s="834"/>
      <c r="K83" s="834"/>
      <c r="L83" s="834"/>
      <c r="M83" s="835">
        <f t="shared" si="1"/>
        <v>0</v>
      </c>
    </row>
    <row r="84" spans="2:13" ht="15" x14ac:dyDescent="0.2">
      <c r="B84" s="855"/>
      <c r="C84" s="1115"/>
      <c r="D84" s="833"/>
      <c r="E84" s="833"/>
      <c r="F84" s="833"/>
      <c r="G84" s="833"/>
      <c r="H84" s="833"/>
      <c r="I84" s="834"/>
      <c r="J84" s="834"/>
      <c r="K84" s="834"/>
      <c r="L84" s="834"/>
      <c r="M84" s="835">
        <f t="shared" si="1"/>
        <v>0</v>
      </c>
    </row>
    <row r="85" spans="2:13" ht="15" x14ac:dyDescent="0.2">
      <c r="B85" s="855"/>
      <c r="C85" s="1115"/>
      <c r="D85" s="833"/>
      <c r="E85" s="833"/>
      <c r="F85" s="833"/>
      <c r="G85" s="833"/>
      <c r="H85" s="833"/>
      <c r="I85" s="834"/>
      <c r="J85" s="834"/>
      <c r="K85" s="834"/>
      <c r="L85" s="834"/>
      <c r="M85" s="835">
        <f t="shared" si="1"/>
        <v>0</v>
      </c>
    </row>
    <row r="86" spans="2:13" ht="15" x14ac:dyDescent="0.2">
      <c r="B86" s="855"/>
      <c r="C86" s="1115"/>
      <c r="D86" s="833"/>
      <c r="E86" s="833"/>
      <c r="F86" s="833"/>
      <c r="G86" s="833"/>
      <c r="H86" s="833"/>
      <c r="I86" s="834"/>
      <c r="J86" s="834"/>
      <c r="K86" s="834"/>
      <c r="L86" s="834"/>
      <c r="M86" s="835">
        <f t="shared" si="1"/>
        <v>0</v>
      </c>
    </row>
    <row r="87" spans="2:13" ht="15" x14ac:dyDescent="0.2">
      <c r="B87" s="855"/>
      <c r="C87" s="1115"/>
      <c r="D87" s="833"/>
      <c r="E87" s="833"/>
      <c r="F87" s="833"/>
      <c r="G87" s="833"/>
      <c r="H87" s="833"/>
      <c r="I87" s="834"/>
      <c r="J87" s="834"/>
      <c r="K87" s="834"/>
      <c r="L87" s="834"/>
      <c r="M87" s="835">
        <f t="shared" si="1"/>
        <v>0</v>
      </c>
    </row>
    <row r="88" spans="2:13" ht="15" x14ac:dyDescent="0.2">
      <c r="B88" s="855"/>
      <c r="C88" s="1115"/>
      <c r="D88" s="833"/>
      <c r="E88" s="833"/>
      <c r="F88" s="833"/>
      <c r="G88" s="833"/>
      <c r="H88" s="833"/>
      <c r="I88" s="834"/>
      <c r="J88" s="834"/>
      <c r="K88" s="834"/>
      <c r="L88" s="834"/>
      <c r="M88" s="835">
        <f t="shared" si="1"/>
        <v>0</v>
      </c>
    </row>
    <row r="89" spans="2:13" ht="15" x14ac:dyDescent="0.2">
      <c r="B89" s="855"/>
      <c r="C89" s="1115"/>
      <c r="D89" s="833"/>
      <c r="E89" s="833"/>
      <c r="F89" s="833"/>
      <c r="G89" s="833"/>
      <c r="H89" s="833"/>
      <c r="I89" s="834"/>
      <c r="J89" s="834"/>
      <c r="K89" s="834"/>
      <c r="L89" s="834"/>
      <c r="M89" s="835">
        <f t="shared" si="1"/>
        <v>0</v>
      </c>
    </row>
    <row r="90" spans="2:13" ht="15" x14ac:dyDescent="0.2">
      <c r="B90" s="855"/>
      <c r="C90" s="1115"/>
      <c r="D90" s="833"/>
      <c r="E90" s="833"/>
      <c r="F90" s="833"/>
      <c r="G90" s="833"/>
      <c r="H90" s="833"/>
      <c r="I90" s="834"/>
      <c r="J90" s="834"/>
      <c r="K90" s="834"/>
      <c r="L90" s="834"/>
      <c r="M90" s="835">
        <f t="shared" si="1"/>
        <v>0</v>
      </c>
    </row>
    <row r="91" spans="2:13" ht="15" x14ac:dyDescent="0.2">
      <c r="B91" s="855"/>
      <c r="C91" s="1115"/>
      <c r="D91" s="833"/>
      <c r="E91" s="833"/>
      <c r="F91" s="833"/>
      <c r="G91" s="833"/>
      <c r="H91" s="833"/>
      <c r="I91" s="834"/>
      <c r="J91" s="834"/>
      <c r="K91" s="834"/>
      <c r="L91" s="834"/>
      <c r="M91" s="835">
        <f t="shared" si="1"/>
        <v>0</v>
      </c>
    </row>
    <row r="92" spans="2:13" ht="15" x14ac:dyDescent="0.2">
      <c r="B92" s="855"/>
      <c r="C92" s="1115"/>
      <c r="D92" s="833"/>
      <c r="E92" s="833"/>
      <c r="F92" s="833"/>
      <c r="G92" s="833"/>
      <c r="H92" s="833"/>
      <c r="I92" s="834"/>
      <c r="J92" s="834"/>
      <c r="K92" s="834"/>
      <c r="L92" s="834"/>
      <c r="M92" s="835">
        <f t="shared" si="1"/>
        <v>0</v>
      </c>
    </row>
    <row r="93" spans="2:13" ht="15" x14ac:dyDescent="0.2">
      <c r="B93" s="855"/>
      <c r="C93" s="1115"/>
      <c r="D93" s="833"/>
      <c r="E93" s="833"/>
      <c r="F93" s="833"/>
      <c r="G93" s="833"/>
      <c r="H93" s="833"/>
      <c r="I93" s="834"/>
      <c r="J93" s="834"/>
      <c r="K93" s="834"/>
      <c r="L93" s="834"/>
      <c r="M93" s="835">
        <f t="shared" si="1"/>
        <v>0</v>
      </c>
    </row>
    <row r="94" spans="2:13" ht="15" x14ac:dyDescent="0.2">
      <c r="B94" s="855"/>
      <c r="C94" s="1115"/>
      <c r="D94" s="833"/>
      <c r="E94" s="833"/>
      <c r="F94" s="833"/>
      <c r="G94" s="833"/>
      <c r="H94" s="833"/>
      <c r="I94" s="834"/>
      <c r="J94" s="834"/>
      <c r="K94" s="834"/>
      <c r="L94" s="834"/>
      <c r="M94" s="835">
        <f t="shared" si="1"/>
        <v>0</v>
      </c>
    </row>
    <row r="95" spans="2:13" ht="15" x14ac:dyDescent="0.2">
      <c r="B95" s="855"/>
      <c r="C95" s="1115"/>
      <c r="D95" s="833"/>
      <c r="E95" s="833"/>
      <c r="F95" s="833"/>
      <c r="G95" s="833"/>
      <c r="H95" s="833"/>
      <c r="I95" s="834"/>
      <c r="J95" s="834"/>
      <c r="K95" s="834"/>
      <c r="L95" s="834"/>
      <c r="M95" s="835">
        <f t="shared" si="1"/>
        <v>0</v>
      </c>
    </row>
    <row r="96" spans="2:13" ht="15" x14ac:dyDescent="0.2">
      <c r="B96" s="855"/>
      <c r="C96" s="1115"/>
      <c r="D96" s="833"/>
      <c r="E96" s="833"/>
      <c r="F96" s="833"/>
      <c r="G96" s="833"/>
      <c r="H96" s="833"/>
      <c r="I96" s="834"/>
      <c r="J96" s="834"/>
      <c r="K96" s="834"/>
      <c r="L96" s="834"/>
      <c r="M96" s="835">
        <f t="shared" si="1"/>
        <v>0</v>
      </c>
    </row>
    <row r="97" spans="2:13" ht="15" x14ac:dyDescent="0.2">
      <c r="B97" s="855"/>
      <c r="C97" s="1115"/>
      <c r="D97" s="833"/>
      <c r="E97" s="833"/>
      <c r="F97" s="833"/>
      <c r="G97" s="833"/>
      <c r="H97" s="833"/>
      <c r="I97" s="834"/>
      <c r="J97" s="834"/>
      <c r="K97" s="834"/>
      <c r="L97" s="834"/>
      <c r="M97" s="835">
        <f t="shared" si="1"/>
        <v>0</v>
      </c>
    </row>
    <row r="98" spans="2:13" ht="15" x14ac:dyDescent="0.2">
      <c r="B98" s="855"/>
      <c r="C98" s="1115"/>
      <c r="D98" s="833"/>
      <c r="E98" s="833"/>
      <c r="F98" s="833"/>
      <c r="G98" s="833"/>
      <c r="H98" s="833"/>
      <c r="I98" s="834"/>
      <c r="J98" s="834"/>
      <c r="K98" s="834"/>
      <c r="L98" s="834"/>
      <c r="M98" s="835">
        <f t="shared" si="1"/>
        <v>0</v>
      </c>
    </row>
    <row r="99" spans="2:13" ht="15" x14ac:dyDescent="0.2">
      <c r="B99" s="855"/>
      <c r="C99" s="1115"/>
      <c r="D99" s="833"/>
      <c r="E99" s="833"/>
      <c r="F99" s="833"/>
      <c r="G99" s="833"/>
      <c r="H99" s="833"/>
      <c r="I99" s="834"/>
      <c r="J99" s="834"/>
      <c r="K99" s="834"/>
      <c r="L99" s="834"/>
      <c r="M99" s="835">
        <f t="shared" si="1"/>
        <v>0</v>
      </c>
    </row>
    <row r="100" spans="2:13" ht="15" x14ac:dyDescent="0.2">
      <c r="B100" s="855"/>
      <c r="C100" s="1115"/>
      <c r="D100" s="833"/>
      <c r="E100" s="833"/>
      <c r="F100" s="833"/>
      <c r="G100" s="833"/>
      <c r="H100" s="833"/>
      <c r="I100" s="834"/>
      <c r="J100" s="834"/>
      <c r="K100" s="834"/>
      <c r="L100" s="834"/>
      <c r="M100" s="835">
        <f t="shared" si="1"/>
        <v>0</v>
      </c>
    </row>
    <row r="101" spans="2:13" ht="15" x14ac:dyDescent="0.2">
      <c r="B101" s="855"/>
      <c r="C101" s="1115"/>
      <c r="D101" s="833"/>
      <c r="E101" s="833"/>
      <c r="F101" s="833"/>
      <c r="G101" s="833"/>
      <c r="H101" s="833"/>
      <c r="I101" s="834"/>
      <c r="J101" s="834"/>
      <c r="K101" s="834"/>
      <c r="L101" s="834"/>
      <c r="M101" s="835">
        <f t="shared" si="1"/>
        <v>0</v>
      </c>
    </row>
    <row r="102" spans="2:13" ht="15" x14ac:dyDescent="0.2">
      <c r="B102" s="855"/>
      <c r="C102" s="1115"/>
      <c r="D102" s="833"/>
      <c r="E102" s="833"/>
      <c r="F102" s="833"/>
      <c r="G102" s="833"/>
      <c r="H102" s="833"/>
      <c r="I102" s="834"/>
      <c r="J102" s="834"/>
      <c r="K102" s="834"/>
      <c r="L102" s="834"/>
      <c r="M102" s="835">
        <f t="shared" si="1"/>
        <v>0</v>
      </c>
    </row>
    <row r="103" spans="2:13" ht="15" x14ac:dyDescent="0.2">
      <c r="B103" s="855"/>
      <c r="C103" s="1115"/>
      <c r="D103" s="833"/>
      <c r="E103" s="833"/>
      <c r="F103" s="833"/>
      <c r="G103" s="833"/>
      <c r="H103" s="833"/>
      <c r="I103" s="834"/>
      <c r="J103" s="834"/>
      <c r="K103" s="834"/>
      <c r="L103" s="834"/>
      <c r="M103" s="835">
        <f t="shared" si="1"/>
        <v>0</v>
      </c>
    </row>
    <row r="104" spans="2:13" ht="15" x14ac:dyDescent="0.2">
      <c r="B104" s="855"/>
      <c r="C104" s="1115"/>
      <c r="D104" s="833"/>
      <c r="E104" s="833"/>
      <c r="F104" s="833"/>
      <c r="G104" s="833"/>
      <c r="H104" s="833"/>
      <c r="I104" s="834"/>
      <c r="J104" s="834"/>
      <c r="K104" s="834"/>
      <c r="L104" s="834"/>
      <c r="M104" s="835">
        <f t="shared" si="1"/>
        <v>0</v>
      </c>
    </row>
    <row r="105" spans="2:13" ht="15" x14ac:dyDescent="0.2">
      <c r="B105" s="855"/>
      <c r="C105" s="1115"/>
      <c r="D105" s="833"/>
      <c r="E105" s="833"/>
      <c r="F105" s="833"/>
      <c r="G105" s="833"/>
      <c r="H105" s="833"/>
      <c r="I105" s="834"/>
      <c r="J105" s="834"/>
      <c r="K105" s="834"/>
      <c r="L105" s="834"/>
      <c r="M105" s="835">
        <f t="shared" si="1"/>
        <v>0</v>
      </c>
    </row>
    <row r="106" spans="2:13" ht="15" x14ac:dyDescent="0.2">
      <c r="B106" s="855"/>
      <c r="C106" s="1115"/>
      <c r="D106" s="833"/>
      <c r="E106" s="833"/>
      <c r="F106" s="833"/>
      <c r="G106" s="833"/>
      <c r="H106" s="833"/>
      <c r="I106" s="834"/>
      <c r="J106" s="834"/>
      <c r="K106" s="834"/>
      <c r="L106" s="834"/>
      <c r="M106" s="835">
        <f t="shared" si="1"/>
        <v>0</v>
      </c>
    </row>
    <row r="107" spans="2:13" ht="15" x14ac:dyDescent="0.2">
      <c r="B107" s="855"/>
      <c r="C107" s="1115"/>
      <c r="D107" s="833"/>
      <c r="E107" s="833"/>
      <c r="F107" s="833"/>
      <c r="G107" s="833"/>
      <c r="H107" s="833"/>
      <c r="I107" s="834"/>
      <c r="J107" s="834"/>
      <c r="K107" s="834"/>
      <c r="L107" s="834"/>
      <c r="M107" s="835">
        <f t="shared" si="1"/>
        <v>0</v>
      </c>
    </row>
    <row r="108" spans="2:13" ht="15" x14ac:dyDescent="0.2">
      <c r="B108" s="855"/>
      <c r="C108" s="1115"/>
      <c r="D108" s="833"/>
      <c r="E108" s="833"/>
      <c r="F108" s="833"/>
      <c r="G108" s="833"/>
      <c r="H108" s="833"/>
      <c r="I108" s="834"/>
      <c r="J108" s="834"/>
      <c r="K108" s="834"/>
      <c r="L108" s="834"/>
      <c r="M108" s="835">
        <f t="shared" si="1"/>
        <v>0</v>
      </c>
    </row>
    <row r="109" spans="2:13" ht="15" x14ac:dyDescent="0.2">
      <c r="B109" s="855"/>
      <c r="C109" s="1115"/>
      <c r="D109" s="833"/>
      <c r="E109" s="833"/>
      <c r="F109" s="833"/>
      <c r="G109" s="833"/>
      <c r="H109" s="833"/>
      <c r="I109" s="834"/>
      <c r="J109" s="834"/>
      <c r="K109" s="834"/>
      <c r="L109" s="834"/>
      <c r="M109" s="835">
        <f t="shared" si="1"/>
        <v>0</v>
      </c>
    </row>
    <row r="110" spans="2:13" ht="15" x14ac:dyDescent="0.2">
      <c r="B110" s="855"/>
      <c r="C110" s="1115"/>
      <c r="D110" s="833"/>
      <c r="E110" s="833"/>
      <c r="F110" s="833"/>
      <c r="G110" s="833"/>
      <c r="H110" s="833"/>
      <c r="I110" s="834"/>
      <c r="J110" s="834"/>
      <c r="K110" s="834"/>
      <c r="L110" s="834"/>
      <c r="M110" s="835">
        <f t="shared" si="1"/>
        <v>0</v>
      </c>
    </row>
    <row r="111" spans="2:13" ht="15" x14ac:dyDescent="0.2">
      <c r="B111" s="855"/>
      <c r="C111" s="1115"/>
      <c r="D111" s="833"/>
      <c r="E111" s="833"/>
      <c r="F111" s="833"/>
      <c r="G111" s="833"/>
      <c r="H111" s="833"/>
      <c r="I111" s="834"/>
      <c r="J111" s="834"/>
      <c r="K111" s="834"/>
      <c r="L111" s="834"/>
      <c r="M111" s="835">
        <f t="shared" si="1"/>
        <v>0</v>
      </c>
    </row>
    <row r="112" spans="2:13" ht="15" x14ac:dyDescent="0.2">
      <c r="B112" s="855"/>
      <c r="C112" s="1115"/>
      <c r="D112" s="833"/>
      <c r="E112" s="833"/>
      <c r="F112" s="833"/>
      <c r="G112" s="833"/>
      <c r="H112" s="833"/>
      <c r="I112" s="834"/>
      <c r="J112" s="834"/>
      <c r="K112" s="834"/>
      <c r="L112" s="834"/>
      <c r="M112" s="835">
        <f t="shared" si="1"/>
        <v>0</v>
      </c>
    </row>
    <row r="113" spans="2:13" ht="15" x14ac:dyDescent="0.2">
      <c r="B113" s="855"/>
      <c r="C113" s="1115"/>
      <c r="D113" s="833"/>
      <c r="E113" s="833"/>
      <c r="F113" s="833"/>
      <c r="G113" s="833"/>
      <c r="H113" s="833"/>
      <c r="I113" s="834"/>
      <c r="J113" s="834"/>
      <c r="K113" s="834"/>
      <c r="L113" s="834"/>
      <c r="M113" s="835">
        <f t="shared" si="1"/>
        <v>0</v>
      </c>
    </row>
    <row r="114" spans="2:13" ht="15" x14ac:dyDescent="0.2">
      <c r="B114" s="855"/>
      <c r="C114" s="1115"/>
      <c r="D114" s="833"/>
      <c r="E114" s="833"/>
      <c r="F114" s="833"/>
      <c r="G114" s="833"/>
      <c r="H114" s="833"/>
      <c r="I114" s="834"/>
      <c r="J114" s="834"/>
      <c r="K114" s="834"/>
      <c r="L114" s="834"/>
      <c r="M114" s="835">
        <f t="shared" si="1"/>
        <v>0</v>
      </c>
    </row>
    <row r="115" spans="2:13" ht="15" x14ac:dyDescent="0.2">
      <c r="B115" s="855"/>
      <c r="C115" s="1115"/>
      <c r="D115" s="833"/>
      <c r="E115" s="833"/>
      <c r="F115" s="833"/>
      <c r="G115" s="833"/>
      <c r="H115" s="833"/>
      <c r="I115" s="834"/>
      <c r="J115" s="834"/>
      <c r="K115" s="834"/>
      <c r="L115" s="834"/>
      <c r="M115" s="835">
        <f t="shared" si="1"/>
        <v>0</v>
      </c>
    </row>
    <row r="116" spans="2:13" ht="15" x14ac:dyDescent="0.2">
      <c r="B116" s="855"/>
      <c r="C116" s="1115"/>
      <c r="D116" s="833"/>
      <c r="E116" s="833"/>
      <c r="F116" s="833"/>
      <c r="G116" s="833"/>
      <c r="H116" s="833"/>
      <c r="I116" s="834"/>
      <c r="J116" s="834"/>
      <c r="K116" s="834"/>
      <c r="L116" s="834"/>
      <c r="M116" s="835">
        <f t="shared" si="1"/>
        <v>0</v>
      </c>
    </row>
    <row r="117" spans="2:13" ht="15" x14ac:dyDescent="0.2">
      <c r="B117" s="855"/>
      <c r="C117" s="1115"/>
      <c r="D117" s="833"/>
      <c r="E117" s="833"/>
      <c r="F117" s="833"/>
      <c r="G117" s="833"/>
      <c r="H117" s="833"/>
      <c r="I117" s="834"/>
      <c r="J117" s="834"/>
      <c r="K117" s="834"/>
      <c r="L117" s="834"/>
      <c r="M117" s="835">
        <f t="shared" si="1"/>
        <v>0</v>
      </c>
    </row>
    <row r="118" spans="2:13" ht="15" x14ac:dyDescent="0.2">
      <c r="B118" s="855"/>
      <c r="C118" s="1115"/>
      <c r="D118" s="833"/>
      <c r="E118" s="833"/>
      <c r="F118" s="833"/>
      <c r="G118" s="833"/>
      <c r="H118" s="833"/>
      <c r="I118" s="834"/>
      <c r="J118" s="834"/>
      <c r="K118" s="834"/>
      <c r="L118" s="834"/>
      <c r="M118" s="835">
        <f t="shared" si="1"/>
        <v>0</v>
      </c>
    </row>
    <row r="119" spans="2:13" ht="15" x14ac:dyDescent="0.2">
      <c r="B119" s="855"/>
      <c r="C119" s="1115"/>
      <c r="D119" s="833"/>
      <c r="E119" s="833"/>
      <c r="F119" s="833"/>
      <c r="G119" s="833"/>
      <c r="H119" s="833"/>
      <c r="I119" s="834"/>
      <c r="J119" s="834"/>
      <c r="K119" s="834"/>
      <c r="L119" s="834"/>
      <c r="M119" s="835">
        <f t="shared" si="1"/>
        <v>0</v>
      </c>
    </row>
    <row r="120" spans="2:13" ht="15" x14ac:dyDescent="0.2">
      <c r="B120" s="855"/>
      <c r="C120" s="1115"/>
      <c r="D120" s="833"/>
      <c r="E120" s="833"/>
      <c r="F120" s="833"/>
      <c r="G120" s="833"/>
      <c r="H120" s="833"/>
      <c r="I120" s="834"/>
      <c r="J120" s="834"/>
      <c r="K120" s="834"/>
      <c r="L120" s="834"/>
      <c r="M120" s="835">
        <f t="shared" si="1"/>
        <v>0</v>
      </c>
    </row>
    <row r="121" spans="2:13" ht="15" x14ac:dyDescent="0.2">
      <c r="B121" s="855"/>
      <c r="C121" s="1115"/>
      <c r="D121" s="833"/>
      <c r="E121" s="833"/>
      <c r="F121" s="833"/>
      <c r="G121" s="833"/>
      <c r="H121" s="833"/>
      <c r="I121" s="834"/>
      <c r="J121" s="834"/>
      <c r="K121" s="834"/>
      <c r="L121" s="834"/>
      <c r="M121" s="835">
        <f t="shared" si="1"/>
        <v>0</v>
      </c>
    </row>
    <row r="122" spans="2:13" ht="15" x14ac:dyDescent="0.2">
      <c r="B122" s="855"/>
      <c r="C122" s="1115"/>
      <c r="D122" s="833"/>
      <c r="E122" s="833"/>
      <c r="F122" s="833"/>
      <c r="G122" s="833"/>
      <c r="H122" s="833"/>
      <c r="I122" s="834"/>
      <c r="J122" s="834"/>
      <c r="K122" s="834"/>
      <c r="L122" s="834"/>
      <c r="M122" s="835">
        <f t="shared" si="1"/>
        <v>0</v>
      </c>
    </row>
    <row r="123" spans="2:13" ht="15" x14ac:dyDescent="0.2">
      <c r="B123" s="855"/>
      <c r="C123" s="1115"/>
      <c r="D123" s="833"/>
      <c r="E123" s="833"/>
      <c r="F123" s="833"/>
      <c r="G123" s="833"/>
      <c r="H123" s="833"/>
      <c r="I123" s="834"/>
      <c r="J123" s="834"/>
      <c r="K123" s="834"/>
      <c r="L123" s="834"/>
      <c r="M123" s="835">
        <f t="shared" si="1"/>
        <v>0</v>
      </c>
    </row>
    <row r="124" spans="2:13" ht="15" x14ac:dyDescent="0.2">
      <c r="B124" s="855"/>
      <c r="C124" s="1115"/>
      <c r="D124" s="833"/>
      <c r="E124" s="833"/>
      <c r="F124" s="833"/>
      <c r="G124" s="833"/>
      <c r="H124" s="833"/>
      <c r="I124" s="834"/>
      <c r="J124" s="834"/>
      <c r="K124" s="834"/>
      <c r="L124" s="834"/>
      <c r="M124" s="835">
        <f t="shared" ref="M124:M147" si="2">SUM(F124:L124)</f>
        <v>0</v>
      </c>
    </row>
    <row r="125" spans="2:13" ht="15" x14ac:dyDescent="0.2">
      <c r="B125" s="855"/>
      <c r="C125" s="1115"/>
      <c r="D125" s="833"/>
      <c r="E125" s="833"/>
      <c r="F125" s="833"/>
      <c r="G125" s="833"/>
      <c r="H125" s="833"/>
      <c r="I125" s="834"/>
      <c r="J125" s="834"/>
      <c r="K125" s="834"/>
      <c r="L125" s="834"/>
      <c r="M125" s="835">
        <f t="shared" si="2"/>
        <v>0</v>
      </c>
    </row>
    <row r="126" spans="2:13" ht="15" x14ac:dyDescent="0.2">
      <c r="B126" s="855"/>
      <c r="C126" s="1115"/>
      <c r="D126" s="833"/>
      <c r="E126" s="833"/>
      <c r="F126" s="833"/>
      <c r="G126" s="833"/>
      <c r="H126" s="833"/>
      <c r="I126" s="834"/>
      <c r="J126" s="834"/>
      <c r="K126" s="834"/>
      <c r="L126" s="834"/>
      <c r="M126" s="835">
        <f t="shared" si="2"/>
        <v>0</v>
      </c>
    </row>
    <row r="127" spans="2:13" ht="15" x14ac:dyDescent="0.2">
      <c r="B127" s="855"/>
      <c r="C127" s="1115"/>
      <c r="D127" s="833"/>
      <c r="E127" s="833"/>
      <c r="F127" s="833"/>
      <c r="G127" s="833"/>
      <c r="H127" s="833"/>
      <c r="I127" s="834"/>
      <c r="J127" s="834"/>
      <c r="K127" s="834"/>
      <c r="L127" s="834"/>
      <c r="M127" s="835">
        <f t="shared" si="2"/>
        <v>0</v>
      </c>
    </row>
    <row r="128" spans="2:13" ht="15" x14ac:dyDescent="0.2">
      <c r="B128" s="855"/>
      <c r="C128" s="1115"/>
      <c r="D128" s="833"/>
      <c r="E128" s="833"/>
      <c r="F128" s="833"/>
      <c r="G128" s="833"/>
      <c r="H128" s="833"/>
      <c r="I128" s="834"/>
      <c r="J128" s="834"/>
      <c r="K128" s="834"/>
      <c r="L128" s="834"/>
      <c r="M128" s="835">
        <f t="shared" si="2"/>
        <v>0</v>
      </c>
    </row>
    <row r="129" spans="2:13" ht="15" x14ac:dyDescent="0.2">
      <c r="B129" s="855"/>
      <c r="C129" s="1115"/>
      <c r="D129" s="833"/>
      <c r="E129" s="833"/>
      <c r="F129" s="833"/>
      <c r="G129" s="833"/>
      <c r="H129" s="833"/>
      <c r="I129" s="834"/>
      <c r="J129" s="834"/>
      <c r="K129" s="834"/>
      <c r="L129" s="834"/>
      <c r="M129" s="835">
        <f t="shared" si="2"/>
        <v>0</v>
      </c>
    </row>
    <row r="130" spans="2:13" ht="15" x14ac:dyDescent="0.2">
      <c r="B130" s="855"/>
      <c r="C130" s="1115"/>
      <c r="D130" s="833"/>
      <c r="E130" s="833"/>
      <c r="F130" s="833"/>
      <c r="G130" s="833"/>
      <c r="H130" s="833"/>
      <c r="I130" s="834"/>
      <c r="J130" s="834"/>
      <c r="K130" s="834"/>
      <c r="L130" s="834"/>
      <c r="M130" s="835">
        <f t="shared" si="2"/>
        <v>0</v>
      </c>
    </row>
    <row r="131" spans="2:13" ht="15" x14ac:dyDescent="0.2">
      <c r="B131" s="855"/>
      <c r="C131" s="1115"/>
      <c r="D131" s="833"/>
      <c r="E131" s="833"/>
      <c r="F131" s="833"/>
      <c r="G131" s="833"/>
      <c r="H131" s="833"/>
      <c r="I131" s="834"/>
      <c r="J131" s="834"/>
      <c r="K131" s="834"/>
      <c r="L131" s="834"/>
      <c r="M131" s="835">
        <f t="shared" si="2"/>
        <v>0</v>
      </c>
    </row>
    <row r="132" spans="2:13" ht="15" x14ac:dyDescent="0.2">
      <c r="B132" s="855"/>
      <c r="C132" s="1115"/>
      <c r="D132" s="833"/>
      <c r="E132" s="833"/>
      <c r="F132" s="833"/>
      <c r="G132" s="833"/>
      <c r="H132" s="833"/>
      <c r="I132" s="834"/>
      <c r="J132" s="834"/>
      <c r="K132" s="834"/>
      <c r="L132" s="834"/>
      <c r="M132" s="835">
        <f t="shared" si="2"/>
        <v>0</v>
      </c>
    </row>
    <row r="133" spans="2:13" ht="15" x14ac:dyDescent="0.2">
      <c r="B133" s="855"/>
      <c r="C133" s="1115"/>
      <c r="D133" s="833"/>
      <c r="E133" s="833"/>
      <c r="F133" s="833"/>
      <c r="G133" s="833"/>
      <c r="H133" s="833"/>
      <c r="I133" s="834"/>
      <c r="J133" s="834"/>
      <c r="K133" s="834"/>
      <c r="L133" s="834"/>
      <c r="M133" s="835">
        <f t="shared" si="2"/>
        <v>0</v>
      </c>
    </row>
    <row r="134" spans="2:13" ht="15" x14ac:dyDescent="0.2">
      <c r="B134" s="855"/>
      <c r="C134" s="1115"/>
      <c r="D134" s="833"/>
      <c r="E134" s="833"/>
      <c r="F134" s="833"/>
      <c r="G134" s="833"/>
      <c r="H134" s="833"/>
      <c r="I134" s="834"/>
      <c r="J134" s="834"/>
      <c r="K134" s="834"/>
      <c r="L134" s="834"/>
      <c r="M134" s="835">
        <f t="shared" si="2"/>
        <v>0</v>
      </c>
    </row>
    <row r="135" spans="2:13" ht="15" x14ac:dyDescent="0.2">
      <c r="B135" s="855"/>
      <c r="C135" s="1115"/>
      <c r="D135" s="833"/>
      <c r="E135" s="833"/>
      <c r="F135" s="833"/>
      <c r="G135" s="833"/>
      <c r="H135" s="833"/>
      <c r="I135" s="834"/>
      <c r="J135" s="834"/>
      <c r="K135" s="834"/>
      <c r="L135" s="834"/>
      <c r="M135" s="835">
        <f t="shared" si="2"/>
        <v>0</v>
      </c>
    </row>
    <row r="136" spans="2:13" ht="15" x14ac:dyDescent="0.2">
      <c r="B136" s="855"/>
      <c r="C136" s="1115"/>
      <c r="D136" s="833"/>
      <c r="E136" s="833"/>
      <c r="F136" s="833"/>
      <c r="G136" s="833"/>
      <c r="H136" s="833"/>
      <c r="I136" s="834"/>
      <c r="J136" s="834"/>
      <c r="K136" s="834"/>
      <c r="L136" s="834"/>
      <c r="M136" s="835">
        <f t="shared" si="2"/>
        <v>0</v>
      </c>
    </row>
    <row r="137" spans="2:13" ht="15" x14ac:dyDescent="0.2">
      <c r="B137" s="855"/>
      <c r="C137" s="1115"/>
      <c r="D137" s="833"/>
      <c r="E137" s="833"/>
      <c r="F137" s="833"/>
      <c r="G137" s="833"/>
      <c r="H137" s="833"/>
      <c r="I137" s="834"/>
      <c r="J137" s="834"/>
      <c r="K137" s="834"/>
      <c r="L137" s="834"/>
      <c r="M137" s="835">
        <f t="shared" si="2"/>
        <v>0</v>
      </c>
    </row>
    <row r="138" spans="2:13" ht="15" x14ac:dyDescent="0.2">
      <c r="B138" s="855"/>
      <c r="C138" s="1115"/>
      <c r="D138" s="833"/>
      <c r="E138" s="833"/>
      <c r="F138" s="833"/>
      <c r="G138" s="833"/>
      <c r="H138" s="833"/>
      <c r="I138" s="834"/>
      <c r="J138" s="834"/>
      <c r="K138" s="834"/>
      <c r="L138" s="834"/>
      <c r="M138" s="835">
        <f t="shared" si="2"/>
        <v>0</v>
      </c>
    </row>
    <row r="139" spans="2:13" ht="15" x14ac:dyDescent="0.2">
      <c r="B139" s="855"/>
      <c r="C139" s="1115"/>
      <c r="D139" s="833"/>
      <c r="E139" s="833"/>
      <c r="F139" s="833"/>
      <c r="G139" s="833"/>
      <c r="H139" s="833"/>
      <c r="I139" s="834"/>
      <c r="J139" s="834"/>
      <c r="K139" s="834"/>
      <c r="L139" s="834"/>
      <c r="M139" s="835">
        <f t="shared" si="2"/>
        <v>0</v>
      </c>
    </row>
    <row r="140" spans="2:13" ht="15" x14ac:dyDescent="0.2">
      <c r="B140" s="855"/>
      <c r="C140" s="1115"/>
      <c r="D140" s="833"/>
      <c r="E140" s="833"/>
      <c r="F140" s="833"/>
      <c r="G140" s="833"/>
      <c r="H140" s="833"/>
      <c r="I140" s="834"/>
      <c r="J140" s="834"/>
      <c r="K140" s="834"/>
      <c r="L140" s="834"/>
      <c r="M140" s="835">
        <f t="shared" si="2"/>
        <v>0</v>
      </c>
    </row>
    <row r="141" spans="2:13" ht="15" x14ac:dyDescent="0.2">
      <c r="B141" s="855"/>
      <c r="C141" s="1115"/>
      <c r="D141" s="833"/>
      <c r="E141" s="833"/>
      <c r="F141" s="833"/>
      <c r="G141" s="833"/>
      <c r="H141" s="833"/>
      <c r="I141" s="834"/>
      <c r="J141" s="834"/>
      <c r="K141" s="834"/>
      <c r="L141" s="834"/>
      <c r="M141" s="835">
        <f t="shared" si="2"/>
        <v>0</v>
      </c>
    </row>
    <row r="142" spans="2:13" ht="15" x14ac:dyDescent="0.2">
      <c r="B142" s="855"/>
      <c r="C142" s="1115"/>
      <c r="D142" s="833"/>
      <c r="E142" s="833"/>
      <c r="F142" s="833"/>
      <c r="G142" s="833"/>
      <c r="H142" s="833"/>
      <c r="I142" s="834"/>
      <c r="J142" s="834"/>
      <c r="K142" s="834"/>
      <c r="L142" s="834"/>
      <c r="M142" s="835">
        <f t="shared" si="2"/>
        <v>0</v>
      </c>
    </row>
    <row r="143" spans="2:13" ht="15" x14ac:dyDescent="0.2">
      <c r="B143" s="855"/>
      <c r="C143" s="1115"/>
      <c r="D143" s="833"/>
      <c r="E143" s="833"/>
      <c r="F143" s="833"/>
      <c r="G143" s="833"/>
      <c r="H143" s="833"/>
      <c r="I143" s="834"/>
      <c r="J143" s="834"/>
      <c r="K143" s="834"/>
      <c r="L143" s="834"/>
      <c r="M143" s="835">
        <f t="shared" si="2"/>
        <v>0</v>
      </c>
    </row>
    <row r="144" spans="2:13" ht="15" x14ac:dyDescent="0.2">
      <c r="B144" s="855"/>
      <c r="C144" s="1115"/>
      <c r="D144" s="833"/>
      <c r="E144" s="833"/>
      <c r="F144" s="833"/>
      <c r="G144" s="833"/>
      <c r="H144" s="833"/>
      <c r="I144" s="834"/>
      <c r="J144" s="834"/>
      <c r="K144" s="834"/>
      <c r="L144" s="834"/>
      <c r="M144" s="835">
        <f t="shared" si="2"/>
        <v>0</v>
      </c>
    </row>
    <row r="145" spans="2:13" ht="15" x14ac:dyDescent="0.2">
      <c r="B145" s="855"/>
      <c r="C145" s="1115"/>
      <c r="D145" s="833"/>
      <c r="E145" s="833"/>
      <c r="F145" s="833"/>
      <c r="G145" s="833"/>
      <c r="H145" s="833"/>
      <c r="I145" s="834"/>
      <c r="J145" s="834"/>
      <c r="K145" s="834"/>
      <c r="L145" s="834"/>
      <c r="M145" s="835">
        <f t="shared" si="2"/>
        <v>0</v>
      </c>
    </row>
    <row r="146" spans="2:13" ht="15" x14ac:dyDescent="0.2">
      <c r="B146" s="855"/>
      <c r="C146" s="1115"/>
      <c r="D146" s="833"/>
      <c r="E146" s="833"/>
      <c r="F146" s="833"/>
      <c r="G146" s="833"/>
      <c r="H146" s="833"/>
      <c r="I146" s="834"/>
      <c r="J146" s="834"/>
      <c r="K146" s="834"/>
      <c r="L146" s="834"/>
      <c r="M146" s="835">
        <f t="shared" si="2"/>
        <v>0</v>
      </c>
    </row>
    <row r="147" spans="2:13" ht="15" x14ac:dyDescent="0.2">
      <c r="B147" s="855"/>
      <c r="C147" s="1115"/>
      <c r="D147" s="833"/>
      <c r="E147" s="833"/>
      <c r="F147" s="833"/>
      <c r="G147" s="833"/>
      <c r="H147" s="833"/>
      <c r="I147" s="834"/>
      <c r="J147" s="834"/>
      <c r="K147" s="834"/>
      <c r="L147" s="834"/>
      <c r="M147" s="835">
        <f t="shared" si="2"/>
        <v>0</v>
      </c>
    </row>
    <row r="148" spans="2:13" ht="15" x14ac:dyDescent="0.2">
      <c r="B148" s="836"/>
      <c r="C148" s="837"/>
      <c r="D148" s="837"/>
      <c r="E148" s="837"/>
      <c r="F148" s="837"/>
    </row>
    <row r="150" spans="2:13" x14ac:dyDescent="0.2">
      <c r="B150" s="812" t="s">
        <v>592</v>
      </c>
    </row>
  </sheetData>
  <sheetProtection algorithmName="SHA-512" hashValue="x6SFxuZjyBwiatRyeexUcv53mNIL0HkR1CnFzfF5sQBxqe9ly7G7RmuHjBBjAn9Naj1Xy/5SHmMq/O1Ov2WyYw==" saltValue="fZeaPhqGeqe15HxL77UNEQ==" spinCount="100000" sheet="1" objects="1" scenarios="1"/>
  <autoFilter ref="B59:M147" xr:uid="{00000000-0001-0000-0200-000000000000}"/>
  <mergeCells count="3">
    <mergeCell ref="B54:F54"/>
    <mergeCell ref="B5:D5"/>
    <mergeCell ref="B11:D11"/>
  </mergeCells>
  <conditionalFormatting sqref="B60:B61">
    <cfRule type="cellIs" dxfId="35" priority="11" operator="equal">
      <formula>0</formula>
    </cfRule>
    <cfRule type="cellIs" dxfId="34" priority="12" operator="lessThan">
      <formula>2017</formula>
    </cfRule>
  </conditionalFormatting>
  <conditionalFormatting sqref="C60:C147">
    <cfRule type="cellIs" dxfId="33" priority="2" operator="equal">
      <formula>0</formula>
    </cfRule>
    <cfRule type="cellIs" dxfId="32" priority="3" operator="lessThan">
      <formula>2017</formula>
    </cfRule>
  </conditionalFormatting>
  <conditionalFormatting sqref="F60:F124 F130:F147">
    <cfRule type="expression" dxfId="31" priority="34">
      <formula>F55&lt;=#REF!-2</formula>
    </cfRule>
  </conditionalFormatting>
  <conditionalFormatting sqref="F125:F129">
    <cfRule type="expression" dxfId="30" priority="36">
      <formula>F98&lt;=#REF!-2</formula>
    </cfRule>
  </conditionalFormatting>
  <conditionalFormatting sqref="G60:H147">
    <cfRule type="expression" dxfId="29" priority="1">
      <formula>G55&lt;=#REF!-2</formula>
    </cfRule>
  </conditionalFormatting>
  <conditionalFormatting sqref="I60:I147">
    <cfRule type="expression" dxfId="28" priority="7">
      <formula>$I$55&lt;=#REF!-2</formula>
    </cfRule>
  </conditionalFormatting>
  <conditionalFormatting sqref="J60:J147">
    <cfRule type="expression" dxfId="27" priority="6">
      <formula>$J$55&lt;=#REF!-2</formula>
    </cfRule>
  </conditionalFormatting>
  <conditionalFormatting sqref="K60:K147">
    <cfRule type="expression" dxfId="26" priority="5">
      <formula>$K$55&lt;=#REF!-2</formula>
    </cfRule>
  </conditionalFormatting>
  <conditionalFormatting sqref="L60:L147">
    <cfRule type="expression" dxfId="25" priority="4">
      <formula>$L$55&lt;=#REF!-2</formula>
    </cfRule>
  </conditionalFormatting>
  <dataValidations count="1">
    <dataValidation type="list" allowBlank="1" showInputMessage="1" showErrorMessage="1" sqref="E4:E5 E7:E8 E10" xr:uid="{7969545B-9AC9-4403-AD02-ED7A70CF2137}">
      <formula1>"Ja,Nein,bitte wählen"</formula1>
    </dataValidation>
  </dataValidations>
  <pageMargins left="0.70866141732283472" right="0.70866141732283472" top="0.78740157480314965" bottom="0.78740157480314965" header="0.31496062992125984" footer="0.31496062992125984"/>
  <pageSetup paperSize="9" scale="28"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7C266F-8046-4616-A83E-DF79DE0681B8}">
  <sheetPr codeName="Tabelle15">
    <tabColor rgb="FFFFFF99"/>
    <pageSetUpPr fitToPage="1"/>
  </sheetPr>
  <dimension ref="B1:AH407"/>
  <sheetViews>
    <sheetView showGridLines="0" showZeros="0" zoomScale="85" zoomScaleNormal="85" workbookViewId="0">
      <pane ySplit="5" topLeftCell="A6" activePane="bottomLeft" state="frozen"/>
      <selection activeCell="B29" sqref="B29"/>
      <selection pane="bottomLeft"/>
    </sheetView>
  </sheetViews>
  <sheetFormatPr baseColWidth="10" defaultColWidth="9.42578125" defaultRowHeight="14.25" x14ac:dyDescent="0.2"/>
  <cols>
    <col min="1" max="1" width="3.28515625" style="1048" customWidth="1"/>
    <col min="2" max="2" width="9.5703125" style="1049" customWidth="1"/>
    <col min="3" max="3" width="57.5703125" style="1048" customWidth="1"/>
    <col min="4" max="4" width="16.5703125" style="1069" customWidth="1"/>
    <col min="5" max="5" width="18.140625" style="1048" customWidth="1"/>
    <col min="6" max="6" width="16.42578125" style="1048" customWidth="1"/>
    <col min="7" max="7" width="12.85546875" style="1048" customWidth="1"/>
    <col min="8" max="8" width="15.42578125" style="1048" customWidth="1"/>
    <col min="9" max="9" width="12.7109375" style="1048" customWidth="1"/>
    <col min="10" max="10" width="18.5703125" style="1048" customWidth="1"/>
    <col min="11" max="11" width="15.5703125" style="1048" customWidth="1"/>
    <col min="12" max="12" width="18.5703125" style="1048" customWidth="1"/>
    <col min="13" max="13" width="11.5703125" style="1048" customWidth="1"/>
    <col min="14" max="14" width="10.7109375" style="1048" customWidth="1"/>
    <col min="15" max="18" width="9.5703125" style="1048" customWidth="1"/>
    <col min="19" max="21" width="9.5703125" style="1048" hidden="1" customWidth="1"/>
    <col min="22" max="22" width="15.5703125" style="1048" customWidth="1"/>
    <col min="23" max="23" width="16.5703125" style="1048" customWidth="1"/>
    <col min="24" max="24" width="15.5703125" style="1048" customWidth="1"/>
    <col min="25" max="31" width="14.7109375" style="1048" hidden="1" customWidth="1"/>
    <col min="32" max="32" width="6.42578125" style="1048" customWidth="1"/>
    <col min="33" max="33" width="16.42578125" style="1048" customWidth="1"/>
    <col min="34" max="34" width="23.42578125" style="1048" customWidth="1"/>
    <col min="35" max="35" width="16.5703125" style="1048" customWidth="1"/>
    <col min="36" max="16384" width="9.42578125" style="1048"/>
  </cols>
  <sheetData>
    <row r="1" spans="2:34" ht="28.5" customHeight="1" x14ac:dyDescent="0.2">
      <c r="B1" s="1088" t="s">
        <v>628</v>
      </c>
      <c r="D1" s="1049"/>
      <c r="T1" s="1050"/>
      <c r="Y1" s="1051"/>
      <c r="Z1" s="1051"/>
      <c r="AA1" s="1051"/>
      <c r="AB1" s="1051"/>
      <c r="AC1" s="1051"/>
      <c r="AD1" s="1051"/>
      <c r="AE1" s="1051"/>
    </row>
    <row r="2" spans="2:34" ht="15" customHeight="1" x14ac:dyDescent="0.2">
      <c r="B2" s="1074"/>
      <c r="D2" s="1049"/>
      <c r="T2" s="1050"/>
      <c r="Y2" s="1051"/>
      <c r="Z2" s="1051"/>
      <c r="AA2" s="1051"/>
      <c r="AB2" s="1051"/>
      <c r="AC2" s="1051"/>
      <c r="AD2" s="1051"/>
      <c r="AE2" s="1051"/>
    </row>
    <row r="3" spans="2:34" ht="43.5" customHeight="1" x14ac:dyDescent="0.2">
      <c r="B3" s="745" t="str">
        <f>ROMAN(COLUMN())</f>
        <v>II</v>
      </c>
      <c r="C3" s="745" t="str">
        <f t="shared" ref="C3:AE3" si="0">ROMAN(COLUMN())</f>
        <v>III</v>
      </c>
      <c r="D3" s="745" t="str">
        <f t="shared" si="0"/>
        <v>IV</v>
      </c>
      <c r="E3" s="745" t="str">
        <f t="shared" si="0"/>
        <v>V</v>
      </c>
      <c r="F3" s="1234" t="str">
        <f t="shared" si="0"/>
        <v>VI</v>
      </c>
      <c r="G3" s="745" t="str">
        <f t="shared" si="0"/>
        <v>VII</v>
      </c>
      <c r="H3" s="1234" t="str">
        <f t="shared" si="0"/>
        <v>VIII</v>
      </c>
      <c r="I3" s="745" t="str">
        <f t="shared" si="0"/>
        <v>IX</v>
      </c>
      <c r="J3" s="745" t="str">
        <f t="shared" si="0"/>
        <v>X</v>
      </c>
      <c r="K3" s="745" t="str">
        <f t="shared" si="0"/>
        <v>XI</v>
      </c>
      <c r="L3" s="745" t="str">
        <f t="shared" si="0"/>
        <v>XII</v>
      </c>
      <c r="M3" s="745" t="str">
        <f t="shared" si="0"/>
        <v>XIII</v>
      </c>
      <c r="N3" s="745" t="str">
        <f t="shared" si="0"/>
        <v>XIV</v>
      </c>
      <c r="O3" s="745" t="str">
        <f t="shared" si="0"/>
        <v>XV</v>
      </c>
      <c r="P3" s="745" t="str">
        <f t="shared" si="0"/>
        <v>XVI</v>
      </c>
      <c r="Q3" s="745" t="str">
        <f t="shared" si="0"/>
        <v>XVII</v>
      </c>
      <c r="R3" s="745" t="str">
        <f t="shared" si="0"/>
        <v>XVIII</v>
      </c>
      <c r="S3" s="745" t="str">
        <f t="shared" si="0"/>
        <v>XIX</v>
      </c>
      <c r="T3" s="745" t="str">
        <f t="shared" si="0"/>
        <v>XX</v>
      </c>
      <c r="U3" s="745" t="str">
        <f t="shared" si="0"/>
        <v>XXI</v>
      </c>
      <c r="V3" s="745" t="str">
        <f t="shared" si="0"/>
        <v>XXII</v>
      </c>
      <c r="W3" s="745" t="str">
        <f t="shared" si="0"/>
        <v>XXIII</v>
      </c>
      <c r="X3" s="745" t="str">
        <f t="shared" si="0"/>
        <v>XXIV</v>
      </c>
      <c r="Y3" s="745" t="str">
        <f t="shared" si="0"/>
        <v>XXV</v>
      </c>
      <c r="Z3" s="745" t="str">
        <f t="shared" si="0"/>
        <v>XXVI</v>
      </c>
      <c r="AA3" s="745" t="str">
        <f t="shared" si="0"/>
        <v>XXVII</v>
      </c>
      <c r="AB3" s="745" t="str">
        <f t="shared" si="0"/>
        <v>XXVIII</v>
      </c>
      <c r="AC3" s="745" t="str">
        <f t="shared" si="0"/>
        <v>XXIX</v>
      </c>
      <c r="AD3" s="745" t="str">
        <f t="shared" si="0"/>
        <v>XXX</v>
      </c>
      <c r="AE3" s="745" t="str">
        <f t="shared" si="0"/>
        <v>XXXI</v>
      </c>
    </row>
    <row r="4" spans="2:34" ht="20.100000000000001" customHeight="1" x14ac:dyDescent="0.2">
      <c r="B4" s="1071" t="s">
        <v>173</v>
      </c>
      <c r="C4" s="1072"/>
      <c r="D4" s="1073"/>
      <c r="E4" s="746" t="s">
        <v>523</v>
      </c>
      <c r="F4" s="747"/>
      <c r="G4" s="747"/>
      <c r="H4" s="747"/>
      <c r="I4" s="747"/>
      <c r="J4" s="747"/>
      <c r="K4" s="747"/>
      <c r="L4" s="747"/>
      <c r="M4" s="1411" t="s">
        <v>174</v>
      </c>
      <c r="N4" s="1412"/>
      <c r="O4" s="1412"/>
      <c r="P4" s="1412"/>
      <c r="Q4" s="1412"/>
      <c r="R4" s="1412"/>
      <c r="S4" s="1412"/>
      <c r="T4" s="1412"/>
      <c r="U4" s="1413"/>
      <c r="V4" s="1410" t="s">
        <v>175</v>
      </c>
      <c r="W4" s="1410"/>
      <c r="X4" s="1410"/>
      <c r="Y4" s="1410" t="s">
        <v>524</v>
      </c>
      <c r="Z4" s="1410"/>
      <c r="AA4" s="1410"/>
      <c r="AB4" s="1410"/>
      <c r="AC4" s="1410"/>
      <c r="AD4" s="1410"/>
      <c r="AE4" s="1410"/>
    </row>
    <row r="5" spans="2:34" s="752" customFormat="1" ht="105" x14ac:dyDescent="0.2">
      <c r="B5" s="1075" t="s">
        <v>176</v>
      </c>
      <c r="C5" s="748" t="s">
        <v>526</v>
      </c>
      <c r="D5" s="748" t="s">
        <v>527</v>
      </c>
      <c r="E5" s="748" t="s">
        <v>838</v>
      </c>
      <c r="F5" s="1077" t="s">
        <v>935</v>
      </c>
      <c r="G5" s="748" t="s">
        <v>840</v>
      </c>
      <c r="H5" s="1077" t="s">
        <v>936</v>
      </c>
      <c r="I5" s="748" t="s">
        <v>847</v>
      </c>
      <c r="J5" s="749" t="s">
        <v>927</v>
      </c>
      <c r="K5" s="749" t="s">
        <v>841</v>
      </c>
      <c r="L5" s="749" t="s">
        <v>928</v>
      </c>
      <c r="M5" s="748" t="s">
        <v>842</v>
      </c>
      <c r="N5" s="748" t="s">
        <v>528</v>
      </c>
      <c r="O5" s="1077" t="s">
        <v>855</v>
      </c>
      <c r="P5" s="1077" t="s">
        <v>856</v>
      </c>
      <c r="Q5" s="1077" t="s">
        <v>857</v>
      </c>
      <c r="R5" s="1077" t="s">
        <v>858</v>
      </c>
      <c r="S5" s="1077" t="s">
        <v>859</v>
      </c>
      <c r="T5" s="1077" t="s">
        <v>860</v>
      </c>
      <c r="U5" s="1077" t="s">
        <v>861</v>
      </c>
      <c r="V5" s="750" t="s">
        <v>929</v>
      </c>
      <c r="W5" s="750" t="s">
        <v>930</v>
      </c>
      <c r="X5" s="750" t="s">
        <v>931</v>
      </c>
      <c r="Y5" s="751" t="s">
        <v>529</v>
      </c>
      <c r="Z5" s="751" t="s">
        <v>530</v>
      </c>
      <c r="AA5" s="751" t="s">
        <v>531</v>
      </c>
      <c r="AB5" s="751" t="s">
        <v>532</v>
      </c>
      <c r="AC5" s="751" t="s">
        <v>533</v>
      </c>
      <c r="AD5" s="751" t="s">
        <v>534</v>
      </c>
      <c r="AE5" s="751" t="s">
        <v>535</v>
      </c>
    </row>
    <row r="6" spans="2:34" s="1059" customFormat="1" ht="15" x14ac:dyDescent="0.2">
      <c r="B6" s="833"/>
      <c r="C6" s="1052"/>
      <c r="D6" s="1053"/>
      <c r="E6" s="1054"/>
      <c r="F6" s="1054"/>
      <c r="G6" s="1054"/>
      <c r="H6" s="1054"/>
      <c r="I6" s="1054"/>
      <c r="J6" s="1055">
        <f>E6+G6-I6</f>
        <v>0</v>
      </c>
      <c r="K6" s="1052"/>
      <c r="L6" s="1055">
        <f t="shared" ref="L6:L69" si="1">J6-K6</f>
        <v>0</v>
      </c>
      <c r="M6" s="757">
        <f>IF(ISBLANK($C6),0,VLOOKUP($C6,Listen!$B$3:$D$40,2,FALSE))</f>
        <v>0</v>
      </c>
      <c r="N6" s="757">
        <f>IF(ISBLANK($C6),0,VLOOKUP($C6,Listen!$B$3:$D$40,3,FALSE))</f>
        <v>0</v>
      </c>
      <c r="O6" s="1056">
        <f>$M6</f>
        <v>0</v>
      </c>
      <c r="P6" s="1056">
        <f>O6</f>
        <v>0</v>
      </c>
      <c r="Q6" s="1056">
        <f>P6</f>
        <v>0</v>
      </c>
      <c r="R6" s="1056">
        <f>Q6</f>
        <v>0</v>
      </c>
      <c r="S6" s="1056">
        <f t="shared" ref="P6:U21" si="2">R6</f>
        <v>0</v>
      </c>
      <c r="T6" s="1056">
        <f t="shared" si="2"/>
        <v>0</v>
      </c>
      <c r="U6" s="1056">
        <f t="shared" si="2"/>
        <v>0</v>
      </c>
      <c r="V6" s="1057">
        <f t="shared" ref="V6:V7" ca="1" si="3">X6+W6</f>
        <v>0</v>
      </c>
      <c r="W6" s="1057">
        <f ca="1">IF(D6='A. Allgemeine Informationen'!$C$15,$L6-$X6,OFFSET(X6,0,'A. Allgemeine Informationen'!$C$15-2022)-$X6)</f>
        <v>0</v>
      </c>
      <c r="X6" s="1057">
        <f ca="1">IFERROR(OFFSET(X6,0,'A. Allgemeine Informationen'!$C$15-2021),0)</f>
        <v>0</v>
      </c>
      <c r="Y6" s="1057">
        <f t="shared" ref="Y6:Y69" si="4">IF(OR($D6=0,$L6=0),0,IF($D6&lt;=VALUE(Y$5),$L6-$L6/O6*(VALUE(Y$5)-$D6+1),0))</f>
        <v>0</v>
      </c>
      <c r="Z6" s="1057">
        <f t="shared" ref="Z6:Z69" si="5">IF(OR($D6=0,$L6=0,P6-(VALUE(Z$5)-$D6)=0),0,
IF($D6&lt;VALUE(Z$5),Y6-Y6/(P6-(VALUE(Z$5)-$D6)),
IF($D6=VALUE(Z$5),$L6-$L6/P6,0)))</f>
        <v>0</v>
      </c>
      <c r="AA6" s="1057">
        <f t="shared" ref="AA6:AA69" si="6">IF(OR($D6=0,$L6=0,Q6-(VALUE(AA$5)-$D6)=0),0,
IF($D6&lt;VALUE(AA$5),Z6-Z6/(Q6-(VALUE(AA$5)-$D6)),
IF($D6=VALUE(AA$5),$L6-$L6/Q6,0)))</f>
        <v>0</v>
      </c>
      <c r="AB6" s="1057">
        <f t="shared" ref="AB6:AB69" si="7">IF(OR($D6=0,$L6=0,R6-(VALUE(AB$5)-$D6)=0),0,
IF($D6&lt;VALUE(AB$5),AA6-AA6/(R6-(VALUE(AB$5)-$D6)),
IF($D6=VALUE(AB$5),$L6-$L6/R6,0)))</f>
        <v>0</v>
      </c>
      <c r="AC6" s="1057">
        <f t="shared" ref="AC6:AC69" si="8">IF(OR($D6=0,$L6=0,S6-(VALUE(AC$5)-$D6)=0),0,
IF($D6&lt;VALUE(AC$5),AB6-AB6/(S6-(VALUE(AC$5)-$D6)),
IF($D6=VALUE(AC$5),$L6-$L6/S6,0)))</f>
        <v>0</v>
      </c>
      <c r="AD6" s="1057">
        <f t="shared" ref="AD6:AD69" si="9">IF(OR($D6=0,$L6=0,T6-(VALUE(AD$5)-$D6)=0),0,
IF($D6&lt;VALUE(AD$5),AC6-AC6/(T6-(VALUE(AD$5)-$D6)),
IF($D6=VALUE(AD$5),$L6-$L6/T6,0)))</f>
        <v>0</v>
      </c>
      <c r="AE6" s="1057">
        <f t="shared" ref="AE6:AE69" si="10">IF(OR($D6=0,$L6=0,U6-(VALUE(AE$5)-$D6)=0),0,
IF($D6&lt;VALUE(AE$5),AD6-AD6/(U6-(VALUE(AE$5)-$D6)),
IF($D6=VALUE(AE$5),$L6-$L6/U6,0)))</f>
        <v>0</v>
      </c>
      <c r="AF6" s="1058"/>
      <c r="AH6" s="1058"/>
    </row>
    <row r="7" spans="2:34" s="1059" customFormat="1" ht="15" x14ac:dyDescent="0.2">
      <c r="B7" s="833"/>
      <c r="C7" s="1052"/>
      <c r="D7" s="1053"/>
      <c r="E7" s="1054"/>
      <c r="F7" s="1054"/>
      <c r="G7" s="1054"/>
      <c r="H7" s="1054"/>
      <c r="I7" s="1054"/>
      <c r="J7" s="1055">
        <f t="shared" ref="J7:J76" si="11">E7+G7-I7</f>
        <v>0</v>
      </c>
      <c r="K7" s="1052"/>
      <c r="L7" s="1055">
        <f t="shared" si="1"/>
        <v>0</v>
      </c>
      <c r="M7" s="757">
        <f>IF(ISBLANK($C7),0,VLOOKUP($C7,Listen!$B$3:$D$40,2,FALSE))</f>
        <v>0</v>
      </c>
      <c r="N7" s="757">
        <f>IF(ISBLANK($C7),0,VLOOKUP($C7,Listen!$B$3:$D$40,3,FALSE))</f>
        <v>0</v>
      </c>
      <c r="O7" s="1056">
        <f t="shared" ref="O7:O76" si="12">$M7</f>
        <v>0</v>
      </c>
      <c r="P7" s="1056">
        <f t="shared" si="2"/>
        <v>0</v>
      </c>
      <c r="Q7" s="1056">
        <f t="shared" si="2"/>
        <v>0</v>
      </c>
      <c r="R7" s="1056">
        <f t="shared" si="2"/>
        <v>0</v>
      </c>
      <c r="S7" s="1056">
        <f t="shared" si="2"/>
        <v>0</v>
      </c>
      <c r="T7" s="1056">
        <f t="shared" si="2"/>
        <v>0</v>
      </c>
      <c r="U7" s="1056">
        <f t="shared" si="2"/>
        <v>0</v>
      </c>
      <c r="V7" s="1057">
        <f t="shared" ca="1" si="3"/>
        <v>0</v>
      </c>
      <c r="W7" s="1057">
        <f ca="1">IF(D7='A. Allgemeine Informationen'!$C$15,$L7-$X7,OFFSET(X7,0,'A. Allgemeine Informationen'!$C$15-2022)-$X7)</f>
        <v>0</v>
      </c>
      <c r="X7" s="1057">
        <f ca="1">IFERROR(OFFSET(X7,0,'A. Allgemeine Informationen'!$C$15-2021),0)</f>
        <v>0</v>
      </c>
      <c r="Y7" s="1057">
        <f t="shared" si="4"/>
        <v>0</v>
      </c>
      <c r="Z7" s="1057">
        <f t="shared" si="5"/>
        <v>0</v>
      </c>
      <c r="AA7" s="1057">
        <f t="shared" si="6"/>
        <v>0</v>
      </c>
      <c r="AB7" s="1057">
        <f t="shared" si="7"/>
        <v>0</v>
      </c>
      <c r="AC7" s="1057">
        <f t="shared" si="8"/>
        <v>0</v>
      </c>
      <c r="AD7" s="1057">
        <f t="shared" si="9"/>
        <v>0</v>
      </c>
      <c r="AE7" s="1057">
        <f t="shared" si="10"/>
        <v>0</v>
      </c>
      <c r="AF7" s="1058"/>
    </row>
    <row r="8" spans="2:34" s="1059" customFormat="1" ht="15" x14ac:dyDescent="0.2">
      <c r="B8" s="833"/>
      <c r="C8" s="1052"/>
      <c r="D8" s="1053"/>
      <c r="E8" s="1054"/>
      <c r="F8" s="1054"/>
      <c r="G8" s="1054"/>
      <c r="H8" s="1054"/>
      <c r="I8" s="1054"/>
      <c r="J8" s="1055">
        <f t="shared" si="11"/>
        <v>0</v>
      </c>
      <c r="K8" s="1052"/>
      <c r="L8" s="1055">
        <f t="shared" si="1"/>
        <v>0</v>
      </c>
      <c r="M8" s="757">
        <f>IF(ISBLANK($C8),0,VLOOKUP($C8,Listen!$B$3:$D$40,2,FALSE))</f>
        <v>0</v>
      </c>
      <c r="N8" s="757">
        <f>IF(ISBLANK($C8),0,VLOOKUP($C8,Listen!$B$3:$D$40,3,FALSE))</f>
        <v>0</v>
      </c>
      <c r="O8" s="1056">
        <f t="shared" si="12"/>
        <v>0</v>
      </c>
      <c r="P8" s="1056">
        <f t="shared" si="2"/>
        <v>0</v>
      </c>
      <c r="Q8" s="1056">
        <f t="shared" si="2"/>
        <v>0</v>
      </c>
      <c r="R8" s="1056">
        <f t="shared" si="2"/>
        <v>0</v>
      </c>
      <c r="S8" s="1056">
        <f t="shared" si="2"/>
        <v>0</v>
      </c>
      <c r="T8" s="1056">
        <f t="shared" si="2"/>
        <v>0</v>
      </c>
      <c r="U8" s="1056">
        <f t="shared" si="2"/>
        <v>0</v>
      </c>
      <c r="V8" s="1057">
        <f ca="1">X8+W8</f>
        <v>0</v>
      </c>
      <c r="W8" s="1057">
        <f ca="1">IF(D8='A. Allgemeine Informationen'!$C$15,$L8-$X8,OFFSET(X8,0,'A. Allgemeine Informationen'!$C$15-2022)-$X8)</f>
        <v>0</v>
      </c>
      <c r="X8" s="1057">
        <f ca="1">IFERROR(OFFSET(X8,0,'A. Allgemeine Informationen'!$C$15-2021),0)</f>
        <v>0</v>
      </c>
      <c r="Y8" s="1057">
        <f t="shared" si="4"/>
        <v>0</v>
      </c>
      <c r="Z8" s="1057">
        <f t="shared" si="5"/>
        <v>0</v>
      </c>
      <c r="AA8" s="1057">
        <f t="shared" si="6"/>
        <v>0</v>
      </c>
      <c r="AB8" s="1057">
        <f t="shared" si="7"/>
        <v>0</v>
      </c>
      <c r="AC8" s="1057">
        <f t="shared" si="8"/>
        <v>0</v>
      </c>
      <c r="AD8" s="1057">
        <f t="shared" si="9"/>
        <v>0</v>
      </c>
      <c r="AE8" s="1057">
        <f t="shared" si="10"/>
        <v>0</v>
      </c>
      <c r="AF8" s="1058"/>
    </row>
    <row r="9" spans="2:34" s="1059" customFormat="1" ht="15" x14ac:dyDescent="0.2">
      <c r="B9" s="833"/>
      <c r="C9" s="1052"/>
      <c r="D9" s="1053"/>
      <c r="E9" s="1054"/>
      <c r="F9" s="1054"/>
      <c r="G9" s="1054"/>
      <c r="H9" s="1054"/>
      <c r="I9" s="1054"/>
      <c r="J9" s="1055">
        <f t="shared" si="11"/>
        <v>0</v>
      </c>
      <c r="K9" s="1052"/>
      <c r="L9" s="1055">
        <f t="shared" si="1"/>
        <v>0</v>
      </c>
      <c r="M9" s="757">
        <f>IF(ISBLANK($C9),0,VLOOKUP($C9,Listen!$B$3:$D$40,2,FALSE))</f>
        <v>0</v>
      </c>
      <c r="N9" s="757">
        <f>IF(ISBLANK($C9),0,VLOOKUP($C9,Listen!$B$3:$D$40,3,FALSE))</f>
        <v>0</v>
      </c>
      <c r="O9" s="1056">
        <f t="shared" si="12"/>
        <v>0</v>
      </c>
      <c r="P9" s="1056">
        <f t="shared" si="2"/>
        <v>0</v>
      </c>
      <c r="Q9" s="1056">
        <f t="shared" si="2"/>
        <v>0</v>
      </c>
      <c r="R9" s="1056">
        <f t="shared" si="2"/>
        <v>0</v>
      </c>
      <c r="S9" s="1056">
        <f t="shared" si="2"/>
        <v>0</v>
      </c>
      <c r="T9" s="1056">
        <f t="shared" si="2"/>
        <v>0</v>
      </c>
      <c r="U9" s="1056">
        <f t="shared" si="2"/>
        <v>0</v>
      </c>
      <c r="V9" s="1057">
        <f t="shared" ref="V9:V72" ca="1" si="13">X9+W9</f>
        <v>0</v>
      </c>
      <c r="W9" s="1057">
        <f ca="1">IF(D9='A. Allgemeine Informationen'!$C$15,$L9-$X9,OFFSET(X9,0,'A. Allgemeine Informationen'!$C$15-2022)-$X9)</f>
        <v>0</v>
      </c>
      <c r="X9" s="1057">
        <f ca="1">IFERROR(OFFSET(X9,0,'A. Allgemeine Informationen'!$C$15-2021),0)</f>
        <v>0</v>
      </c>
      <c r="Y9" s="1057">
        <f t="shared" si="4"/>
        <v>0</v>
      </c>
      <c r="Z9" s="1057">
        <f t="shared" si="5"/>
        <v>0</v>
      </c>
      <c r="AA9" s="1057">
        <f t="shared" si="6"/>
        <v>0</v>
      </c>
      <c r="AB9" s="1057">
        <f t="shared" si="7"/>
        <v>0</v>
      </c>
      <c r="AC9" s="1057">
        <f t="shared" si="8"/>
        <v>0</v>
      </c>
      <c r="AD9" s="1057">
        <f t="shared" si="9"/>
        <v>0</v>
      </c>
      <c r="AE9" s="1057">
        <f t="shared" si="10"/>
        <v>0</v>
      </c>
      <c r="AF9" s="1058"/>
    </row>
    <row r="10" spans="2:34" s="1059" customFormat="1" ht="15" x14ac:dyDescent="0.2">
      <c r="B10" s="833"/>
      <c r="C10" s="1052"/>
      <c r="D10" s="1053"/>
      <c r="E10" s="1054"/>
      <c r="F10" s="1054"/>
      <c r="G10" s="1054"/>
      <c r="H10" s="1054"/>
      <c r="I10" s="1054"/>
      <c r="J10" s="1055">
        <f t="shared" si="11"/>
        <v>0</v>
      </c>
      <c r="K10" s="1052"/>
      <c r="L10" s="1055">
        <f t="shared" si="1"/>
        <v>0</v>
      </c>
      <c r="M10" s="757">
        <f>IF(ISBLANK($C10),0,VLOOKUP($C10,Listen!$B$3:$D$40,2,FALSE))</f>
        <v>0</v>
      </c>
      <c r="N10" s="757">
        <f>IF(ISBLANK($C10),0,VLOOKUP($C10,Listen!$B$3:$D$40,3,FALSE))</f>
        <v>0</v>
      </c>
      <c r="O10" s="1056">
        <f t="shared" si="12"/>
        <v>0</v>
      </c>
      <c r="P10" s="1056">
        <f t="shared" si="2"/>
        <v>0</v>
      </c>
      <c r="Q10" s="1056">
        <f t="shared" si="2"/>
        <v>0</v>
      </c>
      <c r="R10" s="1056">
        <f t="shared" si="2"/>
        <v>0</v>
      </c>
      <c r="S10" s="1056">
        <f t="shared" si="2"/>
        <v>0</v>
      </c>
      <c r="T10" s="1056">
        <f t="shared" si="2"/>
        <v>0</v>
      </c>
      <c r="U10" s="1056">
        <f t="shared" si="2"/>
        <v>0</v>
      </c>
      <c r="V10" s="1057">
        <f t="shared" ca="1" si="13"/>
        <v>0</v>
      </c>
      <c r="W10" s="1057">
        <f ca="1">IF(D10='A. Allgemeine Informationen'!$C$15,$L10-$X10,OFFSET(X10,0,'A. Allgemeine Informationen'!$C$15-2022)-$X10)</f>
        <v>0</v>
      </c>
      <c r="X10" s="1057">
        <f ca="1">IFERROR(OFFSET(X10,0,'A. Allgemeine Informationen'!$C$15-2021),0)</f>
        <v>0</v>
      </c>
      <c r="Y10" s="1057">
        <f t="shared" si="4"/>
        <v>0</v>
      </c>
      <c r="Z10" s="1057">
        <f t="shared" si="5"/>
        <v>0</v>
      </c>
      <c r="AA10" s="1057">
        <f t="shared" si="6"/>
        <v>0</v>
      </c>
      <c r="AB10" s="1057">
        <f t="shared" si="7"/>
        <v>0</v>
      </c>
      <c r="AC10" s="1057">
        <f t="shared" si="8"/>
        <v>0</v>
      </c>
      <c r="AD10" s="1057">
        <f t="shared" si="9"/>
        <v>0</v>
      </c>
      <c r="AE10" s="1057">
        <f t="shared" si="10"/>
        <v>0</v>
      </c>
      <c r="AF10" s="1058"/>
    </row>
    <row r="11" spans="2:34" s="1059" customFormat="1" ht="15" x14ac:dyDescent="0.2">
      <c r="B11" s="833"/>
      <c r="C11" s="1052"/>
      <c r="D11" s="1053"/>
      <c r="E11" s="1054"/>
      <c r="F11" s="1054"/>
      <c r="G11" s="1054"/>
      <c r="H11" s="1054"/>
      <c r="I11" s="1054"/>
      <c r="J11" s="1055">
        <f t="shared" si="11"/>
        <v>0</v>
      </c>
      <c r="K11" s="1052"/>
      <c r="L11" s="1055">
        <f t="shared" si="1"/>
        <v>0</v>
      </c>
      <c r="M11" s="757">
        <f>IF(ISBLANK($C11),0,VLOOKUP($C11,Listen!$B$3:$D$40,2,FALSE))</f>
        <v>0</v>
      </c>
      <c r="N11" s="757">
        <f>IF(ISBLANK($C11),0,VLOOKUP($C11,Listen!$B$3:$D$40,3,FALSE))</f>
        <v>0</v>
      </c>
      <c r="O11" s="1056">
        <f t="shared" si="12"/>
        <v>0</v>
      </c>
      <c r="P11" s="1056">
        <f t="shared" si="2"/>
        <v>0</v>
      </c>
      <c r="Q11" s="1056">
        <f t="shared" si="2"/>
        <v>0</v>
      </c>
      <c r="R11" s="1056">
        <f t="shared" si="2"/>
        <v>0</v>
      </c>
      <c r="S11" s="1056">
        <f t="shared" si="2"/>
        <v>0</v>
      </c>
      <c r="T11" s="1056">
        <f t="shared" si="2"/>
        <v>0</v>
      </c>
      <c r="U11" s="1056">
        <f t="shared" si="2"/>
        <v>0</v>
      </c>
      <c r="V11" s="1057">
        <f t="shared" ca="1" si="13"/>
        <v>0</v>
      </c>
      <c r="W11" s="1057">
        <f ca="1">IF(D11='A. Allgemeine Informationen'!$C$15,$L11-$X11,OFFSET(X11,0,'A. Allgemeine Informationen'!$C$15-2022)-$X11)</f>
        <v>0</v>
      </c>
      <c r="X11" s="1057">
        <f ca="1">IFERROR(OFFSET(X11,0,'A. Allgemeine Informationen'!$C$15-2021),0)</f>
        <v>0</v>
      </c>
      <c r="Y11" s="1057">
        <f t="shared" si="4"/>
        <v>0</v>
      </c>
      <c r="Z11" s="1057">
        <f t="shared" si="5"/>
        <v>0</v>
      </c>
      <c r="AA11" s="1057">
        <f t="shared" si="6"/>
        <v>0</v>
      </c>
      <c r="AB11" s="1057">
        <f t="shared" si="7"/>
        <v>0</v>
      </c>
      <c r="AC11" s="1057">
        <f t="shared" si="8"/>
        <v>0</v>
      </c>
      <c r="AD11" s="1057">
        <f t="shared" si="9"/>
        <v>0</v>
      </c>
      <c r="AE11" s="1057">
        <f t="shared" si="10"/>
        <v>0</v>
      </c>
      <c r="AF11" s="1058"/>
    </row>
    <row r="12" spans="2:34" s="1059" customFormat="1" ht="15" x14ac:dyDescent="0.2">
      <c r="B12" s="833"/>
      <c r="C12" s="1052"/>
      <c r="D12" s="1053"/>
      <c r="E12" s="1054"/>
      <c r="F12" s="1054"/>
      <c r="G12" s="1054"/>
      <c r="H12" s="1054"/>
      <c r="I12" s="1054"/>
      <c r="J12" s="1055">
        <f t="shared" si="11"/>
        <v>0</v>
      </c>
      <c r="K12" s="1052"/>
      <c r="L12" s="1055">
        <f t="shared" si="1"/>
        <v>0</v>
      </c>
      <c r="M12" s="757">
        <f>IF(ISBLANK($C12),0,VLOOKUP($C12,Listen!$B$3:$D$40,2,FALSE))</f>
        <v>0</v>
      </c>
      <c r="N12" s="757">
        <f>IF(ISBLANK($C12),0,VLOOKUP($C12,Listen!$B$3:$D$40,3,FALSE))</f>
        <v>0</v>
      </c>
      <c r="O12" s="1056">
        <f t="shared" si="12"/>
        <v>0</v>
      </c>
      <c r="P12" s="1056">
        <f t="shared" si="2"/>
        <v>0</v>
      </c>
      <c r="Q12" s="1056">
        <f t="shared" si="2"/>
        <v>0</v>
      </c>
      <c r="R12" s="1056">
        <f t="shared" si="2"/>
        <v>0</v>
      </c>
      <c r="S12" s="1056">
        <f t="shared" si="2"/>
        <v>0</v>
      </c>
      <c r="T12" s="1056">
        <f t="shared" si="2"/>
        <v>0</v>
      </c>
      <c r="U12" s="1056">
        <f t="shared" si="2"/>
        <v>0</v>
      </c>
      <c r="V12" s="1057">
        <f t="shared" ca="1" si="13"/>
        <v>0</v>
      </c>
      <c r="W12" s="1057">
        <f ca="1">IF(D12='A. Allgemeine Informationen'!$C$15,$L12-$X12,OFFSET(X12,0,'A. Allgemeine Informationen'!$C$15-2022)-$X12)</f>
        <v>0</v>
      </c>
      <c r="X12" s="1057">
        <f ca="1">IFERROR(OFFSET(X12,0,'A. Allgemeine Informationen'!$C$15-2021),0)</f>
        <v>0</v>
      </c>
      <c r="Y12" s="1057">
        <f t="shared" si="4"/>
        <v>0</v>
      </c>
      <c r="Z12" s="1057">
        <f t="shared" si="5"/>
        <v>0</v>
      </c>
      <c r="AA12" s="1057">
        <f t="shared" si="6"/>
        <v>0</v>
      </c>
      <c r="AB12" s="1057">
        <f t="shared" si="7"/>
        <v>0</v>
      </c>
      <c r="AC12" s="1057">
        <f t="shared" si="8"/>
        <v>0</v>
      </c>
      <c r="AD12" s="1057">
        <f t="shared" si="9"/>
        <v>0</v>
      </c>
      <c r="AE12" s="1057">
        <f t="shared" si="10"/>
        <v>0</v>
      </c>
      <c r="AF12" s="1058"/>
    </row>
    <row r="13" spans="2:34" s="1059" customFormat="1" ht="15" x14ac:dyDescent="0.2">
      <c r="B13" s="833"/>
      <c r="C13" s="1052"/>
      <c r="D13" s="1053"/>
      <c r="E13" s="1054"/>
      <c r="F13" s="1054"/>
      <c r="G13" s="1054"/>
      <c r="H13" s="1054"/>
      <c r="I13" s="1054"/>
      <c r="J13" s="1055">
        <f t="shared" si="11"/>
        <v>0</v>
      </c>
      <c r="K13" s="1052"/>
      <c r="L13" s="1055">
        <f t="shared" si="1"/>
        <v>0</v>
      </c>
      <c r="M13" s="757">
        <f>IF(ISBLANK($C13),0,VLOOKUP($C13,Listen!$B$3:$D$40,2,FALSE))</f>
        <v>0</v>
      </c>
      <c r="N13" s="757">
        <f>IF(ISBLANK($C13),0,VLOOKUP($C13,Listen!$B$3:$D$40,3,FALSE))</f>
        <v>0</v>
      </c>
      <c r="O13" s="1056">
        <f t="shared" si="12"/>
        <v>0</v>
      </c>
      <c r="P13" s="1056">
        <f t="shared" si="2"/>
        <v>0</v>
      </c>
      <c r="Q13" s="1056">
        <f t="shared" si="2"/>
        <v>0</v>
      </c>
      <c r="R13" s="1056">
        <f t="shared" si="2"/>
        <v>0</v>
      </c>
      <c r="S13" s="1056">
        <f t="shared" si="2"/>
        <v>0</v>
      </c>
      <c r="T13" s="1056">
        <f t="shared" si="2"/>
        <v>0</v>
      </c>
      <c r="U13" s="1056">
        <f t="shared" si="2"/>
        <v>0</v>
      </c>
      <c r="V13" s="1057">
        <f t="shared" ca="1" si="13"/>
        <v>0</v>
      </c>
      <c r="W13" s="1057">
        <f ca="1">IF(D13='A. Allgemeine Informationen'!$C$15,$L13-$X13,OFFSET(X13,0,'A. Allgemeine Informationen'!$C$15-2022)-$X13)</f>
        <v>0</v>
      </c>
      <c r="X13" s="1057">
        <f ca="1">IFERROR(OFFSET(X13,0,'A. Allgemeine Informationen'!$C$15-2021),0)</f>
        <v>0</v>
      </c>
      <c r="Y13" s="1057">
        <f t="shared" si="4"/>
        <v>0</v>
      </c>
      <c r="Z13" s="1057">
        <f t="shared" si="5"/>
        <v>0</v>
      </c>
      <c r="AA13" s="1057">
        <f t="shared" si="6"/>
        <v>0</v>
      </c>
      <c r="AB13" s="1057">
        <f t="shared" si="7"/>
        <v>0</v>
      </c>
      <c r="AC13" s="1057">
        <f t="shared" si="8"/>
        <v>0</v>
      </c>
      <c r="AD13" s="1057">
        <f t="shared" si="9"/>
        <v>0</v>
      </c>
      <c r="AE13" s="1057">
        <f t="shared" si="10"/>
        <v>0</v>
      </c>
      <c r="AF13" s="1058"/>
    </row>
    <row r="14" spans="2:34" s="1059" customFormat="1" ht="15" x14ac:dyDescent="0.2">
      <c r="B14" s="833"/>
      <c r="C14" s="1052"/>
      <c r="D14" s="1053"/>
      <c r="E14" s="1054"/>
      <c r="F14" s="1054"/>
      <c r="G14" s="1054"/>
      <c r="H14" s="1054"/>
      <c r="I14" s="1054"/>
      <c r="J14" s="1055">
        <f t="shared" si="11"/>
        <v>0</v>
      </c>
      <c r="K14" s="1052"/>
      <c r="L14" s="1055">
        <f t="shared" si="1"/>
        <v>0</v>
      </c>
      <c r="M14" s="757">
        <f>IF(ISBLANK($C14),0,VLOOKUP($C14,Listen!$B$3:$D$40,2,FALSE))</f>
        <v>0</v>
      </c>
      <c r="N14" s="757">
        <f>IF(ISBLANK($C14),0,VLOOKUP($C14,Listen!$B$3:$D$40,3,FALSE))</f>
        <v>0</v>
      </c>
      <c r="O14" s="1056">
        <f t="shared" si="12"/>
        <v>0</v>
      </c>
      <c r="P14" s="1056">
        <f t="shared" si="2"/>
        <v>0</v>
      </c>
      <c r="Q14" s="1056">
        <f t="shared" si="2"/>
        <v>0</v>
      </c>
      <c r="R14" s="1056">
        <f t="shared" si="2"/>
        <v>0</v>
      </c>
      <c r="S14" s="1056">
        <f t="shared" si="2"/>
        <v>0</v>
      </c>
      <c r="T14" s="1056">
        <f t="shared" si="2"/>
        <v>0</v>
      </c>
      <c r="U14" s="1056">
        <f t="shared" si="2"/>
        <v>0</v>
      </c>
      <c r="V14" s="1057">
        <f t="shared" ca="1" si="13"/>
        <v>0</v>
      </c>
      <c r="W14" s="1057">
        <f ca="1">IF(D14='A. Allgemeine Informationen'!$C$15,$L14-$X14,OFFSET(X14,0,'A. Allgemeine Informationen'!$C$15-2022)-$X14)</f>
        <v>0</v>
      </c>
      <c r="X14" s="1057">
        <f ca="1">IFERROR(OFFSET(X14,0,'A. Allgemeine Informationen'!$C$15-2021),0)</f>
        <v>0</v>
      </c>
      <c r="Y14" s="1057">
        <f t="shared" si="4"/>
        <v>0</v>
      </c>
      <c r="Z14" s="1057">
        <f t="shared" si="5"/>
        <v>0</v>
      </c>
      <c r="AA14" s="1057">
        <f t="shared" si="6"/>
        <v>0</v>
      </c>
      <c r="AB14" s="1057">
        <f t="shared" si="7"/>
        <v>0</v>
      </c>
      <c r="AC14" s="1057">
        <f t="shared" si="8"/>
        <v>0</v>
      </c>
      <c r="AD14" s="1057">
        <f t="shared" si="9"/>
        <v>0</v>
      </c>
      <c r="AE14" s="1057">
        <f t="shared" si="10"/>
        <v>0</v>
      </c>
      <c r="AF14" s="1058"/>
    </row>
    <row r="15" spans="2:34" s="1059" customFormat="1" ht="15" x14ac:dyDescent="0.2">
      <c r="B15" s="833"/>
      <c r="C15" s="1052"/>
      <c r="D15" s="1053"/>
      <c r="E15" s="1054"/>
      <c r="F15" s="1054"/>
      <c r="G15" s="1054"/>
      <c r="H15" s="1054"/>
      <c r="I15" s="1054"/>
      <c r="J15" s="1055">
        <f t="shared" si="11"/>
        <v>0</v>
      </c>
      <c r="K15" s="1052"/>
      <c r="L15" s="1055">
        <f t="shared" si="1"/>
        <v>0</v>
      </c>
      <c r="M15" s="757">
        <f>IF(ISBLANK($C15),0,VLOOKUP($C15,Listen!$B$3:$D$40,2,FALSE))</f>
        <v>0</v>
      </c>
      <c r="N15" s="757">
        <f>IF(ISBLANK($C15),0,VLOOKUP($C15,Listen!$B$3:$D$40,3,FALSE))</f>
        <v>0</v>
      </c>
      <c r="O15" s="1056">
        <f t="shared" si="12"/>
        <v>0</v>
      </c>
      <c r="P15" s="1056">
        <f t="shared" si="2"/>
        <v>0</v>
      </c>
      <c r="Q15" s="1056">
        <f t="shared" si="2"/>
        <v>0</v>
      </c>
      <c r="R15" s="1056">
        <f t="shared" si="2"/>
        <v>0</v>
      </c>
      <c r="S15" s="1056">
        <f t="shared" si="2"/>
        <v>0</v>
      </c>
      <c r="T15" s="1056">
        <f t="shared" si="2"/>
        <v>0</v>
      </c>
      <c r="U15" s="1056">
        <f t="shared" si="2"/>
        <v>0</v>
      </c>
      <c r="V15" s="1057">
        <f t="shared" ca="1" si="13"/>
        <v>0</v>
      </c>
      <c r="W15" s="1057">
        <f ca="1">IF(D15='A. Allgemeine Informationen'!$C$15,$L15-$X15,OFFSET(X15,0,'A. Allgemeine Informationen'!$C$15-2022)-$X15)</f>
        <v>0</v>
      </c>
      <c r="X15" s="1057">
        <f ca="1">IFERROR(OFFSET(X15,0,'A. Allgemeine Informationen'!$C$15-2021),0)</f>
        <v>0</v>
      </c>
      <c r="Y15" s="1057">
        <f t="shared" si="4"/>
        <v>0</v>
      </c>
      <c r="Z15" s="1057">
        <f t="shared" si="5"/>
        <v>0</v>
      </c>
      <c r="AA15" s="1057">
        <f t="shared" si="6"/>
        <v>0</v>
      </c>
      <c r="AB15" s="1057">
        <f t="shared" si="7"/>
        <v>0</v>
      </c>
      <c r="AC15" s="1057">
        <f t="shared" si="8"/>
        <v>0</v>
      </c>
      <c r="AD15" s="1057">
        <f t="shared" si="9"/>
        <v>0</v>
      </c>
      <c r="AE15" s="1057">
        <f t="shared" si="10"/>
        <v>0</v>
      </c>
    </row>
    <row r="16" spans="2:34" s="1059" customFormat="1" ht="15" x14ac:dyDescent="0.2">
      <c r="B16" s="833"/>
      <c r="C16" s="1052"/>
      <c r="D16" s="1053"/>
      <c r="E16" s="1054"/>
      <c r="F16" s="1054"/>
      <c r="G16" s="1054"/>
      <c r="H16" s="1054"/>
      <c r="I16" s="1054"/>
      <c r="J16" s="1055">
        <f t="shared" si="11"/>
        <v>0</v>
      </c>
      <c r="K16" s="1052"/>
      <c r="L16" s="1055">
        <f t="shared" si="1"/>
        <v>0</v>
      </c>
      <c r="M16" s="757">
        <f>IF(ISBLANK($C16),0,VLOOKUP($C16,Listen!$B$3:$D$40,2,FALSE))</f>
        <v>0</v>
      </c>
      <c r="N16" s="757">
        <f>IF(ISBLANK($C16),0,VLOOKUP($C16,Listen!$B$3:$D$40,3,FALSE))</f>
        <v>0</v>
      </c>
      <c r="O16" s="1056">
        <f t="shared" si="12"/>
        <v>0</v>
      </c>
      <c r="P16" s="1056">
        <f t="shared" si="2"/>
        <v>0</v>
      </c>
      <c r="Q16" s="1056">
        <f t="shared" si="2"/>
        <v>0</v>
      </c>
      <c r="R16" s="1056">
        <f t="shared" si="2"/>
        <v>0</v>
      </c>
      <c r="S16" s="1056">
        <f t="shared" si="2"/>
        <v>0</v>
      </c>
      <c r="T16" s="1056">
        <f t="shared" si="2"/>
        <v>0</v>
      </c>
      <c r="U16" s="1056">
        <f t="shared" si="2"/>
        <v>0</v>
      </c>
      <c r="V16" s="1060">
        <f t="shared" ca="1" si="13"/>
        <v>0</v>
      </c>
      <c r="W16" s="1057">
        <f ca="1">IF(D16='A. Allgemeine Informationen'!$C$15,$L16-$X16,OFFSET(X16,0,'A. Allgemeine Informationen'!$C$15-2022)-$X16)</f>
        <v>0</v>
      </c>
      <c r="X16" s="1057">
        <f ca="1">IFERROR(OFFSET(X16,0,'A. Allgemeine Informationen'!$C$15-2021),0)</f>
        <v>0</v>
      </c>
      <c r="Y16" s="1060">
        <f t="shared" si="4"/>
        <v>0</v>
      </c>
      <c r="Z16" s="1060">
        <f t="shared" si="5"/>
        <v>0</v>
      </c>
      <c r="AA16" s="1060">
        <f t="shared" si="6"/>
        <v>0</v>
      </c>
      <c r="AB16" s="1060">
        <f t="shared" si="7"/>
        <v>0</v>
      </c>
      <c r="AC16" s="1060">
        <f t="shared" si="8"/>
        <v>0</v>
      </c>
      <c r="AD16" s="1060">
        <f t="shared" si="9"/>
        <v>0</v>
      </c>
      <c r="AE16" s="1060">
        <f t="shared" si="10"/>
        <v>0</v>
      </c>
    </row>
    <row r="17" spans="2:31" s="1059" customFormat="1" ht="15" x14ac:dyDescent="0.2">
      <c r="B17" s="833"/>
      <c r="C17" s="1052"/>
      <c r="D17" s="1053"/>
      <c r="E17" s="1054"/>
      <c r="F17" s="1054"/>
      <c r="G17" s="1054"/>
      <c r="H17" s="1054"/>
      <c r="I17" s="1054"/>
      <c r="J17" s="1055">
        <f t="shared" si="11"/>
        <v>0</v>
      </c>
      <c r="K17" s="1052"/>
      <c r="L17" s="1055">
        <f t="shared" si="1"/>
        <v>0</v>
      </c>
      <c r="M17" s="757">
        <f>IF(ISBLANK($C17),0,VLOOKUP($C17,Listen!$B$3:$D$40,2,FALSE))</f>
        <v>0</v>
      </c>
      <c r="N17" s="757">
        <f>IF(ISBLANK($C17),0,VLOOKUP($C17,Listen!$B$3:$D$40,3,FALSE))</f>
        <v>0</v>
      </c>
      <c r="O17" s="1056">
        <f t="shared" si="12"/>
        <v>0</v>
      </c>
      <c r="P17" s="1056">
        <f t="shared" si="2"/>
        <v>0</v>
      </c>
      <c r="Q17" s="1056">
        <f t="shared" si="2"/>
        <v>0</v>
      </c>
      <c r="R17" s="1056">
        <f t="shared" si="2"/>
        <v>0</v>
      </c>
      <c r="S17" s="1056">
        <f t="shared" si="2"/>
        <v>0</v>
      </c>
      <c r="T17" s="1056">
        <f t="shared" si="2"/>
        <v>0</v>
      </c>
      <c r="U17" s="1056">
        <f t="shared" si="2"/>
        <v>0</v>
      </c>
      <c r="V17" s="1060">
        <f t="shared" ca="1" si="13"/>
        <v>0</v>
      </c>
      <c r="W17" s="1057">
        <f ca="1">IF(D17='A. Allgemeine Informationen'!$C$15,$L17-$X17,OFFSET(X17,0,'A. Allgemeine Informationen'!$C$15-2022)-$X17)</f>
        <v>0</v>
      </c>
      <c r="X17" s="1057">
        <f ca="1">IFERROR(OFFSET(X17,0,'A. Allgemeine Informationen'!$C$15-2021),0)</f>
        <v>0</v>
      </c>
      <c r="Y17" s="1060">
        <f t="shared" si="4"/>
        <v>0</v>
      </c>
      <c r="Z17" s="1060">
        <f t="shared" si="5"/>
        <v>0</v>
      </c>
      <c r="AA17" s="1060">
        <f t="shared" si="6"/>
        <v>0</v>
      </c>
      <c r="AB17" s="1060">
        <f t="shared" si="7"/>
        <v>0</v>
      </c>
      <c r="AC17" s="1060">
        <f t="shared" si="8"/>
        <v>0</v>
      </c>
      <c r="AD17" s="1060">
        <f t="shared" si="9"/>
        <v>0</v>
      </c>
      <c r="AE17" s="1060">
        <f t="shared" si="10"/>
        <v>0</v>
      </c>
    </row>
    <row r="18" spans="2:31" s="1059" customFormat="1" ht="15" x14ac:dyDescent="0.2">
      <c r="B18" s="833"/>
      <c r="C18" s="1052"/>
      <c r="D18" s="1053"/>
      <c r="E18" s="1054"/>
      <c r="F18" s="1054"/>
      <c r="G18" s="1054"/>
      <c r="H18" s="1054"/>
      <c r="I18" s="1054"/>
      <c r="J18" s="1055">
        <f t="shared" si="11"/>
        <v>0</v>
      </c>
      <c r="K18" s="1052"/>
      <c r="L18" s="1055">
        <f t="shared" si="1"/>
        <v>0</v>
      </c>
      <c r="M18" s="757">
        <f>IF(ISBLANK($C18),0,VLOOKUP($C18,Listen!$B$3:$D$40,2,FALSE))</f>
        <v>0</v>
      </c>
      <c r="N18" s="757">
        <f>IF(ISBLANK($C18),0,VLOOKUP($C18,Listen!$B$3:$D$40,3,FALSE))</f>
        <v>0</v>
      </c>
      <c r="O18" s="1056">
        <f t="shared" si="12"/>
        <v>0</v>
      </c>
      <c r="P18" s="1056">
        <f t="shared" si="2"/>
        <v>0</v>
      </c>
      <c r="Q18" s="1056">
        <f t="shared" si="2"/>
        <v>0</v>
      </c>
      <c r="R18" s="1056">
        <f t="shared" si="2"/>
        <v>0</v>
      </c>
      <c r="S18" s="1056">
        <f t="shared" si="2"/>
        <v>0</v>
      </c>
      <c r="T18" s="1056">
        <f t="shared" si="2"/>
        <v>0</v>
      </c>
      <c r="U18" s="1056">
        <f t="shared" si="2"/>
        <v>0</v>
      </c>
      <c r="V18" s="1060">
        <f t="shared" ca="1" si="13"/>
        <v>0</v>
      </c>
      <c r="W18" s="1057">
        <f ca="1">IF(D18='A. Allgemeine Informationen'!$C$15,$L18-$X18,OFFSET(X18,0,'A. Allgemeine Informationen'!$C$15-2022)-$X18)</f>
        <v>0</v>
      </c>
      <c r="X18" s="1057">
        <f ca="1">IFERROR(OFFSET(X18,0,'A. Allgemeine Informationen'!$C$15-2021),0)</f>
        <v>0</v>
      </c>
      <c r="Y18" s="1060">
        <f t="shared" si="4"/>
        <v>0</v>
      </c>
      <c r="Z18" s="1060">
        <f t="shared" si="5"/>
        <v>0</v>
      </c>
      <c r="AA18" s="1060">
        <f t="shared" si="6"/>
        <v>0</v>
      </c>
      <c r="AB18" s="1060">
        <f t="shared" si="7"/>
        <v>0</v>
      </c>
      <c r="AC18" s="1060">
        <f t="shared" si="8"/>
        <v>0</v>
      </c>
      <c r="AD18" s="1060">
        <f t="shared" si="9"/>
        <v>0</v>
      </c>
      <c r="AE18" s="1060">
        <f t="shared" si="10"/>
        <v>0</v>
      </c>
    </row>
    <row r="19" spans="2:31" s="1059" customFormat="1" ht="15" x14ac:dyDescent="0.2">
      <c r="B19" s="833"/>
      <c r="C19" s="1052"/>
      <c r="D19" s="1053"/>
      <c r="E19" s="1054"/>
      <c r="F19" s="1054"/>
      <c r="G19" s="1054"/>
      <c r="H19" s="1054"/>
      <c r="I19" s="1054"/>
      <c r="J19" s="1055">
        <f t="shared" si="11"/>
        <v>0</v>
      </c>
      <c r="K19" s="1052"/>
      <c r="L19" s="1055">
        <f t="shared" si="1"/>
        <v>0</v>
      </c>
      <c r="M19" s="757">
        <f>IF(ISBLANK($C19),0,VLOOKUP($C19,Listen!$B$3:$D$40,2,FALSE))</f>
        <v>0</v>
      </c>
      <c r="N19" s="757">
        <f>IF(ISBLANK($C19),0,VLOOKUP($C19,Listen!$B$3:$D$40,3,FALSE))</f>
        <v>0</v>
      </c>
      <c r="O19" s="1056">
        <f t="shared" si="12"/>
        <v>0</v>
      </c>
      <c r="P19" s="1056">
        <f t="shared" si="2"/>
        <v>0</v>
      </c>
      <c r="Q19" s="1056">
        <f t="shared" si="2"/>
        <v>0</v>
      </c>
      <c r="R19" s="1056">
        <f t="shared" si="2"/>
        <v>0</v>
      </c>
      <c r="S19" s="1056">
        <f t="shared" si="2"/>
        <v>0</v>
      </c>
      <c r="T19" s="1056">
        <f t="shared" si="2"/>
        <v>0</v>
      </c>
      <c r="U19" s="1056">
        <f t="shared" si="2"/>
        <v>0</v>
      </c>
      <c r="V19" s="1060">
        <f t="shared" ca="1" si="13"/>
        <v>0</v>
      </c>
      <c r="W19" s="1057">
        <f ca="1">IF(D19='A. Allgemeine Informationen'!$C$15,$L19-$X19,OFFSET(X19,0,'A. Allgemeine Informationen'!$C$15-2022)-$X19)</f>
        <v>0</v>
      </c>
      <c r="X19" s="1057">
        <f ca="1">IFERROR(OFFSET(X19,0,'A. Allgemeine Informationen'!$C$15-2021),0)</f>
        <v>0</v>
      </c>
      <c r="Y19" s="1060">
        <f t="shared" si="4"/>
        <v>0</v>
      </c>
      <c r="Z19" s="1060">
        <f t="shared" si="5"/>
        <v>0</v>
      </c>
      <c r="AA19" s="1060">
        <f t="shared" si="6"/>
        <v>0</v>
      </c>
      <c r="AB19" s="1060">
        <f t="shared" si="7"/>
        <v>0</v>
      </c>
      <c r="AC19" s="1060">
        <f t="shared" si="8"/>
        <v>0</v>
      </c>
      <c r="AD19" s="1060">
        <f t="shared" si="9"/>
        <v>0</v>
      </c>
      <c r="AE19" s="1060">
        <f t="shared" si="10"/>
        <v>0</v>
      </c>
    </row>
    <row r="20" spans="2:31" s="1059" customFormat="1" ht="15" x14ac:dyDescent="0.2">
      <c r="B20" s="833"/>
      <c r="C20" s="1052"/>
      <c r="D20" s="1053"/>
      <c r="E20" s="1054"/>
      <c r="F20" s="1054"/>
      <c r="G20" s="1054"/>
      <c r="H20" s="1054"/>
      <c r="I20" s="1054"/>
      <c r="J20" s="1055">
        <f t="shared" si="11"/>
        <v>0</v>
      </c>
      <c r="K20" s="1052"/>
      <c r="L20" s="1055">
        <f t="shared" si="1"/>
        <v>0</v>
      </c>
      <c r="M20" s="757">
        <f>IF(ISBLANK($C20),0,VLOOKUP($C20,Listen!$B$3:$D$40,2,FALSE))</f>
        <v>0</v>
      </c>
      <c r="N20" s="757">
        <f>IF(ISBLANK($C20),0,VLOOKUP($C20,Listen!$B$3:$D$40,3,FALSE))</f>
        <v>0</v>
      </c>
      <c r="O20" s="1056">
        <f t="shared" si="12"/>
        <v>0</v>
      </c>
      <c r="P20" s="1056">
        <f t="shared" si="2"/>
        <v>0</v>
      </c>
      <c r="Q20" s="1056">
        <f t="shared" si="2"/>
        <v>0</v>
      </c>
      <c r="R20" s="1056">
        <f t="shared" si="2"/>
        <v>0</v>
      </c>
      <c r="S20" s="1056">
        <f t="shared" si="2"/>
        <v>0</v>
      </c>
      <c r="T20" s="1056">
        <f t="shared" si="2"/>
        <v>0</v>
      </c>
      <c r="U20" s="1056">
        <f t="shared" si="2"/>
        <v>0</v>
      </c>
      <c r="V20" s="1060">
        <f t="shared" ca="1" si="13"/>
        <v>0</v>
      </c>
      <c r="W20" s="1057">
        <f ca="1">IF(D20='A. Allgemeine Informationen'!$C$15,$L20-$X20,OFFSET(X20,0,'A. Allgemeine Informationen'!$C$15-2022)-$X20)</f>
        <v>0</v>
      </c>
      <c r="X20" s="1057">
        <f ca="1">IFERROR(OFFSET(X20,0,'A. Allgemeine Informationen'!$C$15-2021),0)</f>
        <v>0</v>
      </c>
      <c r="Y20" s="1060">
        <f t="shared" si="4"/>
        <v>0</v>
      </c>
      <c r="Z20" s="1060">
        <f t="shared" si="5"/>
        <v>0</v>
      </c>
      <c r="AA20" s="1060">
        <f t="shared" si="6"/>
        <v>0</v>
      </c>
      <c r="AB20" s="1060">
        <f t="shared" si="7"/>
        <v>0</v>
      </c>
      <c r="AC20" s="1060">
        <f t="shared" si="8"/>
        <v>0</v>
      </c>
      <c r="AD20" s="1060">
        <f t="shared" si="9"/>
        <v>0</v>
      </c>
      <c r="AE20" s="1060">
        <f t="shared" si="10"/>
        <v>0</v>
      </c>
    </row>
    <row r="21" spans="2:31" s="1059" customFormat="1" ht="15" x14ac:dyDescent="0.2">
      <c r="B21" s="833"/>
      <c r="C21" s="1052"/>
      <c r="D21" s="1053"/>
      <c r="E21" s="1054"/>
      <c r="F21" s="1054"/>
      <c r="G21" s="1054"/>
      <c r="H21" s="1054"/>
      <c r="I21" s="1054"/>
      <c r="J21" s="1055">
        <f t="shared" si="11"/>
        <v>0</v>
      </c>
      <c r="K21" s="1052"/>
      <c r="L21" s="1055">
        <f t="shared" si="1"/>
        <v>0</v>
      </c>
      <c r="M21" s="757">
        <f>IF(ISBLANK($C21),0,VLOOKUP($C21,Listen!$B$3:$D$40,2,FALSE))</f>
        <v>0</v>
      </c>
      <c r="N21" s="757">
        <f>IF(ISBLANK($C21),0,VLOOKUP($C21,Listen!$B$3:$D$40,3,FALSE))</f>
        <v>0</v>
      </c>
      <c r="O21" s="1056">
        <f t="shared" si="12"/>
        <v>0</v>
      </c>
      <c r="P21" s="1056">
        <f t="shared" si="2"/>
        <v>0</v>
      </c>
      <c r="Q21" s="1056">
        <f t="shared" si="2"/>
        <v>0</v>
      </c>
      <c r="R21" s="1056">
        <f t="shared" si="2"/>
        <v>0</v>
      </c>
      <c r="S21" s="1056">
        <f t="shared" si="2"/>
        <v>0</v>
      </c>
      <c r="T21" s="1056">
        <f t="shared" si="2"/>
        <v>0</v>
      </c>
      <c r="U21" s="1056">
        <f t="shared" si="2"/>
        <v>0</v>
      </c>
      <c r="V21" s="1060">
        <f t="shared" ca="1" si="13"/>
        <v>0</v>
      </c>
      <c r="W21" s="1057">
        <f ca="1">IF(D21='A. Allgemeine Informationen'!$C$15,$L21-$X21,OFFSET(X21,0,'A. Allgemeine Informationen'!$C$15-2022)-$X21)</f>
        <v>0</v>
      </c>
      <c r="X21" s="1057">
        <f ca="1">IFERROR(OFFSET(X21,0,'A. Allgemeine Informationen'!$C$15-2021),0)</f>
        <v>0</v>
      </c>
      <c r="Y21" s="1060">
        <f t="shared" si="4"/>
        <v>0</v>
      </c>
      <c r="Z21" s="1060">
        <f t="shared" si="5"/>
        <v>0</v>
      </c>
      <c r="AA21" s="1060">
        <f t="shared" si="6"/>
        <v>0</v>
      </c>
      <c r="AB21" s="1060">
        <f t="shared" si="7"/>
        <v>0</v>
      </c>
      <c r="AC21" s="1060">
        <f t="shared" si="8"/>
        <v>0</v>
      </c>
      <c r="AD21" s="1060">
        <f t="shared" si="9"/>
        <v>0</v>
      </c>
      <c r="AE21" s="1060">
        <f t="shared" si="10"/>
        <v>0</v>
      </c>
    </row>
    <row r="22" spans="2:31" s="1059" customFormat="1" ht="15" x14ac:dyDescent="0.2">
      <c r="B22" s="833"/>
      <c r="C22" s="1052"/>
      <c r="D22" s="1053"/>
      <c r="E22" s="1054"/>
      <c r="F22" s="1054"/>
      <c r="G22" s="1054"/>
      <c r="H22" s="1054"/>
      <c r="I22" s="1054"/>
      <c r="J22" s="1055">
        <f t="shared" si="11"/>
        <v>0</v>
      </c>
      <c r="K22" s="1052"/>
      <c r="L22" s="1055">
        <f t="shared" si="1"/>
        <v>0</v>
      </c>
      <c r="M22" s="757">
        <f>IF(ISBLANK($C22),0,VLOOKUP($C22,Listen!$B$3:$D$40,2,FALSE))</f>
        <v>0</v>
      </c>
      <c r="N22" s="757">
        <f>IF(ISBLANK($C22),0,VLOOKUP($C22,Listen!$B$3:$D$40,3,FALSE))</f>
        <v>0</v>
      </c>
      <c r="O22" s="1056">
        <f t="shared" si="12"/>
        <v>0</v>
      </c>
      <c r="P22" s="1056">
        <f t="shared" ref="P22:U64" si="14">O22</f>
        <v>0</v>
      </c>
      <c r="Q22" s="1056">
        <f t="shared" si="14"/>
        <v>0</v>
      </c>
      <c r="R22" s="1056">
        <f t="shared" si="14"/>
        <v>0</v>
      </c>
      <c r="S22" s="1056">
        <f t="shared" si="14"/>
        <v>0</v>
      </c>
      <c r="T22" s="1056">
        <f t="shared" si="14"/>
        <v>0</v>
      </c>
      <c r="U22" s="1056">
        <f t="shared" si="14"/>
        <v>0</v>
      </c>
      <c r="V22" s="1060">
        <f t="shared" ca="1" si="13"/>
        <v>0</v>
      </c>
      <c r="W22" s="1057">
        <f ca="1">IF(D22='A. Allgemeine Informationen'!$C$15,$L22-$X22,OFFSET(X22,0,'A. Allgemeine Informationen'!$C$15-2022)-$X22)</f>
        <v>0</v>
      </c>
      <c r="X22" s="1057">
        <f ca="1">IFERROR(OFFSET(X22,0,'A. Allgemeine Informationen'!$C$15-2021),0)</f>
        <v>0</v>
      </c>
      <c r="Y22" s="1060">
        <f t="shared" si="4"/>
        <v>0</v>
      </c>
      <c r="Z22" s="1060">
        <f t="shared" si="5"/>
        <v>0</v>
      </c>
      <c r="AA22" s="1060">
        <f t="shared" si="6"/>
        <v>0</v>
      </c>
      <c r="AB22" s="1060">
        <f t="shared" si="7"/>
        <v>0</v>
      </c>
      <c r="AC22" s="1060">
        <f t="shared" si="8"/>
        <v>0</v>
      </c>
      <c r="AD22" s="1060">
        <f t="shared" si="9"/>
        <v>0</v>
      </c>
      <c r="AE22" s="1060">
        <f t="shared" si="10"/>
        <v>0</v>
      </c>
    </row>
    <row r="23" spans="2:31" s="1059" customFormat="1" ht="15" x14ac:dyDescent="0.2">
      <c r="B23" s="833"/>
      <c r="C23" s="1052"/>
      <c r="D23" s="1053"/>
      <c r="E23" s="1054"/>
      <c r="F23" s="1054"/>
      <c r="G23" s="1054"/>
      <c r="H23" s="1054"/>
      <c r="I23" s="1054"/>
      <c r="J23" s="1055">
        <f t="shared" si="11"/>
        <v>0</v>
      </c>
      <c r="K23" s="1052"/>
      <c r="L23" s="1055">
        <f t="shared" si="1"/>
        <v>0</v>
      </c>
      <c r="M23" s="757">
        <f>IF(ISBLANK($C23),0,VLOOKUP($C23,Listen!$B$3:$D$40,2,FALSE))</f>
        <v>0</v>
      </c>
      <c r="N23" s="757">
        <f>IF(ISBLANK($C23),0,VLOOKUP($C23,Listen!$B$3:$D$40,3,FALSE))</f>
        <v>0</v>
      </c>
      <c r="O23" s="1056">
        <f t="shared" si="12"/>
        <v>0</v>
      </c>
      <c r="P23" s="1056">
        <f t="shared" si="14"/>
        <v>0</v>
      </c>
      <c r="Q23" s="1056">
        <f t="shared" si="14"/>
        <v>0</v>
      </c>
      <c r="R23" s="1056">
        <f t="shared" si="14"/>
        <v>0</v>
      </c>
      <c r="S23" s="1056">
        <f t="shared" si="14"/>
        <v>0</v>
      </c>
      <c r="T23" s="1056">
        <f t="shared" si="14"/>
        <v>0</v>
      </c>
      <c r="U23" s="1056">
        <f t="shared" si="14"/>
        <v>0</v>
      </c>
      <c r="V23" s="1060">
        <f t="shared" ca="1" si="13"/>
        <v>0</v>
      </c>
      <c r="W23" s="1057">
        <f ca="1">IF(D23='A. Allgemeine Informationen'!$C$15,$L23-$X23,OFFSET(X23,0,'A. Allgemeine Informationen'!$C$15-2022)-$X23)</f>
        <v>0</v>
      </c>
      <c r="X23" s="1057">
        <f ca="1">IFERROR(OFFSET(X23,0,'A. Allgemeine Informationen'!$C$15-2021),0)</f>
        <v>0</v>
      </c>
      <c r="Y23" s="1060">
        <f t="shared" si="4"/>
        <v>0</v>
      </c>
      <c r="Z23" s="1060">
        <f t="shared" si="5"/>
        <v>0</v>
      </c>
      <c r="AA23" s="1060">
        <f t="shared" si="6"/>
        <v>0</v>
      </c>
      <c r="AB23" s="1060">
        <f t="shared" si="7"/>
        <v>0</v>
      </c>
      <c r="AC23" s="1060">
        <f t="shared" si="8"/>
        <v>0</v>
      </c>
      <c r="AD23" s="1060">
        <f t="shared" si="9"/>
        <v>0</v>
      </c>
      <c r="AE23" s="1060">
        <f t="shared" si="10"/>
        <v>0</v>
      </c>
    </row>
    <row r="24" spans="2:31" s="1059" customFormat="1" ht="15" x14ac:dyDescent="0.2">
      <c r="B24" s="833"/>
      <c r="C24" s="1052"/>
      <c r="D24" s="1053"/>
      <c r="E24" s="1054"/>
      <c r="F24" s="1054"/>
      <c r="G24" s="1054"/>
      <c r="H24" s="1054"/>
      <c r="I24" s="1054"/>
      <c r="J24" s="1055">
        <f t="shared" si="11"/>
        <v>0</v>
      </c>
      <c r="K24" s="1052"/>
      <c r="L24" s="1055">
        <f t="shared" si="1"/>
        <v>0</v>
      </c>
      <c r="M24" s="757">
        <f>IF(ISBLANK($C24),0,VLOOKUP($C24,Listen!$B$3:$D$40,2,FALSE))</f>
        <v>0</v>
      </c>
      <c r="N24" s="757">
        <f>IF(ISBLANK($C24),0,VLOOKUP($C24,Listen!$B$3:$D$40,3,FALSE))</f>
        <v>0</v>
      </c>
      <c r="O24" s="1056">
        <f t="shared" si="12"/>
        <v>0</v>
      </c>
      <c r="P24" s="1056">
        <f t="shared" si="14"/>
        <v>0</v>
      </c>
      <c r="Q24" s="1056">
        <f t="shared" si="14"/>
        <v>0</v>
      </c>
      <c r="R24" s="1056">
        <f t="shared" si="14"/>
        <v>0</v>
      </c>
      <c r="S24" s="1056">
        <f t="shared" si="14"/>
        <v>0</v>
      </c>
      <c r="T24" s="1056">
        <f t="shared" si="14"/>
        <v>0</v>
      </c>
      <c r="U24" s="1056">
        <f t="shared" si="14"/>
        <v>0</v>
      </c>
      <c r="V24" s="1060">
        <f t="shared" ca="1" si="13"/>
        <v>0</v>
      </c>
      <c r="W24" s="1057">
        <f ca="1">IF(D24='A. Allgemeine Informationen'!$C$15,$L24-$X24,OFFSET(X24,0,'A. Allgemeine Informationen'!$C$15-2022)-$X24)</f>
        <v>0</v>
      </c>
      <c r="X24" s="1057">
        <f ca="1">IFERROR(OFFSET(X24,0,'A. Allgemeine Informationen'!$C$15-2021),0)</f>
        <v>0</v>
      </c>
      <c r="Y24" s="1060">
        <f t="shared" si="4"/>
        <v>0</v>
      </c>
      <c r="Z24" s="1060">
        <f t="shared" si="5"/>
        <v>0</v>
      </c>
      <c r="AA24" s="1060">
        <f t="shared" si="6"/>
        <v>0</v>
      </c>
      <c r="AB24" s="1060">
        <f t="shared" si="7"/>
        <v>0</v>
      </c>
      <c r="AC24" s="1060">
        <f t="shared" si="8"/>
        <v>0</v>
      </c>
      <c r="AD24" s="1060">
        <f t="shared" si="9"/>
        <v>0</v>
      </c>
      <c r="AE24" s="1060">
        <f t="shared" si="10"/>
        <v>0</v>
      </c>
    </row>
    <row r="25" spans="2:31" s="1059" customFormat="1" ht="15" x14ac:dyDescent="0.2">
      <c r="B25" s="833"/>
      <c r="C25" s="1052"/>
      <c r="D25" s="1053"/>
      <c r="E25" s="1054"/>
      <c r="F25" s="1054"/>
      <c r="G25" s="1054"/>
      <c r="H25" s="1054"/>
      <c r="I25" s="1054"/>
      <c r="J25" s="1055">
        <f t="shared" si="11"/>
        <v>0</v>
      </c>
      <c r="K25" s="1052"/>
      <c r="L25" s="1055">
        <f t="shared" si="1"/>
        <v>0</v>
      </c>
      <c r="M25" s="757">
        <f>IF(ISBLANK($C25),0,VLOOKUP($C25,Listen!$B$3:$D$40,2,FALSE))</f>
        <v>0</v>
      </c>
      <c r="N25" s="757">
        <f>IF(ISBLANK($C25),0,VLOOKUP($C25,Listen!$B$3:$D$40,3,FALSE))</f>
        <v>0</v>
      </c>
      <c r="O25" s="1056">
        <f t="shared" si="12"/>
        <v>0</v>
      </c>
      <c r="P25" s="1056">
        <f t="shared" si="14"/>
        <v>0</v>
      </c>
      <c r="Q25" s="1056">
        <f t="shared" si="14"/>
        <v>0</v>
      </c>
      <c r="R25" s="1056">
        <f t="shared" si="14"/>
        <v>0</v>
      </c>
      <c r="S25" s="1056">
        <f t="shared" si="14"/>
        <v>0</v>
      </c>
      <c r="T25" s="1056">
        <f t="shared" si="14"/>
        <v>0</v>
      </c>
      <c r="U25" s="1056">
        <f t="shared" si="14"/>
        <v>0</v>
      </c>
      <c r="V25" s="1060">
        <f t="shared" ca="1" si="13"/>
        <v>0</v>
      </c>
      <c r="W25" s="1057">
        <f ca="1">IF(D25='A. Allgemeine Informationen'!$C$15,$L25-$X25,OFFSET(X25,0,'A. Allgemeine Informationen'!$C$15-2022)-$X25)</f>
        <v>0</v>
      </c>
      <c r="X25" s="1057">
        <f ca="1">IFERROR(OFFSET(X25,0,'A. Allgemeine Informationen'!$C$15-2021),0)</f>
        <v>0</v>
      </c>
      <c r="Y25" s="1060">
        <f t="shared" si="4"/>
        <v>0</v>
      </c>
      <c r="Z25" s="1060">
        <f t="shared" si="5"/>
        <v>0</v>
      </c>
      <c r="AA25" s="1060">
        <f t="shared" si="6"/>
        <v>0</v>
      </c>
      <c r="AB25" s="1060">
        <f t="shared" si="7"/>
        <v>0</v>
      </c>
      <c r="AC25" s="1060">
        <f t="shared" si="8"/>
        <v>0</v>
      </c>
      <c r="AD25" s="1060">
        <f t="shared" si="9"/>
        <v>0</v>
      </c>
      <c r="AE25" s="1060">
        <f t="shared" si="10"/>
        <v>0</v>
      </c>
    </row>
    <row r="26" spans="2:31" s="1059" customFormat="1" ht="15" x14ac:dyDescent="0.2">
      <c r="B26" s="833"/>
      <c r="C26" s="1052"/>
      <c r="D26" s="1053"/>
      <c r="E26" s="1054"/>
      <c r="F26" s="1054"/>
      <c r="G26" s="1054"/>
      <c r="H26" s="1054"/>
      <c r="I26" s="1054"/>
      <c r="J26" s="1055">
        <f t="shared" si="11"/>
        <v>0</v>
      </c>
      <c r="K26" s="1052"/>
      <c r="L26" s="1055">
        <f t="shared" si="1"/>
        <v>0</v>
      </c>
      <c r="M26" s="757">
        <f>IF(ISBLANK($C26),0,VLOOKUP($C26,Listen!$B$3:$D$40,2,FALSE))</f>
        <v>0</v>
      </c>
      <c r="N26" s="757">
        <f>IF(ISBLANK($C26),0,VLOOKUP($C26,Listen!$B$3:$D$40,3,FALSE))</f>
        <v>0</v>
      </c>
      <c r="O26" s="1056">
        <f t="shared" si="12"/>
        <v>0</v>
      </c>
      <c r="P26" s="1056">
        <f t="shared" si="14"/>
        <v>0</v>
      </c>
      <c r="Q26" s="1056">
        <f t="shared" si="14"/>
        <v>0</v>
      </c>
      <c r="R26" s="1056">
        <f t="shared" si="14"/>
        <v>0</v>
      </c>
      <c r="S26" s="1056">
        <f t="shared" si="14"/>
        <v>0</v>
      </c>
      <c r="T26" s="1056">
        <f t="shared" si="14"/>
        <v>0</v>
      </c>
      <c r="U26" s="1056">
        <f t="shared" si="14"/>
        <v>0</v>
      </c>
      <c r="V26" s="1060">
        <f t="shared" ca="1" si="13"/>
        <v>0</v>
      </c>
      <c r="W26" s="1057">
        <f ca="1">IF(D26='A. Allgemeine Informationen'!$C$15,$L26-$X26,OFFSET(X26,0,'A. Allgemeine Informationen'!$C$15-2022)-$X26)</f>
        <v>0</v>
      </c>
      <c r="X26" s="1057">
        <f ca="1">IFERROR(OFFSET(X26,0,'A. Allgemeine Informationen'!$C$15-2021),0)</f>
        <v>0</v>
      </c>
      <c r="Y26" s="1060">
        <f t="shared" si="4"/>
        <v>0</v>
      </c>
      <c r="Z26" s="1060">
        <f t="shared" si="5"/>
        <v>0</v>
      </c>
      <c r="AA26" s="1060">
        <f t="shared" si="6"/>
        <v>0</v>
      </c>
      <c r="AB26" s="1060">
        <f t="shared" si="7"/>
        <v>0</v>
      </c>
      <c r="AC26" s="1060">
        <f t="shared" si="8"/>
        <v>0</v>
      </c>
      <c r="AD26" s="1060">
        <f t="shared" si="9"/>
        <v>0</v>
      </c>
      <c r="AE26" s="1060">
        <f t="shared" si="10"/>
        <v>0</v>
      </c>
    </row>
    <row r="27" spans="2:31" s="1059" customFormat="1" ht="15" x14ac:dyDescent="0.2">
      <c r="B27" s="833"/>
      <c r="C27" s="1052"/>
      <c r="D27" s="1053"/>
      <c r="E27" s="1054"/>
      <c r="F27" s="1054"/>
      <c r="G27" s="1054"/>
      <c r="H27" s="1054"/>
      <c r="I27" s="1054"/>
      <c r="J27" s="1055">
        <f t="shared" si="11"/>
        <v>0</v>
      </c>
      <c r="K27" s="1052"/>
      <c r="L27" s="1055">
        <f t="shared" si="1"/>
        <v>0</v>
      </c>
      <c r="M27" s="757">
        <f>IF(ISBLANK($C27),0,VLOOKUP($C27,Listen!$B$3:$D$40,2,FALSE))</f>
        <v>0</v>
      </c>
      <c r="N27" s="757">
        <f>IF(ISBLANK($C27),0,VLOOKUP($C27,Listen!$B$3:$D$40,3,FALSE))</f>
        <v>0</v>
      </c>
      <c r="O27" s="1056">
        <f t="shared" si="12"/>
        <v>0</v>
      </c>
      <c r="P27" s="1056">
        <f t="shared" si="14"/>
        <v>0</v>
      </c>
      <c r="Q27" s="1056">
        <f t="shared" si="14"/>
        <v>0</v>
      </c>
      <c r="R27" s="1056">
        <f t="shared" si="14"/>
        <v>0</v>
      </c>
      <c r="S27" s="1056">
        <f t="shared" si="14"/>
        <v>0</v>
      </c>
      <c r="T27" s="1056">
        <f t="shared" si="14"/>
        <v>0</v>
      </c>
      <c r="U27" s="1056">
        <f t="shared" si="14"/>
        <v>0</v>
      </c>
      <c r="V27" s="1060">
        <f t="shared" ca="1" si="13"/>
        <v>0</v>
      </c>
      <c r="W27" s="1057">
        <f ca="1">IF(D27='A. Allgemeine Informationen'!$C$15,$L27-$X27,OFFSET(X27,0,'A. Allgemeine Informationen'!$C$15-2022)-$X27)</f>
        <v>0</v>
      </c>
      <c r="X27" s="1057">
        <f ca="1">IFERROR(OFFSET(X27,0,'A. Allgemeine Informationen'!$C$15-2021),0)</f>
        <v>0</v>
      </c>
      <c r="Y27" s="1060">
        <f t="shared" si="4"/>
        <v>0</v>
      </c>
      <c r="Z27" s="1060">
        <f t="shared" si="5"/>
        <v>0</v>
      </c>
      <c r="AA27" s="1060">
        <f t="shared" si="6"/>
        <v>0</v>
      </c>
      <c r="AB27" s="1060">
        <f t="shared" si="7"/>
        <v>0</v>
      </c>
      <c r="AC27" s="1060">
        <f t="shared" si="8"/>
        <v>0</v>
      </c>
      <c r="AD27" s="1060">
        <f t="shared" si="9"/>
        <v>0</v>
      </c>
      <c r="AE27" s="1060">
        <f t="shared" si="10"/>
        <v>0</v>
      </c>
    </row>
    <row r="28" spans="2:31" s="1059" customFormat="1" ht="15" x14ac:dyDescent="0.2">
      <c r="B28" s="833"/>
      <c r="C28" s="1052"/>
      <c r="D28" s="1053"/>
      <c r="E28" s="1054"/>
      <c r="F28" s="1054"/>
      <c r="G28" s="1054"/>
      <c r="H28" s="1054"/>
      <c r="I28" s="1054"/>
      <c r="J28" s="1055">
        <f t="shared" si="11"/>
        <v>0</v>
      </c>
      <c r="K28" s="1052"/>
      <c r="L28" s="1055">
        <f t="shared" si="1"/>
        <v>0</v>
      </c>
      <c r="M28" s="757">
        <f>IF(ISBLANK($C28),0,VLOOKUP($C28,Listen!$B$3:$D$40,2,FALSE))</f>
        <v>0</v>
      </c>
      <c r="N28" s="757">
        <f>IF(ISBLANK($C28),0,VLOOKUP($C28,Listen!$B$3:$D$40,3,FALSE))</f>
        <v>0</v>
      </c>
      <c r="O28" s="1056">
        <f t="shared" si="12"/>
        <v>0</v>
      </c>
      <c r="P28" s="1056">
        <f t="shared" si="14"/>
        <v>0</v>
      </c>
      <c r="Q28" s="1056">
        <f t="shared" si="14"/>
        <v>0</v>
      </c>
      <c r="R28" s="1056">
        <f t="shared" si="14"/>
        <v>0</v>
      </c>
      <c r="S28" s="1056">
        <f t="shared" si="14"/>
        <v>0</v>
      </c>
      <c r="T28" s="1056">
        <f t="shared" si="14"/>
        <v>0</v>
      </c>
      <c r="U28" s="1056">
        <f t="shared" si="14"/>
        <v>0</v>
      </c>
      <c r="V28" s="1060">
        <f t="shared" ca="1" si="13"/>
        <v>0</v>
      </c>
      <c r="W28" s="1057">
        <f ca="1">IF(D28='A. Allgemeine Informationen'!$C$15,$L28-$X28,OFFSET(X28,0,'A. Allgemeine Informationen'!$C$15-2022)-$X28)</f>
        <v>0</v>
      </c>
      <c r="X28" s="1057">
        <f ca="1">IFERROR(OFFSET(X28,0,'A. Allgemeine Informationen'!$C$15-2021),0)</f>
        <v>0</v>
      </c>
      <c r="Y28" s="1060">
        <f t="shared" si="4"/>
        <v>0</v>
      </c>
      <c r="Z28" s="1060">
        <f t="shared" si="5"/>
        <v>0</v>
      </c>
      <c r="AA28" s="1060">
        <f t="shared" si="6"/>
        <v>0</v>
      </c>
      <c r="AB28" s="1060">
        <f t="shared" si="7"/>
        <v>0</v>
      </c>
      <c r="AC28" s="1060">
        <f t="shared" si="8"/>
        <v>0</v>
      </c>
      <c r="AD28" s="1060">
        <f t="shared" si="9"/>
        <v>0</v>
      </c>
      <c r="AE28" s="1060">
        <f t="shared" si="10"/>
        <v>0</v>
      </c>
    </row>
    <row r="29" spans="2:31" s="1059" customFormat="1" ht="15" x14ac:dyDescent="0.2">
      <c r="B29" s="833"/>
      <c r="C29" s="1052"/>
      <c r="D29" s="1053"/>
      <c r="E29" s="1054"/>
      <c r="F29" s="1054"/>
      <c r="G29" s="1054"/>
      <c r="H29" s="1054"/>
      <c r="I29" s="1054"/>
      <c r="J29" s="1055">
        <f t="shared" si="11"/>
        <v>0</v>
      </c>
      <c r="K29" s="1052"/>
      <c r="L29" s="1055">
        <f t="shared" si="1"/>
        <v>0</v>
      </c>
      <c r="M29" s="757">
        <f>IF(ISBLANK($C29),0,VLOOKUP($C29,Listen!$B$3:$D$40,2,FALSE))</f>
        <v>0</v>
      </c>
      <c r="N29" s="757">
        <f>IF(ISBLANK($C29),0,VLOOKUP($C29,Listen!$B$3:$D$40,3,FALSE))</f>
        <v>0</v>
      </c>
      <c r="O29" s="1056">
        <f t="shared" si="12"/>
        <v>0</v>
      </c>
      <c r="P29" s="1056">
        <f t="shared" si="14"/>
        <v>0</v>
      </c>
      <c r="Q29" s="1056">
        <f t="shared" si="14"/>
        <v>0</v>
      </c>
      <c r="R29" s="1056">
        <f t="shared" si="14"/>
        <v>0</v>
      </c>
      <c r="S29" s="1056">
        <f t="shared" si="14"/>
        <v>0</v>
      </c>
      <c r="T29" s="1056">
        <f t="shared" si="14"/>
        <v>0</v>
      </c>
      <c r="U29" s="1056">
        <f t="shared" si="14"/>
        <v>0</v>
      </c>
      <c r="V29" s="1060">
        <f t="shared" ca="1" si="13"/>
        <v>0</v>
      </c>
      <c r="W29" s="1057">
        <f ca="1">IF(D29='A. Allgemeine Informationen'!$C$15,$L29-$X29,OFFSET(X29,0,'A. Allgemeine Informationen'!$C$15-2022)-$X29)</f>
        <v>0</v>
      </c>
      <c r="X29" s="1057">
        <f ca="1">IFERROR(OFFSET(X29,0,'A. Allgemeine Informationen'!$C$15-2021),0)</f>
        <v>0</v>
      </c>
      <c r="Y29" s="1060">
        <f t="shared" si="4"/>
        <v>0</v>
      </c>
      <c r="Z29" s="1060">
        <f t="shared" si="5"/>
        <v>0</v>
      </c>
      <c r="AA29" s="1060">
        <f t="shared" si="6"/>
        <v>0</v>
      </c>
      <c r="AB29" s="1060">
        <f t="shared" si="7"/>
        <v>0</v>
      </c>
      <c r="AC29" s="1060">
        <f t="shared" si="8"/>
        <v>0</v>
      </c>
      <c r="AD29" s="1060">
        <f t="shared" si="9"/>
        <v>0</v>
      </c>
      <c r="AE29" s="1060">
        <f t="shared" si="10"/>
        <v>0</v>
      </c>
    </row>
    <row r="30" spans="2:31" s="1059" customFormat="1" ht="15" x14ac:dyDescent="0.2">
      <c r="B30" s="833"/>
      <c r="C30" s="1052"/>
      <c r="D30" s="1053"/>
      <c r="E30" s="1054"/>
      <c r="F30" s="1054"/>
      <c r="G30" s="1054"/>
      <c r="H30" s="1054"/>
      <c r="I30" s="1054"/>
      <c r="J30" s="1055">
        <f t="shared" si="11"/>
        <v>0</v>
      </c>
      <c r="K30" s="1052"/>
      <c r="L30" s="1055">
        <f t="shared" si="1"/>
        <v>0</v>
      </c>
      <c r="M30" s="757">
        <f>IF(ISBLANK($C30),0,VLOOKUP($C30,Listen!$B$3:$D$40,2,FALSE))</f>
        <v>0</v>
      </c>
      <c r="N30" s="757">
        <f>IF(ISBLANK($C30),0,VLOOKUP($C30,Listen!$B$3:$D$40,3,FALSE))</f>
        <v>0</v>
      </c>
      <c r="O30" s="1056">
        <f t="shared" si="12"/>
        <v>0</v>
      </c>
      <c r="P30" s="1056">
        <f t="shared" si="14"/>
        <v>0</v>
      </c>
      <c r="Q30" s="1056">
        <f t="shared" si="14"/>
        <v>0</v>
      </c>
      <c r="R30" s="1056">
        <f t="shared" si="14"/>
        <v>0</v>
      </c>
      <c r="S30" s="1056">
        <f t="shared" si="14"/>
        <v>0</v>
      </c>
      <c r="T30" s="1056">
        <f t="shared" si="14"/>
        <v>0</v>
      </c>
      <c r="U30" s="1056">
        <f t="shared" si="14"/>
        <v>0</v>
      </c>
      <c r="V30" s="1060">
        <f t="shared" ca="1" si="13"/>
        <v>0</v>
      </c>
      <c r="W30" s="1057">
        <f ca="1">IF(D30='A. Allgemeine Informationen'!$C$15,$L30-$X30,OFFSET(X30,0,'A. Allgemeine Informationen'!$C$15-2022)-$X30)</f>
        <v>0</v>
      </c>
      <c r="X30" s="1057">
        <f ca="1">IFERROR(OFFSET(X30,0,'A. Allgemeine Informationen'!$C$15-2021),0)</f>
        <v>0</v>
      </c>
      <c r="Y30" s="1060">
        <f t="shared" si="4"/>
        <v>0</v>
      </c>
      <c r="Z30" s="1060">
        <f t="shared" si="5"/>
        <v>0</v>
      </c>
      <c r="AA30" s="1060">
        <f t="shared" si="6"/>
        <v>0</v>
      </c>
      <c r="AB30" s="1060">
        <f t="shared" si="7"/>
        <v>0</v>
      </c>
      <c r="AC30" s="1060">
        <f t="shared" si="8"/>
        <v>0</v>
      </c>
      <c r="AD30" s="1060">
        <f t="shared" si="9"/>
        <v>0</v>
      </c>
      <c r="AE30" s="1060">
        <f t="shared" si="10"/>
        <v>0</v>
      </c>
    </row>
    <row r="31" spans="2:31" s="1059" customFormat="1" ht="15" x14ac:dyDescent="0.2">
      <c r="B31" s="833"/>
      <c r="C31" s="1052"/>
      <c r="D31" s="1053"/>
      <c r="E31" s="1054"/>
      <c r="F31" s="1054"/>
      <c r="G31" s="1054"/>
      <c r="H31" s="1054"/>
      <c r="I31" s="1054"/>
      <c r="J31" s="1055">
        <f t="shared" si="11"/>
        <v>0</v>
      </c>
      <c r="K31" s="1052"/>
      <c r="L31" s="1055">
        <f t="shared" si="1"/>
        <v>0</v>
      </c>
      <c r="M31" s="757">
        <f>IF(ISBLANK($C31),0,VLOOKUP($C31,Listen!$B$3:$D$40,2,FALSE))</f>
        <v>0</v>
      </c>
      <c r="N31" s="757">
        <f>IF(ISBLANK($C31),0,VLOOKUP($C31,Listen!$B$3:$D$40,3,FALSE))</f>
        <v>0</v>
      </c>
      <c r="O31" s="1056">
        <f t="shared" si="12"/>
        <v>0</v>
      </c>
      <c r="P31" s="1056">
        <f t="shared" si="14"/>
        <v>0</v>
      </c>
      <c r="Q31" s="1056">
        <f t="shared" si="14"/>
        <v>0</v>
      </c>
      <c r="R31" s="1056">
        <f t="shared" si="14"/>
        <v>0</v>
      </c>
      <c r="S31" s="1056">
        <f t="shared" si="14"/>
        <v>0</v>
      </c>
      <c r="T31" s="1056">
        <f t="shared" si="14"/>
        <v>0</v>
      </c>
      <c r="U31" s="1056">
        <f t="shared" si="14"/>
        <v>0</v>
      </c>
      <c r="V31" s="1060">
        <f t="shared" ca="1" si="13"/>
        <v>0</v>
      </c>
      <c r="W31" s="1057">
        <f ca="1">IF(D31='A. Allgemeine Informationen'!$C$15,$L31-$X31,OFFSET(X31,0,'A. Allgemeine Informationen'!$C$15-2022)-$X31)</f>
        <v>0</v>
      </c>
      <c r="X31" s="1057">
        <f ca="1">IFERROR(OFFSET(X31,0,'A. Allgemeine Informationen'!$C$15-2021),0)</f>
        <v>0</v>
      </c>
      <c r="Y31" s="1060">
        <f t="shared" si="4"/>
        <v>0</v>
      </c>
      <c r="Z31" s="1060">
        <f t="shared" si="5"/>
        <v>0</v>
      </c>
      <c r="AA31" s="1060">
        <f t="shared" si="6"/>
        <v>0</v>
      </c>
      <c r="AB31" s="1060">
        <f t="shared" si="7"/>
        <v>0</v>
      </c>
      <c r="AC31" s="1060">
        <f t="shared" si="8"/>
        <v>0</v>
      </c>
      <c r="AD31" s="1060">
        <f t="shared" si="9"/>
        <v>0</v>
      </c>
      <c r="AE31" s="1060">
        <f t="shared" si="10"/>
        <v>0</v>
      </c>
    </row>
    <row r="32" spans="2:31" s="1059" customFormat="1" ht="15" x14ac:dyDescent="0.2">
      <c r="B32" s="833"/>
      <c r="C32" s="1052"/>
      <c r="D32" s="1053"/>
      <c r="E32" s="1054"/>
      <c r="F32" s="1054"/>
      <c r="G32" s="1054"/>
      <c r="H32" s="1054"/>
      <c r="I32" s="1054"/>
      <c r="J32" s="1055">
        <f t="shared" si="11"/>
        <v>0</v>
      </c>
      <c r="K32" s="1052"/>
      <c r="L32" s="1055">
        <f t="shared" si="1"/>
        <v>0</v>
      </c>
      <c r="M32" s="757">
        <f>IF(ISBLANK($C32),0,VLOOKUP($C32,Listen!$B$3:$D$40,2,FALSE))</f>
        <v>0</v>
      </c>
      <c r="N32" s="757">
        <f>IF(ISBLANK($C32),0,VLOOKUP($C32,Listen!$B$3:$D$40,3,FALSE))</f>
        <v>0</v>
      </c>
      <c r="O32" s="1056">
        <f t="shared" si="12"/>
        <v>0</v>
      </c>
      <c r="P32" s="1056">
        <f t="shared" si="14"/>
        <v>0</v>
      </c>
      <c r="Q32" s="1056">
        <f t="shared" si="14"/>
        <v>0</v>
      </c>
      <c r="R32" s="1056">
        <f t="shared" si="14"/>
        <v>0</v>
      </c>
      <c r="S32" s="1056">
        <f t="shared" si="14"/>
        <v>0</v>
      </c>
      <c r="T32" s="1056">
        <f t="shared" si="14"/>
        <v>0</v>
      </c>
      <c r="U32" s="1056">
        <f t="shared" si="14"/>
        <v>0</v>
      </c>
      <c r="V32" s="1060">
        <f t="shared" ca="1" si="13"/>
        <v>0</v>
      </c>
      <c r="W32" s="1057">
        <f ca="1">IF(D32='A. Allgemeine Informationen'!$C$15,$L32-$X32,OFFSET(X32,0,'A. Allgemeine Informationen'!$C$15-2022)-$X32)</f>
        <v>0</v>
      </c>
      <c r="X32" s="1057">
        <f ca="1">IFERROR(OFFSET(X32,0,'A. Allgemeine Informationen'!$C$15-2021),0)</f>
        <v>0</v>
      </c>
      <c r="Y32" s="1060">
        <f t="shared" si="4"/>
        <v>0</v>
      </c>
      <c r="Z32" s="1060">
        <f t="shared" si="5"/>
        <v>0</v>
      </c>
      <c r="AA32" s="1060">
        <f t="shared" si="6"/>
        <v>0</v>
      </c>
      <c r="AB32" s="1060">
        <f t="shared" si="7"/>
        <v>0</v>
      </c>
      <c r="AC32" s="1060">
        <f t="shared" si="8"/>
        <v>0</v>
      </c>
      <c r="AD32" s="1060">
        <f t="shared" si="9"/>
        <v>0</v>
      </c>
      <c r="AE32" s="1060">
        <f t="shared" si="10"/>
        <v>0</v>
      </c>
    </row>
    <row r="33" spans="2:31" s="1059" customFormat="1" ht="15" x14ac:dyDescent="0.2">
      <c r="B33" s="833"/>
      <c r="C33" s="1052"/>
      <c r="D33" s="1053"/>
      <c r="E33" s="1054"/>
      <c r="F33" s="1054"/>
      <c r="G33" s="1054"/>
      <c r="H33" s="1054"/>
      <c r="I33" s="1054"/>
      <c r="J33" s="1055">
        <f t="shared" si="11"/>
        <v>0</v>
      </c>
      <c r="K33" s="1052"/>
      <c r="L33" s="1055">
        <f t="shared" si="1"/>
        <v>0</v>
      </c>
      <c r="M33" s="757">
        <f>IF(ISBLANK($C33),0,VLOOKUP($C33,Listen!$B$3:$D$40,2,FALSE))</f>
        <v>0</v>
      </c>
      <c r="N33" s="757">
        <f>IF(ISBLANK($C33),0,VLOOKUP($C33,Listen!$B$3:$D$40,3,FALSE))</f>
        <v>0</v>
      </c>
      <c r="O33" s="1056">
        <f t="shared" si="12"/>
        <v>0</v>
      </c>
      <c r="P33" s="1056">
        <f t="shared" si="14"/>
        <v>0</v>
      </c>
      <c r="Q33" s="1056">
        <f t="shared" si="14"/>
        <v>0</v>
      </c>
      <c r="R33" s="1056">
        <f t="shared" si="14"/>
        <v>0</v>
      </c>
      <c r="S33" s="1056">
        <f t="shared" si="14"/>
        <v>0</v>
      </c>
      <c r="T33" s="1056">
        <f t="shared" si="14"/>
        <v>0</v>
      </c>
      <c r="U33" s="1056">
        <f t="shared" si="14"/>
        <v>0</v>
      </c>
      <c r="V33" s="1060">
        <f t="shared" ca="1" si="13"/>
        <v>0</v>
      </c>
      <c r="W33" s="1057">
        <f ca="1">IF(D33='A. Allgemeine Informationen'!$C$15,$L33-$X33,OFFSET(X33,0,'A. Allgemeine Informationen'!$C$15-2022)-$X33)</f>
        <v>0</v>
      </c>
      <c r="X33" s="1057">
        <f ca="1">IFERROR(OFFSET(X33,0,'A. Allgemeine Informationen'!$C$15-2021),0)</f>
        <v>0</v>
      </c>
      <c r="Y33" s="1060">
        <f t="shared" si="4"/>
        <v>0</v>
      </c>
      <c r="Z33" s="1060">
        <f t="shared" si="5"/>
        <v>0</v>
      </c>
      <c r="AA33" s="1060">
        <f t="shared" si="6"/>
        <v>0</v>
      </c>
      <c r="AB33" s="1060">
        <f t="shared" si="7"/>
        <v>0</v>
      </c>
      <c r="AC33" s="1060">
        <f t="shared" si="8"/>
        <v>0</v>
      </c>
      <c r="AD33" s="1060">
        <f t="shared" si="9"/>
        <v>0</v>
      </c>
      <c r="AE33" s="1060">
        <f t="shared" si="10"/>
        <v>0</v>
      </c>
    </row>
    <row r="34" spans="2:31" s="1059" customFormat="1" ht="15" x14ac:dyDescent="0.2">
      <c r="B34" s="833"/>
      <c r="C34" s="1052"/>
      <c r="D34" s="1053"/>
      <c r="E34" s="1054"/>
      <c r="F34" s="1054"/>
      <c r="G34" s="1054"/>
      <c r="H34" s="1054"/>
      <c r="I34" s="1054"/>
      <c r="J34" s="1055">
        <f t="shared" si="11"/>
        <v>0</v>
      </c>
      <c r="K34" s="1052"/>
      <c r="L34" s="1055">
        <f t="shared" si="1"/>
        <v>0</v>
      </c>
      <c r="M34" s="757">
        <f>IF(ISBLANK($C34),0,VLOOKUP($C34,Listen!$B$3:$D$40,2,FALSE))</f>
        <v>0</v>
      </c>
      <c r="N34" s="757">
        <f>IF(ISBLANK($C34),0,VLOOKUP($C34,Listen!$B$3:$D$40,3,FALSE))</f>
        <v>0</v>
      </c>
      <c r="O34" s="1056">
        <f t="shared" si="12"/>
        <v>0</v>
      </c>
      <c r="P34" s="1056">
        <f t="shared" si="14"/>
        <v>0</v>
      </c>
      <c r="Q34" s="1056">
        <f t="shared" si="14"/>
        <v>0</v>
      </c>
      <c r="R34" s="1056">
        <f t="shared" si="14"/>
        <v>0</v>
      </c>
      <c r="S34" s="1056">
        <f t="shared" si="14"/>
        <v>0</v>
      </c>
      <c r="T34" s="1056">
        <f t="shared" si="14"/>
        <v>0</v>
      </c>
      <c r="U34" s="1056">
        <f t="shared" si="14"/>
        <v>0</v>
      </c>
      <c r="V34" s="1060">
        <f t="shared" ca="1" si="13"/>
        <v>0</v>
      </c>
      <c r="W34" s="1057">
        <f ca="1">IF(D34='A. Allgemeine Informationen'!$C$15,$L34-$X34,OFFSET(X34,0,'A. Allgemeine Informationen'!$C$15-2022)-$X34)</f>
        <v>0</v>
      </c>
      <c r="X34" s="1057">
        <f ca="1">IFERROR(OFFSET(X34,0,'A. Allgemeine Informationen'!$C$15-2021),0)</f>
        <v>0</v>
      </c>
      <c r="Y34" s="1060">
        <f t="shared" si="4"/>
        <v>0</v>
      </c>
      <c r="Z34" s="1060">
        <f t="shared" si="5"/>
        <v>0</v>
      </c>
      <c r="AA34" s="1060">
        <f t="shared" si="6"/>
        <v>0</v>
      </c>
      <c r="AB34" s="1060">
        <f t="shared" si="7"/>
        <v>0</v>
      </c>
      <c r="AC34" s="1060">
        <f t="shared" si="8"/>
        <v>0</v>
      </c>
      <c r="AD34" s="1060">
        <f t="shared" si="9"/>
        <v>0</v>
      </c>
      <c r="AE34" s="1060">
        <f t="shared" si="10"/>
        <v>0</v>
      </c>
    </row>
    <row r="35" spans="2:31" s="1059" customFormat="1" ht="15" x14ac:dyDescent="0.2">
      <c r="B35" s="833"/>
      <c r="C35" s="1052"/>
      <c r="D35" s="1053"/>
      <c r="E35" s="1054"/>
      <c r="F35" s="1054"/>
      <c r="G35" s="1054"/>
      <c r="H35" s="1054"/>
      <c r="I35" s="1054"/>
      <c r="J35" s="1055">
        <f t="shared" si="11"/>
        <v>0</v>
      </c>
      <c r="K35" s="1052"/>
      <c r="L35" s="1055">
        <f t="shared" si="1"/>
        <v>0</v>
      </c>
      <c r="M35" s="757">
        <f>IF(ISBLANK($C35),0,VLOOKUP($C35,Listen!$B$3:$D$40,2,FALSE))</f>
        <v>0</v>
      </c>
      <c r="N35" s="757">
        <f>IF(ISBLANK($C35),0,VLOOKUP($C35,Listen!$B$3:$D$40,3,FALSE))</f>
        <v>0</v>
      </c>
      <c r="O35" s="1056">
        <f t="shared" si="12"/>
        <v>0</v>
      </c>
      <c r="P35" s="1056">
        <f t="shared" si="14"/>
        <v>0</v>
      </c>
      <c r="Q35" s="1056">
        <f t="shared" si="14"/>
        <v>0</v>
      </c>
      <c r="R35" s="1056">
        <f t="shared" si="14"/>
        <v>0</v>
      </c>
      <c r="S35" s="1056">
        <f t="shared" si="14"/>
        <v>0</v>
      </c>
      <c r="T35" s="1056">
        <f t="shared" si="14"/>
        <v>0</v>
      </c>
      <c r="U35" s="1056">
        <f t="shared" si="14"/>
        <v>0</v>
      </c>
      <c r="V35" s="1060">
        <f t="shared" ca="1" si="13"/>
        <v>0</v>
      </c>
      <c r="W35" s="1057">
        <f ca="1">IF(D35='A. Allgemeine Informationen'!$C$15,$L35-$X35,OFFSET(X35,0,'A. Allgemeine Informationen'!$C$15-2022)-$X35)</f>
        <v>0</v>
      </c>
      <c r="X35" s="1057">
        <f ca="1">IFERROR(OFFSET(X35,0,'A. Allgemeine Informationen'!$C$15-2021),0)</f>
        <v>0</v>
      </c>
      <c r="Y35" s="1060">
        <f t="shared" si="4"/>
        <v>0</v>
      </c>
      <c r="Z35" s="1060">
        <f t="shared" si="5"/>
        <v>0</v>
      </c>
      <c r="AA35" s="1060">
        <f t="shared" si="6"/>
        <v>0</v>
      </c>
      <c r="AB35" s="1060">
        <f t="shared" si="7"/>
        <v>0</v>
      </c>
      <c r="AC35" s="1060">
        <f t="shared" si="8"/>
        <v>0</v>
      </c>
      <c r="AD35" s="1060">
        <f t="shared" si="9"/>
        <v>0</v>
      </c>
      <c r="AE35" s="1060">
        <f t="shared" si="10"/>
        <v>0</v>
      </c>
    </row>
    <row r="36" spans="2:31" s="1059" customFormat="1" ht="15" x14ac:dyDescent="0.2">
      <c r="B36" s="833"/>
      <c r="C36" s="1052"/>
      <c r="D36" s="1053"/>
      <c r="E36" s="1054"/>
      <c r="F36" s="1054"/>
      <c r="G36" s="1054"/>
      <c r="H36" s="1054"/>
      <c r="I36" s="1054"/>
      <c r="J36" s="1055">
        <f t="shared" si="11"/>
        <v>0</v>
      </c>
      <c r="K36" s="1052"/>
      <c r="L36" s="1055">
        <f t="shared" si="1"/>
        <v>0</v>
      </c>
      <c r="M36" s="757">
        <f>IF(ISBLANK($C36),0,VLOOKUP($C36,Listen!$B$3:$D$40,2,FALSE))</f>
        <v>0</v>
      </c>
      <c r="N36" s="757">
        <f>IF(ISBLANK($C36),0,VLOOKUP($C36,Listen!$B$3:$D$40,3,FALSE))</f>
        <v>0</v>
      </c>
      <c r="O36" s="1056">
        <f t="shared" si="12"/>
        <v>0</v>
      </c>
      <c r="P36" s="1056">
        <f t="shared" si="14"/>
        <v>0</v>
      </c>
      <c r="Q36" s="1056">
        <f t="shared" si="14"/>
        <v>0</v>
      </c>
      <c r="R36" s="1056">
        <f t="shared" si="14"/>
        <v>0</v>
      </c>
      <c r="S36" s="1056">
        <f t="shared" si="14"/>
        <v>0</v>
      </c>
      <c r="T36" s="1056">
        <f t="shared" si="14"/>
        <v>0</v>
      </c>
      <c r="U36" s="1056">
        <f t="shared" si="14"/>
        <v>0</v>
      </c>
      <c r="V36" s="1060">
        <f t="shared" ca="1" si="13"/>
        <v>0</v>
      </c>
      <c r="W36" s="1057">
        <f ca="1">IF(D36='A. Allgemeine Informationen'!$C$15,$L36-$X36,OFFSET(X36,0,'A. Allgemeine Informationen'!$C$15-2022)-$X36)</f>
        <v>0</v>
      </c>
      <c r="X36" s="1057">
        <f ca="1">IFERROR(OFFSET(X36,0,'A. Allgemeine Informationen'!$C$15-2021),0)</f>
        <v>0</v>
      </c>
      <c r="Y36" s="1060">
        <f t="shared" si="4"/>
        <v>0</v>
      </c>
      <c r="Z36" s="1060">
        <f t="shared" si="5"/>
        <v>0</v>
      </c>
      <c r="AA36" s="1060">
        <f t="shared" si="6"/>
        <v>0</v>
      </c>
      <c r="AB36" s="1060">
        <f t="shared" si="7"/>
        <v>0</v>
      </c>
      <c r="AC36" s="1060">
        <f t="shared" si="8"/>
        <v>0</v>
      </c>
      <c r="AD36" s="1060">
        <f t="shared" si="9"/>
        <v>0</v>
      </c>
      <c r="AE36" s="1060">
        <f t="shared" si="10"/>
        <v>0</v>
      </c>
    </row>
    <row r="37" spans="2:31" s="1059" customFormat="1" ht="15" x14ac:dyDescent="0.2">
      <c r="B37" s="833"/>
      <c r="C37" s="1052"/>
      <c r="D37" s="1053"/>
      <c r="E37" s="1054"/>
      <c r="F37" s="1054"/>
      <c r="G37" s="1054"/>
      <c r="H37" s="1054"/>
      <c r="I37" s="1054"/>
      <c r="J37" s="1055">
        <f t="shared" si="11"/>
        <v>0</v>
      </c>
      <c r="K37" s="1052"/>
      <c r="L37" s="1055">
        <f t="shared" si="1"/>
        <v>0</v>
      </c>
      <c r="M37" s="757">
        <f>IF(ISBLANK($C37),0,VLOOKUP($C37,Listen!$B$3:$D$40,2,FALSE))</f>
        <v>0</v>
      </c>
      <c r="N37" s="757">
        <f>IF(ISBLANK($C37),0,VLOOKUP($C37,Listen!$B$3:$D$40,3,FALSE))</f>
        <v>0</v>
      </c>
      <c r="O37" s="1056">
        <f t="shared" si="12"/>
        <v>0</v>
      </c>
      <c r="P37" s="1056">
        <f t="shared" si="14"/>
        <v>0</v>
      </c>
      <c r="Q37" s="1056">
        <f t="shared" si="14"/>
        <v>0</v>
      </c>
      <c r="R37" s="1056">
        <f t="shared" si="14"/>
        <v>0</v>
      </c>
      <c r="S37" s="1056">
        <f t="shared" si="14"/>
        <v>0</v>
      </c>
      <c r="T37" s="1056">
        <f t="shared" si="14"/>
        <v>0</v>
      </c>
      <c r="U37" s="1056">
        <f t="shared" si="14"/>
        <v>0</v>
      </c>
      <c r="V37" s="1060">
        <f t="shared" ca="1" si="13"/>
        <v>0</v>
      </c>
      <c r="W37" s="1057">
        <f ca="1">IF(D37='A. Allgemeine Informationen'!$C$15,$L37-$X37,OFFSET(X37,0,'A. Allgemeine Informationen'!$C$15-2022)-$X37)</f>
        <v>0</v>
      </c>
      <c r="X37" s="1057">
        <f ca="1">IFERROR(OFFSET(X37,0,'A. Allgemeine Informationen'!$C$15-2021),0)</f>
        <v>0</v>
      </c>
      <c r="Y37" s="1060">
        <f t="shared" si="4"/>
        <v>0</v>
      </c>
      <c r="Z37" s="1060">
        <f t="shared" si="5"/>
        <v>0</v>
      </c>
      <c r="AA37" s="1060">
        <f t="shared" si="6"/>
        <v>0</v>
      </c>
      <c r="AB37" s="1060">
        <f t="shared" si="7"/>
        <v>0</v>
      </c>
      <c r="AC37" s="1060">
        <f t="shared" si="8"/>
        <v>0</v>
      </c>
      <c r="AD37" s="1060">
        <f t="shared" si="9"/>
        <v>0</v>
      </c>
      <c r="AE37" s="1060">
        <f t="shared" si="10"/>
        <v>0</v>
      </c>
    </row>
    <row r="38" spans="2:31" s="1059" customFormat="1" ht="15" x14ac:dyDescent="0.2">
      <c r="B38" s="833"/>
      <c r="C38" s="1052"/>
      <c r="D38" s="1053"/>
      <c r="E38" s="1054"/>
      <c r="F38" s="1054"/>
      <c r="G38" s="1054"/>
      <c r="H38" s="1054"/>
      <c r="I38" s="1054"/>
      <c r="J38" s="1055">
        <f t="shared" si="11"/>
        <v>0</v>
      </c>
      <c r="K38" s="1052"/>
      <c r="L38" s="1055">
        <f t="shared" si="1"/>
        <v>0</v>
      </c>
      <c r="M38" s="757">
        <f>IF(ISBLANK($C38),0,VLOOKUP($C38,Listen!$B$3:$D$40,2,FALSE))</f>
        <v>0</v>
      </c>
      <c r="N38" s="757">
        <f>IF(ISBLANK($C38),0,VLOOKUP($C38,Listen!$B$3:$D$40,3,FALSE))</f>
        <v>0</v>
      </c>
      <c r="O38" s="1056">
        <f t="shared" si="12"/>
        <v>0</v>
      </c>
      <c r="P38" s="1056">
        <f t="shared" si="14"/>
        <v>0</v>
      </c>
      <c r="Q38" s="1056">
        <f t="shared" si="14"/>
        <v>0</v>
      </c>
      <c r="R38" s="1056">
        <f t="shared" si="14"/>
        <v>0</v>
      </c>
      <c r="S38" s="1056">
        <f t="shared" si="14"/>
        <v>0</v>
      </c>
      <c r="T38" s="1056">
        <f t="shared" si="14"/>
        <v>0</v>
      </c>
      <c r="U38" s="1056">
        <f t="shared" si="14"/>
        <v>0</v>
      </c>
      <c r="V38" s="1060">
        <f t="shared" ca="1" si="13"/>
        <v>0</v>
      </c>
      <c r="W38" s="1057">
        <f ca="1">IF(D38='A. Allgemeine Informationen'!$C$15,$L38-$X38,OFFSET(X38,0,'A. Allgemeine Informationen'!$C$15-2022)-$X38)</f>
        <v>0</v>
      </c>
      <c r="X38" s="1057">
        <f ca="1">IFERROR(OFFSET(X38,0,'A. Allgemeine Informationen'!$C$15-2021),0)</f>
        <v>0</v>
      </c>
      <c r="Y38" s="1060">
        <f t="shared" si="4"/>
        <v>0</v>
      </c>
      <c r="Z38" s="1060">
        <f t="shared" si="5"/>
        <v>0</v>
      </c>
      <c r="AA38" s="1060">
        <f t="shared" si="6"/>
        <v>0</v>
      </c>
      <c r="AB38" s="1060">
        <f t="shared" si="7"/>
        <v>0</v>
      </c>
      <c r="AC38" s="1060">
        <f t="shared" si="8"/>
        <v>0</v>
      </c>
      <c r="AD38" s="1060">
        <f t="shared" si="9"/>
        <v>0</v>
      </c>
      <c r="AE38" s="1060">
        <f t="shared" si="10"/>
        <v>0</v>
      </c>
    </row>
    <row r="39" spans="2:31" s="1059" customFormat="1" ht="15" x14ac:dyDescent="0.2">
      <c r="B39" s="833"/>
      <c r="C39" s="1052"/>
      <c r="D39" s="1053"/>
      <c r="E39" s="1054"/>
      <c r="F39" s="1054"/>
      <c r="G39" s="1054"/>
      <c r="H39" s="1054"/>
      <c r="I39" s="1054"/>
      <c r="J39" s="1055">
        <f t="shared" si="11"/>
        <v>0</v>
      </c>
      <c r="K39" s="1052"/>
      <c r="L39" s="1055">
        <f t="shared" si="1"/>
        <v>0</v>
      </c>
      <c r="M39" s="757">
        <f>IF(ISBLANK($C39),0,VLOOKUP($C39,Listen!$B$3:$D$40,2,FALSE))</f>
        <v>0</v>
      </c>
      <c r="N39" s="757">
        <f>IF(ISBLANK($C39),0,VLOOKUP($C39,Listen!$B$3:$D$40,3,FALSE))</f>
        <v>0</v>
      </c>
      <c r="O39" s="1056">
        <f t="shared" si="12"/>
        <v>0</v>
      </c>
      <c r="P39" s="1056">
        <f t="shared" si="14"/>
        <v>0</v>
      </c>
      <c r="Q39" s="1056">
        <f t="shared" si="14"/>
        <v>0</v>
      </c>
      <c r="R39" s="1056">
        <f t="shared" si="14"/>
        <v>0</v>
      </c>
      <c r="S39" s="1056">
        <f t="shared" si="14"/>
        <v>0</v>
      </c>
      <c r="T39" s="1056">
        <f t="shared" si="14"/>
        <v>0</v>
      </c>
      <c r="U39" s="1056">
        <f t="shared" si="14"/>
        <v>0</v>
      </c>
      <c r="V39" s="1060">
        <f t="shared" ca="1" si="13"/>
        <v>0</v>
      </c>
      <c r="W39" s="1057">
        <f ca="1">IF(D39='A. Allgemeine Informationen'!$C$15,$L39-$X39,OFFSET(X39,0,'A. Allgemeine Informationen'!$C$15-2022)-$X39)</f>
        <v>0</v>
      </c>
      <c r="X39" s="1057">
        <f ca="1">IFERROR(OFFSET(X39,0,'A. Allgemeine Informationen'!$C$15-2021),0)</f>
        <v>0</v>
      </c>
      <c r="Y39" s="1060">
        <f t="shared" si="4"/>
        <v>0</v>
      </c>
      <c r="Z39" s="1060">
        <f t="shared" si="5"/>
        <v>0</v>
      </c>
      <c r="AA39" s="1060">
        <f t="shared" si="6"/>
        <v>0</v>
      </c>
      <c r="AB39" s="1060">
        <f t="shared" si="7"/>
        <v>0</v>
      </c>
      <c r="AC39" s="1060">
        <f t="shared" si="8"/>
        <v>0</v>
      </c>
      <c r="AD39" s="1060">
        <f t="shared" si="9"/>
        <v>0</v>
      </c>
      <c r="AE39" s="1060">
        <f t="shared" si="10"/>
        <v>0</v>
      </c>
    </row>
    <row r="40" spans="2:31" s="1059" customFormat="1" ht="15" x14ac:dyDescent="0.2">
      <c r="B40" s="833"/>
      <c r="C40" s="1052"/>
      <c r="D40" s="1053"/>
      <c r="E40" s="1054"/>
      <c r="F40" s="1054"/>
      <c r="G40" s="1054"/>
      <c r="H40" s="1054"/>
      <c r="I40" s="1054"/>
      <c r="J40" s="1055">
        <f t="shared" si="11"/>
        <v>0</v>
      </c>
      <c r="K40" s="1052"/>
      <c r="L40" s="1055">
        <f t="shared" si="1"/>
        <v>0</v>
      </c>
      <c r="M40" s="757">
        <f>IF(ISBLANK($C40),0,VLOOKUP($C40,Listen!$B$3:$D$40,2,FALSE))</f>
        <v>0</v>
      </c>
      <c r="N40" s="757">
        <f>IF(ISBLANK($C40),0,VLOOKUP($C40,Listen!$B$3:$D$40,3,FALSE))</f>
        <v>0</v>
      </c>
      <c r="O40" s="1056">
        <f t="shared" si="12"/>
        <v>0</v>
      </c>
      <c r="P40" s="1056">
        <f t="shared" si="14"/>
        <v>0</v>
      </c>
      <c r="Q40" s="1056">
        <f t="shared" si="14"/>
        <v>0</v>
      </c>
      <c r="R40" s="1056">
        <f t="shared" si="14"/>
        <v>0</v>
      </c>
      <c r="S40" s="1056">
        <f t="shared" si="14"/>
        <v>0</v>
      </c>
      <c r="T40" s="1056">
        <f t="shared" si="14"/>
        <v>0</v>
      </c>
      <c r="U40" s="1056">
        <f t="shared" si="14"/>
        <v>0</v>
      </c>
      <c r="V40" s="1060">
        <f t="shared" ca="1" si="13"/>
        <v>0</v>
      </c>
      <c r="W40" s="1057">
        <f ca="1">IF(D40='A. Allgemeine Informationen'!$C$15,$L40-$X40,OFFSET(X40,0,'A. Allgemeine Informationen'!$C$15-2022)-$X40)</f>
        <v>0</v>
      </c>
      <c r="X40" s="1057">
        <f ca="1">IFERROR(OFFSET(X40,0,'A. Allgemeine Informationen'!$C$15-2021),0)</f>
        <v>0</v>
      </c>
      <c r="Y40" s="1060">
        <f t="shared" si="4"/>
        <v>0</v>
      </c>
      <c r="Z40" s="1060">
        <f t="shared" si="5"/>
        <v>0</v>
      </c>
      <c r="AA40" s="1060">
        <f t="shared" si="6"/>
        <v>0</v>
      </c>
      <c r="AB40" s="1060">
        <f t="shared" si="7"/>
        <v>0</v>
      </c>
      <c r="AC40" s="1060">
        <f t="shared" si="8"/>
        <v>0</v>
      </c>
      <c r="AD40" s="1060">
        <f t="shared" si="9"/>
        <v>0</v>
      </c>
      <c r="AE40" s="1060">
        <f t="shared" si="10"/>
        <v>0</v>
      </c>
    </row>
    <row r="41" spans="2:31" s="1059" customFormat="1" ht="15" x14ac:dyDescent="0.2">
      <c r="B41" s="833"/>
      <c r="C41" s="1052"/>
      <c r="D41" s="1053"/>
      <c r="E41" s="1054"/>
      <c r="F41" s="1054"/>
      <c r="G41" s="1054"/>
      <c r="H41" s="1054"/>
      <c r="I41" s="1054"/>
      <c r="J41" s="1055">
        <f t="shared" si="11"/>
        <v>0</v>
      </c>
      <c r="K41" s="1052"/>
      <c r="L41" s="1055">
        <f t="shared" si="1"/>
        <v>0</v>
      </c>
      <c r="M41" s="757">
        <f>IF(ISBLANK($C41),0,VLOOKUP($C41,Listen!$B$3:$D$40,2,FALSE))</f>
        <v>0</v>
      </c>
      <c r="N41" s="757">
        <f>IF(ISBLANK($C41),0,VLOOKUP($C41,Listen!$B$3:$D$40,3,FALSE))</f>
        <v>0</v>
      </c>
      <c r="O41" s="1056">
        <f t="shared" si="12"/>
        <v>0</v>
      </c>
      <c r="P41" s="1056">
        <f t="shared" si="14"/>
        <v>0</v>
      </c>
      <c r="Q41" s="1056">
        <f t="shared" si="14"/>
        <v>0</v>
      </c>
      <c r="R41" s="1056">
        <f t="shared" si="14"/>
        <v>0</v>
      </c>
      <c r="S41" s="1056">
        <f t="shared" si="14"/>
        <v>0</v>
      </c>
      <c r="T41" s="1056">
        <f t="shared" si="14"/>
        <v>0</v>
      </c>
      <c r="U41" s="1056">
        <f t="shared" si="14"/>
        <v>0</v>
      </c>
      <c r="V41" s="1060">
        <f t="shared" ca="1" si="13"/>
        <v>0</v>
      </c>
      <c r="W41" s="1057">
        <f ca="1">IF(D41='A. Allgemeine Informationen'!$C$15,$L41-$X41,OFFSET(X41,0,'A. Allgemeine Informationen'!$C$15-2022)-$X41)</f>
        <v>0</v>
      </c>
      <c r="X41" s="1057">
        <f ca="1">IFERROR(OFFSET(X41,0,'A. Allgemeine Informationen'!$C$15-2021),0)</f>
        <v>0</v>
      </c>
      <c r="Y41" s="1060">
        <f t="shared" si="4"/>
        <v>0</v>
      </c>
      <c r="Z41" s="1060">
        <f t="shared" si="5"/>
        <v>0</v>
      </c>
      <c r="AA41" s="1060">
        <f t="shared" si="6"/>
        <v>0</v>
      </c>
      <c r="AB41" s="1060">
        <f t="shared" si="7"/>
        <v>0</v>
      </c>
      <c r="AC41" s="1060">
        <f t="shared" si="8"/>
        <v>0</v>
      </c>
      <c r="AD41" s="1060">
        <f t="shared" si="9"/>
        <v>0</v>
      </c>
      <c r="AE41" s="1060">
        <f t="shared" si="10"/>
        <v>0</v>
      </c>
    </row>
    <row r="42" spans="2:31" s="1059" customFormat="1" ht="15" x14ac:dyDescent="0.2">
      <c r="B42" s="833"/>
      <c r="C42" s="1052"/>
      <c r="D42" s="1053"/>
      <c r="E42" s="1054"/>
      <c r="F42" s="1054"/>
      <c r="G42" s="1054"/>
      <c r="H42" s="1054"/>
      <c r="I42" s="1054"/>
      <c r="J42" s="1055">
        <f t="shared" si="11"/>
        <v>0</v>
      </c>
      <c r="K42" s="1052"/>
      <c r="L42" s="1055">
        <f t="shared" si="1"/>
        <v>0</v>
      </c>
      <c r="M42" s="757">
        <f>IF(ISBLANK($C42),0,VLOOKUP($C42,Listen!$B$3:$D$40,2,FALSE))</f>
        <v>0</v>
      </c>
      <c r="N42" s="757">
        <f>IF(ISBLANK($C42),0,VLOOKUP($C42,Listen!$B$3:$D$40,3,FALSE))</f>
        <v>0</v>
      </c>
      <c r="O42" s="1056">
        <f t="shared" si="12"/>
        <v>0</v>
      </c>
      <c r="P42" s="1056">
        <f t="shared" si="14"/>
        <v>0</v>
      </c>
      <c r="Q42" s="1056">
        <f t="shared" si="14"/>
        <v>0</v>
      </c>
      <c r="R42" s="1056">
        <f t="shared" si="14"/>
        <v>0</v>
      </c>
      <c r="S42" s="1056">
        <f t="shared" si="14"/>
        <v>0</v>
      </c>
      <c r="T42" s="1056">
        <f t="shared" si="14"/>
        <v>0</v>
      </c>
      <c r="U42" s="1056">
        <f t="shared" si="14"/>
        <v>0</v>
      </c>
      <c r="V42" s="1060">
        <f t="shared" ca="1" si="13"/>
        <v>0</v>
      </c>
      <c r="W42" s="1057">
        <f ca="1">IF(D42='A. Allgemeine Informationen'!$C$15,$L42-$X42,OFFSET(X42,0,'A. Allgemeine Informationen'!$C$15-2022)-$X42)</f>
        <v>0</v>
      </c>
      <c r="X42" s="1057">
        <f ca="1">IFERROR(OFFSET(X42,0,'A. Allgemeine Informationen'!$C$15-2021),0)</f>
        <v>0</v>
      </c>
      <c r="Y42" s="1060">
        <f t="shared" si="4"/>
        <v>0</v>
      </c>
      <c r="Z42" s="1060">
        <f t="shared" si="5"/>
        <v>0</v>
      </c>
      <c r="AA42" s="1060">
        <f t="shared" si="6"/>
        <v>0</v>
      </c>
      <c r="AB42" s="1060">
        <f t="shared" si="7"/>
        <v>0</v>
      </c>
      <c r="AC42" s="1060">
        <f t="shared" si="8"/>
        <v>0</v>
      </c>
      <c r="AD42" s="1060">
        <f t="shared" si="9"/>
        <v>0</v>
      </c>
      <c r="AE42" s="1060">
        <f t="shared" si="10"/>
        <v>0</v>
      </c>
    </row>
    <row r="43" spans="2:31" s="1059" customFormat="1" ht="15" x14ac:dyDescent="0.2">
      <c r="B43" s="833"/>
      <c r="C43" s="1052"/>
      <c r="D43" s="1053"/>
      <c r="E43" s="1054"/>
      <c r="F43" s="1054"/>
      <c r="G43" s="1054"/>
      <c r="H43" s="1054"/>
      <c r="I43" s="1054"/>
      <c r="J43" s="1055">
        <f t="shared" si="11"/>
        <v>0</v>
      </c>
      <c r="K43" s="1052"/>
      <c r="L43" s="1055">
        <f t="shared" si="1"/>
        <v>0</v>
      </c>
      <c r="M43" s="757">
        <f>IF(ISBLANK($C43),0,VLOOKUP($C43,Listen!$B$3:$D$40,2,FALSE))</f>
        <v>0</v>
      </c>
      <c r="N43" s="757">
        <f>IF(ISBLANK($C43),0,VLOOKUP($C43,Listen!$B$3:$D$40,3,FALSE))</f>
        <v>0</v>
      </c>
      <c r="O43" s="1056">
        <f t="shared" si="12"/>
        <v>0</v>
      </c>
      <c r="P43" s="1056">
        <f t="shared" si="14"/>
        <v>0</v>
      </c>
      <c r="Q43" s="1056">
        <f t="shared" si="14"/>
        <v>0</v>
      </c>
      <c r="R43" s="1056">
        <f t="shared" si="14"/>
        <v>0</v>
      </c>
      <c r="S43" s="1056">
        <f t="shared" si="14"/>
        <v>0</v>
      </c>
      <c r="T43" s="1056">
        <f t="shared" si="14"/>
        <v>0</v>
      </c>
      <c r="U43" s="1056">
        <f t="shared" si="14"/>
        <v>0</v>
      </c>
      <c r="V43" s="1060">
        <f t="shared" ca="1" si="13"/>
        <v>0</v>
      </c>
      <c r="W43" s="1057">
        <f ca="1">IF(D43='A. Allgemeine Informationen'!$C$15,$L43-$X43,OFFSET(X43,0,'A. Allgemeine Informationen'!$C$15-2022)-$X43)</f>
        <v>0</v>
      </c>
      <c r="X43" s="1057">
        <f ca="1">IFERROR(OFFSET(X43,0,'A. Allgemeine Informationen'!$C$15-2021),0)</f>
        <v>0</v>
      </c>
      <c r="Y43" s="1060">
        <f t="shared" si="4"/>
        <v>0</v>
      </c>
      <c r="Z43" s="1060">
        <f t="shared" si="5"/>
        <v>0</v>
      </c>
      <c r="AA43" s="1060">
        <f t="shared" si="6"/>
        <v>0</v>
      </c>
      <c r="AB43" s="1060">
        <f t="shared" si="7"/>
        <v>0</v>
      </c>
      <c r="AC43" s="1060">
        <f t="shared" si="8"/>
        <v>0</v>
      </c>
      <c r="AD43" s="1060">
        <f t="shared" si="9"/>
        <v>0</v>
      </c>
      <c r="AE43" s="1060">
        <f t="shared" si="10"/>
        <v>0</v>
      </c>
    </row>
    <row r="44" spans="2:31" s="1059" customFormat="1" ht="15" x14ac:dyDescent="0.2">
      <c r="B44" s="833"/>
      <c r="C44" s="1052"/>
      <c r="D44" s="1053"/>
      <c r="E44" s="1054"/>
      <c r="F44" s="1054"/>
      <c r="G44" s="1054"/>
      <c r="H44" s="1054"/>
      <c r="I44" s="1054"/>
      <c r="J44" s="1055">
        <f t="shared" si="11"/>
        <v>0</v>
      </c>
      <c r="K44" s="1052"/>
      <c r="L44" s="1055">
        <f t="shared" si="1"/>
        <v>0</v>
      </c>
      <c r="M44" s="757">
        <f>IF(ISBLANK($C44),0,VLOOKUP($C44,Listen!$B$3:$D$40,2,FALSE))</f>
        <v>0</v>
      </c>
      <c r="N44" s="757">
        <f>IF(ISBLANK($C44),0,VLOOKUP($C44,Listen!$B$3:$D$40,3,FALSE))</f>
        <v>0</v>
      </c>
      <c r="O44" s="1056">
        <f t="shared" si="12"/>
        <v>0</v>
      </c>
      <c r="P44" s="1056">
        <f t="shared" si="14"/>
        <v>0</v>
      </c>
      <c r="Q44" s="1056">
        <f t="shared" si="14"/>
        <v>0</v>
      </c>
      <c r="R44" s="1056">
        <f t="shared" si="14"/>
        <v>0</v>
      </c>
      <c r="S44" s="1056">
        <f t="shared" si="14"/>
        <v>0</v>
      </c>
      <c r="T44" s="1056">
        <f t="shared" si="14"/>
        <v>0</v>
      </c>
      <c r="U44" s="1056">
        <f t="shared" si="14"/>
        <v>0</v>
      </c>
      <c r="V44" s="1060">
        <f t="shared" ca="1" si="13"/>
        <v>0</v>
      </c>
      <c r="W44" s="1057">
        <f ca="1">IF(D44='A. Allgemeine Informationen'!$C$15,$L44-$X44,OFFSET(X44,0,'A. Allgemeine Informationen'!$C$15-2022)-$X44)</f>
        <v>0</v>
      </c>
      <c r="X44" s="1057">
        <f ca="1">IFERROR(OFFSET(X44,0,'A. Allgemeine Informationen'!$C$15-2021),0)</f>
        <v>0</v>
      </c>
      <c r="Y44" s="1060">
        <f t="shared" si="4"/>
        <v>0</v>
      </c>
      <c r="Z44" s="1060">
        <f t="shared" si="5"/>
        <v>0</v>
      </c>
      <c r="AA44" s="1060">
        <f t="shared" si="6"/>
        <v>0</v>
      </c>
      <c r="AB44" s="1060">
        <f t="shared" si="7"/>
        <v>0</v>
      </c>
      <c r="AC44" s="1060">
        <f t="shared" si="8"/>
        <v>0</v>
      </c>
      <c r="AD44" s="1060">
        <f t="shared" si="9"/>
        <v>0</v>
      </c>
      <c r="AE44" s="1060">
        <f t="shared" si="10"/>
        <v>0</v>
      </c>
    </row>
    <row r="45" spans="2:31" s="1059" customFormat="1" ht="15" x14ac:dyDescent="0.2">
      <c r="B45" s="833"/>
      <c r="C45" s="1052"/>
      <c r="D45" s="1053"/>
      <c r="E45" s="1054"/>
      <c r="F45" s="1054"/>
      <c r="G45" s="1054"/>
      <c r="H45" s="1054"/>
      <c r="I45" s="1054"/>
      <c r="J45" s="1055">
        <f t="shared" si="11"/>
        <v>0</v>
      </c>
      <c r="K45" s="1052"/>
      <c r="L45" s="1055">
        <f t="shared" si="1"/>
        <v>0</v>
      </c>
      <c r="M45" s="757">
        <f>IF(ISBLANK($C45),0,VLOOKUP($C45,Listen!$B$3:$D$40,2,FALSE))</f>
        <v>0</v>
      </c>
      <c r="N45" s="757">
        <f>IF(ISBLANK($C45),0,VLOOKUP($C45,Listen!$B$3:$D$40,3,FALSE))</f>
        <v>0</v>
      </c>
      <c r="O45" s="1056">
        <f t="shared" si="12"/>
        <v>0</v>
      </c>
      <c r="P45" s="1056">
        <f t="shared" si="14"/>
        <v>0</v>
      </c>
      <c r="Q45" s="1056">
        <f t="shared" si="14"/>
        <v>0</v>
      </c>
      <c r="R45" s="1056">
        <f t="shared" si="14"/>
        <v>0</v>
      </c>
      <c r="S45" s="1056">
        <f t="shared" si="14"/>
        <v>0</v>
      </c>
      <c r="T45" s="1056">
        <f t="shared" si="14"/>
        <v>0</v>
      </c>
      <c r="U45" s="1056">
        <f t="shared" si="14"/>
        <v>0</v>
      </c>
      <c r="V45" s="1060">
        <f t="shared" ca="1" si="13"/>
        <v>0</v>
      </c>
      <c r="W45" s="1057">
        <f ca="1">IF(D45='A. Allgemeine Informationen'!$C$15,$L45-$X45,OFFSET(X45,0,'A. Allgemeine Informationen'!$C$15-2022)-$X45)</f>
        <v>0</v>
      </c>
      <c r="X45" s="1057">
        <f ca="1">IFERROR(OFFSET(X45,0,'A. Allgemeine Informationen'!$C$15-2021),0)</f>
        <v>0</v>
      </c>
      <c r="Y45" s="1060">
        <f t="shared" si="4"/>
        <v>0</v>
      </c>
      <c r="Z45" s="1060">
        <f t="shared" si="5"/>
        <v>0</v>
      </c>
      <c r="AA45" s="1060">
        <f t="shared" si="6"/>
        <v>0</v>
      </c>
      <c r="AB45" s="1060">
        <f t="shared" si="7"/>
        <v>0</v>
      </c>
      <c r="AC45" s="1060">
        <f t="shared" si="8"/>
        <v>0</v>
      </c>
      <c r="AD45" s="1060">
        <f t="shared" si="9"/>
        <v>0</v>
      </c>
      <c r="AE45" s="1060">
        <f t="shared" si="10"/>
        <v>0</v>
      </c>
    </row>
    <row r="46" spans="2:31" s="1059" customFormat="1" ht="15" x14ac:dyDescent="0.2">
      <c r="B46" s="833"/>
      <c r="C46" s="1052"/>
      <c r="D46" s="1053"/>
      <c r="E46" s="1054"/>
      <c r="F46" s="1054"/>
      <c r="G46" s="1054"/>
      <c r="H46" s="1054"/>
      <c r="I46" s="1054"/>
      <c r="J46" s="1055">
        <f t="shared" si="11"/>
        <v>0</v>
      </c>
      <c r="K46" s="1052"/>
      <c r="L46" s="1055">
        <f t="shared" si="1"/>
        <v>0</v>
      </c>
      <c r="M46" s="757">
        <f>IF(ISBLANK($C46),0,VLOOKUP($C46,Listen!$B$3:$D$40,2,FALSE))</f>
        <v>0</v>
      </c>
      <c r="N46" s="757">
        <f>IF(ISBLANK($C46),0,VLOOKUP($C46,Listen!$B$3:$D$40,3,FALSE))</f>
        <v>0</v>
      </c>
      <c r="O46" s="1056">
        <f t="shared" si="12"/>
        <v>0</v>
      </c>
      <c r="P46" s="1056">
        <f t="shared" si="14"/>
        <v>0</v>
      </c>
      <c r="Q46" s="1056">
        <f t="shared" si="14"/>
        <v>0</v>
      </c>
      <c r="R46" s="1056">
        <f t="shared" si="14"/>
        <v>0</v>
      </c>
      <c r="S46" s="1056">
        <f t="shared" si="14"/>
        <v>0</v>
      </c>
      <c r="T46" s="1056">
        <f t="shared" si="14"/>
        <v>0</v>
      </c>
      <c r="U46" s="1056">
        <f t="shared" si="14"/>
        <v>0</v>
      </c>
      <c r="V46" s="1060">
        <f t="shared" ca="1" si="13"/>
        <v>0</v>
      </c>
      <c r="W46" s="1057">
        <f ca="1">IF(D46='A. Allgemeine Informationen'!$C$15,$L46-$X46,OFFSET(X46,0,'A. Allgemeine Informationen'!$C$15-2022)-$X46)</f>
        <v>0</v>
      </c>
      <c r="X46" s="1057">
        <f ca="1">IFERROR(OFFSET(X46,0,'A. Allgemeine Informationen'!$C$15-2021),0)</f>
        <v>0</v>
      </c>
      <c r="Y46" s="1060">
        <f t="shared" si="4"/>
        <v>0</v>
      </c>
      <c r="Z46" s="1060">
        <f t="shared" si="5"/>
        <v>0</v>
      </c>
      <c r="AA46" s="1060">
        <f t="shared" si="6"/>
        <v>0</v>
      </c>
      <c r="AB46" s="1060">
        <f t="shared" si="7"/>
        <v>0</v>
      </c>
      <c r="AC46" s="1060">
        <f t="shared" si="8"/>
        <v>0</v>
      </c>
      <c r="AD46" s="1060">
        <f t="shared" si="9"/>
        <v>0</v>
      </c>
      <c r="AE46" s="1060">
        <f t="shared" si="10"/>
        <v>0</v>
      </c>
    </row>
    <row r="47" spans="2:31" s="1059" customFormat="1" ht="15" x14ac:dyDescent="0.2">
      <c r="B47" s="833"/>
      <c r="C47" s="1052"/>
      <c r="D47" s="1053"/>
      <c r="E47" s="1054"/>
      <c r="F47" s="1054"/>
      <c r="G47" s="1054"/>
      <c r="H47" s="1054"/>
      <c r="I47" s="1054"/>
      <c r="J47" s="1055">
        <f t="shared" si="11"/>
        <v>0</v>
      </c>
      <c r="K47" s="1052"/>
      <c r="L47" s="1055">
        <f t="shared" si="1"/>
        <v>0</v>
      </c>
      <c r="M47" s="757">
        <f>IF(ISBLANK($C47),0,VLOOKUP($C47,Listen!$B$3:$D$40,2,FALSE))</f>
        <v>0</v>
      </c>
      <c r="N47" s="757">
        <f>IF(ISBLANK($C47),0,VLOOKUP($C47,Listen!$B$3:$D$40,3,FALSE))</f>
        <v>0</v>
      </c>
      <c r="O47" s="1056">
        <f t="shared" si="12"/>
        <v>0</v>
      </c>
      <c r="P47" s="1056">
        <f t="shared" si="14"/>
        <v>0</v>
      </c>
      <c r="Q47" s="1056">
        <f t="shared" si="14"/>
        <v>0</v>
      </c>
      <c r="R47" s="1056">
        <f t="shared" si="14"/>
        <v>0</v>
      </c>
      <c r="S47" s="1056">
        <f t="shared" si="14"/>
        <v>0</v>
      </c>
      <c r="T47" s="1056">
        <f t="shared" si="14"/>
        <v>0</v>
      </c>
      <c r="U47" s="1056">
        <f t="shared" si="14"/>
        <v>0</v>
      </c>
      <c r="V47" s="1060">
        <f t="shared" ca="1" si="13"/>
        <v>0</v>
      </c>
      <c r="W47" s="1057">
        <f ca="1">IF(D47='A. Allgemeine Informationen'!$C$15,$L47-$X47,OFFSET(X47,0,'A. Allgemeine Informationen'!$C$15-2022)-$X47)</f>
        <v>0</v>
      </c>
      <c r="X47" s="1057">
        <f ca="1">IFERROR(OFFSET(X47,0,'A. Allgemeine Informationen'!$C$15-2021),0)</f>
        <v>0</v>
      </c>
      <c r="Y47" s="1060">
        <f t="shared" si="4"/>
        <v>0</v>
      </c>
      <c r="Z47" s="1060">
        <f t="shared" si="5"/>
        <v>0</v>
      </c>
      <c r="AA47" s="1060">
        <f t="shared" si="6"/>
        <v>0</v>
      </c>
      <c r="AB47" s="1060">
        <f t="shared" si="7"/>
        <v>0</v>
      </c>
      <c r="AC47" s="1060">
        <f t="shared" si="8"/>
        <v>0</v>
      </c>
      <c r="AD47" s="1060">
        <f t="shared" si="9"/>
        <v>0</v>
      </c>
      <c r="AE47" s="1060">
        <f t="shared" si="10"/>
        <v>0</v>
      </c>
    </row>
    <row r="48" spans="2:31" s="1059" customFormat="1" ht="15" x14ac:dyDescent="0.2">
      <c r="B48" s="833"/>
      <c r="C48" s="1052"/>
      <c r="D48" s="1053"/>
      <c r="E48" s="1054"/>
      <c r="F48" s="1054"/>
      <c r="G48" s="1054"/>
      <c r="H48" s="1054"/>
      <c r="I48" s="1054"/>
      <c r="J48" s="1055">
        <f t="shared" si="11"/>
        <v>0</v>
      </c>
      <c r="K48" s="1052"/>
      <c r="L48" s="1055">
        <f t="shared" si="1"/>
        <v>0</v>
      </c>
      <c r="M48" s="757">
        <f>IF(ISBLANK($C48),0,VLOOKUP($C48,Listen!$B$3:$D$40,2,FALSE))</f>
        <v>0</v>
      </c>
      <c r="N48" s="757">
        <f>IF(ISBLANK($C48),0,VLOOKUP($C48,Listen!$B$3:$D$40,3,FALSE))</f>
        <v>0</v>
      </c>
      <c r="O48" s="1056">
        <f t="shared" si="12"/>
        <v>0</v>
      </c>
      <c r="P48" s="1056">
        <f t="shared" si="14"/>
        <v>0</v>
      </c>
      <c r="Q48" s="1056">
        <f t="shared" si="14"/>
        <v>0</v>
      </c>
      <c r="R48" s="1056">
        <f t="shared" si="14"/>
        <v>0</v>
      </c>
      <c r="S48" s="1056">
        <f t="shared" si="14"/>
        <v>0</v>
      </c>
      <c r="T48" s="1056">
        <f t="shared" si="14"/>
        <v>0</v>
      </c>
      <c r="U48" s="1056">
        <f t="shared" si="14"/>
        <v>0</v>
      </c>
      <c r="V48" s="1060">
        <f t="shared" ca="1" si="13"/>
        <v>0</v>
      </c>
      <c r="W48" s="1057">
        <f ca="1">IF(D48='A. Allgemeine Informationen'!$C$15,$L48-$X48,OFFSET(X48,0,'A. Allgemeine Informationen'!$C$15-2022)-$X48)</f>
        <v>0</v>
      </c>
      <c r="X48" s="1057">
        <f ca="1">IFERROR(OFFSET(X48,0,'A. Allgemeine Informationen'!$C$15-2021),0)</f>
        <v>0</v>
      </c>
      <c r="Y48" s="1060">
        <f t="shared" si="4"/>
        <v>0</v>
      </c>
      <c r="Z48" s="1060">
        <f t="shared" si="5"/>
        <v>0</v>
      </c>
      <c r="AA48" s="1060">
        <f t="shared" si="6"/>
        <v>0</v>
      </c>
      <c r="AB48" s="1060">
        <f t="shared" si="7"/>
        <v>0</v>
      </c>
      <c r="AC48" s="1060">
        <f t="shared" si="8"/>
        <v>0</v>
      </c>
      <c r="AD48" s="1060">
        <f t="shared" si="9"/>
        <v>0</v>
      </c>
      <c r="AE48" s="1060">
        <f t="shared" si="10"/>
        <v>0</v>
      </c>
    </row>
    <row r="49" spans="2:31" s="1059" customFormat="1" ht="15" x14ac:dyDescent="0.2">
      <c r="B49" s="833"/>
      <c r="C49" s="1052"/>
      <c r="D49" s="1053"/>
      <c r="E49" s="1054"/>
      <c r="F49" s="1054"/>
      <c r="G49" s="1054"/>
      <c r="H49" s="1054"/>
      <c r="I49" s="1054"/>
      <c r="J49" s="1055">
        <f t="shared" si="11"/>
        <v>0</v>
      </c>
      <c r="K49" s="1052"/>
      <c r="L49" s="1055">
        <f t="shared" si="1"/>
        <v>0</v>
      </c>
      <c r="M49" s="757">
        <f>IF(ISBLANK($C49),0,VLOOKUP($C49,Listen!$B$3:$D$40,2,FALSE))</f>
        <v>0</v>
      </c>
      <c r="N49" s="757">
        <f>IF(ISBLANK($C49),0,VLOOKUP($C49,Listen!$B$3:$D$40,3,FALSE))</f>
        <v>0</v>
      </c>
      <c r="O49" s="1056">
        <f t="shared" si="12"/>
        <v>0</v>
      </c>
      <c r="P49" s="1056">
        <f t="shared" si="14"/>
        <v>0</v>
      </c>
      <c r="Q49" s="1056">
        <f t="shared" si="14"/>
        <v>0</v>
      </c>
      <c r="R49" s="1056">
        <f t="shared" si="14"/>
        <v>0</v>
      </c>
      <c r="S49" s="1056">
        <f t="shared" si="14"/>
        <v>0</v>
      </c>
      <c r="T49" s="1056">
        <f t="shared" si="14"/>
        <v>0</v>
      </c>
      <c r="U49" s="1056">
        <f t="shared" si="14"/>
        <v>0</v>
      </c>
      <c r="V49" s="1060">
        <f t="shared" ca="1" si="13"/>
        <v>0</v>
      </c>
      <c r="W49" s="1057">
        <f ca="1">IF(D49='A. Allgemeine Informationen'!$C$15,$L49-$X49,OFFSET(X49,0,'A. Allgemeine Informationen'!$C$15-2022)-$X49)</f>
        <v>0</v>
      </c>
      <c r="X49" s="1057">
        <f ca="1">IFERROR(OFFSET(X49,0,'A. Allgemeine Informationen'!$C$15-2021),0)</f>
        <v>0</v>
      </c>
      <c r="Y49" s="1060">
        <f t="shared" si="4"/>
        <v>0</v>
      </c>
      <c r="Z49" s="1060">
        <f t="shared" si="5"/>
        <v>0</v>
      </c>
      <c r="AA49" s="1060">
        <f t="shared" si="6"/>
        <v>0</v>
      </c>
      <c r="AB49" s="1060">
        <f t="shared" si="7"/>
        <v>0</v>
      </c>
      <c r="AC49" s="1060">
        <f t="shared" si="8"/>
        <v>0</v>
      </c>
      <c r="AD49" s="1060">
        <f t="shared" si="9"/>
        <v>0</v>
      </c>
      <c r="AE49" s="1060">
        <f t="shared" si="10"/>
        <v>0</v>
      </c>
    </row>
    <row r="50" spans="2:31" s="1059" customFormat="1" ht="15" x14ac:dyDescent="0.2">
      <c r="B50" s="833"/>
      <c r="C50" s="1052"/>
      <c r="D50" s="1053"/>
      <c r="E50" s="1054"/>
      <c r="F50" s="1054"/>
      <c r="G50" s="1054"/>
      <c r="H50" s="1054"/>
      <c r="I50" s="1054"/>
      <c r="J50" s="1055">
        <f t="shared" si="11"/>
        <v>0</v>
      </c>
      <c r="K50" s="1052"/>
      <c r="L50" s="1055">
        <f t="shared" si="1"/>
        <v>0</v>
      </c>
      <c r="M50" s="757">
        <f>IF(ISBLANK($C50),0,VLOOKUP($C50,Listen!$B$3:$D$40,2,FALSE))</f>
        <v>0</v>
      </c>
      <c r="N50" s="757">
        <f>IF(ISBLANK($C50),0,VLOOKUP($C50,Listen!$B$3:$D$40,3,FALSE))</f>
        <v>0</v>
      </c>
      <c r="O50" s="1056">
        <f t="shared" si="12"/>
        <v>0</v>
      </c>
      <c r="P50" s="1056">
        <f t="shared" si="14"/>
        <v>0</v>
      </c>
      <c r="Q50" s="1056">
        <f t="shared" si="14"/>
        <v>0</v>
      </c>
      <c r="R50" s="1056">
        <f t="shared" si="14"/>
        <v>0</v>
      </c>
      <c r="S50" s="1056">
        <f t="shared" si="14"/>
        <v>0</v>
      </c>
      <c r="T50" s="1056">
        <f t="shared" si="14"/>
        <v>0</v>
      </c>
      <c r="U50" s="1056">
        <f t="shared" si="14"/>
        <v>0</v>
      </c>
      <c r="V50" s="1060">
        <f t="shared" ca="1" si="13"/>
        <v>0</v>
      </c>
      <c r="W50" s="1057">
        <f ca="1">IF(D50='A. Allgemeine Informationen'!$C$15,$L50-$X50,OFFSET(X50,0,'A. Allgemeine Informationen'!$C$15-2022)-$X50)</f>
        <v>0</v>
      </c>
      <c r="X50" s="1057">
        <f ca="1">IFERROR(OFFSET(X50,0,'A. Allgemeine Informationen'!$C$15-2021),0)</f>
        <v>0</v>
      </c>
      <c r="Y50" s="1060">
        <f t="shared" si="4"/>
        <v>0</v>
      </c>
      <c r="Z50" s="1060">
        <f t="shared" si="5"/>
        <v>0</v>
      </c>
      <c r="AA50" s="1060">
        <f t="shared" si="6"/>
        <v>0</v>
      </c>
      <c r="AB50" s="1060">
        <f t="shared" si="7"/>
        <v>0</v>
      </c>
      <c r="AC50" s="1060">
        <f t="shared" si="8"/>
        <v>0</v>
      </c>
      <c r="AD50" s="1060">
        <f t="shared" si="9"/>
        <v>0</v>
      </c>
      <c r="AE50" s="1060">
        <f t="shared" si="10"/>
        <v>0</v>
      </c>
    </row>
    <row r="51" spans="2:31" s="1059" customFormat="1" ht="15" x14ac:dyDescent="0.2">
      <c r="B51" s="833"/>
      <c r="C51" s="1052"/>
      <c r="D51" s="1053"/>
      <c r="E51" s="1054"/>
      <c r="F51" s="1054"/>
      <c r="G51" s="1054"/>
      <c r="H51" s="1054"/>
      <c r="I51" s="1054"/>
      <c r="J51" s="1055">
        <f t="shared" si="11"/>
        <v>0</v>
      </c>
      <c r="K51" s="1052"/>
      <c r="L51" s="1055">
        <f t="shared" si="1"/>
        <v>0</v>
      </c>
      <c r="M51" s="757">
        <f>IF(ISBLANK($C51),0,VLOOKUP($C51,Listen!$B$3:$D$40,2,FALSE))</f>
        <v>0</v>
      </c>
      <c r="N51" s="757">
        <f>IF(ISBLANK($C51),0,VLOOKUP($C51,Listen!$B$3:$D$40,3,FALSE))</f>
        <v>0</v>
      </c>
      <c r="O51" s="1056">
        <f t="shared" si="12"/>
        <v>0</v>
      </c>
      <c r="P51" s="1056">
        <f t="shared" si="14"/>
        <v>0</v>
      </c>
      <c r="Q51" s="1056">
        <f t="shared" si="14"/>
        <v>0</v>
      </c>
      <c r="R51" s="1056">
        <f t="shared" si="14"/>
        <v>0</v>
      </c>
      <c r="S51" s="1056">
        <f t="shared" si="14"/>
        <v>0</v>
      </c>
      <c r="T51" s="1056">
        <f t="shared" si="14"/>
        <v>0</v>
      </c>
      <c r="U51" s="1056">
        <f t="shared" si="14"/>
        <v>0</v>
      </c>
      <c r="V51" s="1060">
        <f t="shared" ca="1" si="13"/>
        <v>0</v>
      </c>
      <c r="W51" s="1057">
        <f ca="1">IF(D51='A. Allgemeine Informationen'!$C$15,$L51-$X51,OFFSET(X51,0,'A. Allgemeine Informationen'!$C$15-2022)-$X51)</f>
        <v>0</v>
      </c>
      <c r="X51" s="1057">
        <f ca="1">IFERROR(OFFSET(X51,0,'A. Allgemeine Informationen'!$C$15-2021),0)</f>
        <v>0</v>
      </c>
      <c r="Y51" s="1060">
        <f t="shared" si="4"/>
        <v>0</v>
      </c>
      <c r="Z51" s="1060">
        <f t="shared" si="5"/>
        <v>0</v>
      </c>
      <c r="AA51" s="1060">
        <f t="shared" si="6"/>
        <v>0</v>
      </c>
      <c r="AB51" s="1060">
        <f t="shared" si="7"/>
        <v>0</v>
      </c>
      <c r="AC51" s="1060">
        <f t="shared" si="8"/>
        <v>0</v>
      </c>
      <c r="AD51" s="1060">
        <f t="shared" si="9"/>
        <v>0</v>
      </c>
      <c r="AE51" s="1060">
        <f t="shared" si="10"/>
        <v>0</v>
      </c>
    </row>
    <row r="52" spans="2:31" s="1059" customFormat="1" ht="15" x14ac:dyDescent="0.2">
      <c r="B52" s="833"/>
      <c r="C52" s="1052"/>
      <c r="D52" s="1053"/>
      <c r="E52" s="1054"/>
      <c r="F52" s="1054"/>
      <c r="G52" s="1054"/>
      <c r="H52" s="1054"/>
      <c r="I52" s="1054"/>
      <c r="J52" s="1055">
        <f t="shared" si="11"/>
        <v>0</v>
      </c>
      <c r="K52" s="1052"/>
      <c r="L52" s="1055">
        <f t="shared" si="1"/>
        <v>0</v>
      </c>
      <c r="M52" s="757">
        <f>IF(ISBLANK($C52),0,VLOOKUP($C52,Listen!$B$3:$D$40,2,FALSE))</f>
        <v>0</v>
      </c>
      <c r="N52" s="757">
        <f>IF(ISBLANK($C52),0,VLOOKUP($C52,Listen!$B$3:$D$40,3,FALSE))</f>
        <v>0</v>
      </c>
      <c r="O52" s="1056">
        <f t="shared" si="12"/>
        <v>0</v>
      </c>
      <c r="P52" s="1056">
        <f t="shared" si="14"/>
        <v>0</v>
      </c>
      <c r="Q52" s="1056">
        <f t="shared" si="14"/>
        <v>0</v>
      </c>
      <c r="R52" s="1056">
        <f t="shared" si="14"/>
        <v>0</v>
      </c>
      <c r="S52" s="1056">
        <f t="shared" si="14"/>
        <v>0</v>
      </c>
      <c r="T52" s="1056">
        <f t="shared" si="14"/>
        <v>0</v>
      </c>
      <c r="U52" s="1056">
        <f t="shared" si="14"/>
        <v>0</v>
      </c>
      <c r="V52" s="1060">
        <f t="shared" ca="1" si="13"/>
        <v>0</v>
      </c>
      <c r="W52" s="1057">
        <f ca="1">IF(D52='A. Allgemeine Informationen'!$C$15,$L52-$X52,OFFSET(X52,0,'A. Allgemeine Informationen'!$C$15-2022)-$X52)</f>
        <v>0</v>
      </c>
      <c r="X52" s="1057">
        <f ca="1">IFERROR(OFFSET(X52,0,'A. Allgemeine Informationen'!$C$15-2021),0)</f>
        <v>0</v>
      </c>
      <c r="Y52" s="1060">
        <f t="shared" si="4"/>
        <v>0</v>
      </c>
      <c r="Z52" s="1060">
        <f t="shared" si="5"/>
        <v>0</v>
      </c>
      <c r="AA52" s="1060">
        <f t="shared" si="6"/>
        <v>0</v>
      </c>
      <c r="AB52" s="1060">
        <f t="shared" si="7"/>
        <v>0</v>
      </c>
      <c r="AC52" s="1060">
        <f t="shared" si="8"/>
        <v>0</v>
      </c>
      <c r="AD52" s="1060">
        <f t="shared" si="9"/>
        <v>0</v>
      </c>
      <c r="AE52" s="1060">
        <f t="shared" si="10"/>
        <v>0</v>
      </c>
    </row>
    <row r="53" spans="2:31" s="1059" customFormat="1" ht="15" x14ac:dyDescent="0.2">
      <c r="B53" s="833"/>
      <c r="C53" s="1052"/>
      <c r="D53" s="1053"/>
      <c r="E53" s="1054"/>
      <c r="F53" s="1054"/>
      <c r="G53" s="1054"/>
      <c r="H53" s="1054"/>
      <c r="I53" s="1054"/>
      <c r="J53" s="1055">
        <f t="shared" si="11"/>
        <v>0</v>
      </c>
      <c r="K53" s="1052"/>
      <c r="L53" s="1055">
        <f t="shared" si="1"/>
        <v>0</v>
      </c>
      <c r="M53" s="757">
        <f>IF(ISBLANK($C53),0,VLOOKUP($C53,Listen!$B$3:$D$40,2,FALSE))</f>
        <v>0</v>
      </c>
      <c r="N53" s="757">
        <f>IF(ISBLANK($C53),0,VLOOKUP($C53,Listen!$B$3:$D$40,3,FALSE))</f>
        <v>0</v>
      </c>
      <c r="O53" s="1056">
        <f t="shared" si="12"/>
        <v>0</v>
      </c>
      <c r="P53" s="1056">
        <f t="shared" si="14"/>
        <v>0</v>
      </c>
      <c r="Q53" s="1056">
        <f t="shared" si="14"/>
        <v>0</v>
      </c>
      <c r="R53" s="1056">
        <f t="shared" si="14"/>
        <v>0</v>
      </c>
      <c r="S53" s="1056">
        <f t="shared" si="14"/>
        <v>0</v>
      </c>
      <c r="T53" s="1056">
        <f t="shared" si="14"/>
        <v>0</v>
      </c>
      <c r="U53" s="1056">
        <f t="shared" si="14"/>
        <v>0</v>
      </c>
      <c r="V53" s="1060">
        <f t="shared" ca="1" si="13"/>
        <v>0</v>
      </c>
      <c r="W53" s="1057">
        <f ca="1">IF(D53='A. Allgemeine Informationen'!$C$15,$L53-$X53,OFFSET(X53,0,'A. Allgemeine Informationen'!$C$15-2022)-$X53)</f>
        <v>0</v>
      </c>
      <c r="X53" s="1057">
        <f ca="1">IFERROR(OFFSET(X53,0,'A. Allgemeine Informationen'!$C$15-2021),0)</f>
        <v>0</v>
      </c>
      <c r="Y53" s="1060">
        <f t="shared" si="4"/>
        <v>0</v>
      </c>
      <c r="Z53" s="1060">
        <f t="shared" si="5"/>
        <v>0</v>
      </c>
      <c r="AA53" s="1060">
        <f t="shared" si="6"/>
        <v>0</v>
      </c>
      <c r="AB53" s="1060">
        <f t="shared" si="7"/>
        <v>0</v>
      </c>
      <c r="AC53" s="1060">
        <f t="shared" si="8"/>
        <v>0</v>
      </c>
      <c r="AD53" s="1060">
        <f t="shared" si="9"/>
        <v>0</v>
      </c>
      <c r="AE53" s="1060">
        <f t="shared" si="10"/>
        <v>0</v>
      </c>
    </row>
    <row r="54" spans="2:31" s="1059" customFormat="1" ht="15" x14ac:dyDescent="0.2">
      <c r="B54" s="833"/>
      <c r="C54" s="1052"/>
      <c r="D54" s="1053"/>
      <c r="E54" s="1054"/>
      <c r="F54" s="1054"/>
      <c r="G54" s="1054"/>
      <c r="H54" s="1054"/>
      <c r="I54" s="1054"/>
      <c r="J54" s="1055">
        <f t="shared" si="11"/>
        <v>0</v>
      </c>
      <c r="K54" s="1052"/>
      <c r="L54" s="1055">
        <f t="shared" si="1"/>
        <v>0</v>
      </c>
      <c r="M54" s="757">
        <f>IF(ISBLANK($C54),0,VLOOKUP($C54,Listen!$B$3:$D$40,2,FALSE))</f>
        <v>0</v>
      </c>
      <c r="N54" s="757">
        <f>IF(ISBLANK($C54),0,VLOOKUP($C54,Listen!$B$3:$D$40,3,FALSE))</f>
        <v>0</v>
      </c>
      <c r="O54" s="1056">
        <f t="shared" si="12"/>
        <v>0</v>
      </c>
      <c r="P54" s="1056">
        <f t="shared" si="14"/>
        <v>0</v>
      </c>
      <c r="Q54" s="1056">
        <f t="shared" si="14"/>
        <v>0</v>
      </c>
      <c r="R54" s="1056">
        <f t="shared" si="14"/>
        <v>0</v>
      </c>
      <c r="S54" s="1056">
        <f t="shared" si="14"/>
        <v>0</v>
      </c>
      <c r="T54" s="1056">
        <f t="shared" si="14"/>
        <v>0</v>
      </c>
      <c r="U54" s="1056">
        <f t="shared" si="14"/>
        <v>0</v>
      </c>
      <c r="V54" s="1060">
        <f t="shared" ca="1" si="13"/>
        <v>0</v>
      </c>
      <c r="W54" s="1057">
        <f ca="1">IF(D54='A. Allgemeine Informationen'!$C$15,$L54-$X54,OFFSET(X54,0,'A. Allgemeine Informationen'!$C$15-2022)-$X54)</f>
        <v>0</v>
      </c>
      <c r="X54" s="1057">
        <f ca="1">IFERROR(OFFSET(X54,0,'A. Allgemeine Informationen'!$C$15-2021),0)</f>
        <v>0</v>
      </c>
      <c r="Y54" s="1060">
        <f t="shared" si="4"/>
        <v>0</v>
      </c>
      <c r="Z54" s="1060">
        <f t="shared" si="5"/>
        <v>0</v>
      </c>
      <c r="AA54" s="1060">
        <f t="shared" si="6"/>
        <v>0</v>
      </c>
      <c r="AB54" s="1060">
        <f t="shared" si="7"/>
        <v>0</v>
      </c>
      <c r="AC54" s="1060">
        <f t="shared" si="8"/>
        <v>0</v>
      </c>
      <c r="AD54" s="1060">
        <f t="shared" si="9"/>
        <v>0</v>
      </c>
      <c r="AE54" s="1060">
        <f t="shared" si="10"/>
        <v>0</v>
      </c>
    </row>
    <row r="55" spans="2:31" s="1059" customFormat="1" ht="15" x14ac:dyDescent="0.2">
      <c r="B55" s="833"/>
      <c r="C55" s="1052"/>
      <c r="D55" s="1053"/>
      <c r="E55" s="1054"/>
      <c r="F55" s="1054"/>
      <c r="G55" s="1054"/>
      <c r="H55" s="1054"/>
      <c r="I55" s="1054"/>
      <c r="J55" s="1055">
        <f t="shared" si="11"/>
        <v>0</v>
      </c>
      <c r="K55" s="1052"/>
      <c r="L55" s="1055">
        <f t="shared" si="1"/>
        <v>0</v>
      </c>
      <c r="M55" s="757">
        <f>IF(ISBLANK($C55),0,VLOOKUP($C55,Listen!$B$3:$D$40,2,FALSE))</f>
        <v>0</v>
      </c>
      <c r="N55" s="757">
        <f>IF(ISBLANK($C55),0,VLOOKUP($C55,Listen!$B$3:$D$40,3,FALSE))</f>
        <v>0</v>
      </c>
      <c r="O55" s="1056">
        <f t="shared" si="12"/>
        <v>0</v>
      </c>
      <c r="P55" s="1056">
        <f t="shared" si="14"/>
        <v>0</v>
      </c>
      <c r="Q55" s="1056">
        <f t="shared" si="14"/>
        <v>0</v>
      </c>
      <c r="R55" s="1056">
        <f t="shared" si="14"/>
        <v>0</v>
      </c>
      <c r="S55" s="1056">
        <f t="shared" si="14"/>
        <v>0</v>
      </c>
      <c r="T55" s="1056">
        <f t="shared" si="14"/>
        <v>0</v>
      </c>
      <c r="U55" s="1056">
        <f t="shared" si="14"/>
        <v>0</v>
      </c>
      <c r="V55" s="1060">
        <f t="shared" ca="1" si="13"/>
        <v>0</v>
      </c>
      <c r="W55" s="1057">
        <f ca="1">IF(D55='A. Allgemeine Informationen'!$C$15,$L55-$X55,OFFSET(X55,0,'A. Allgemeine Informationen'!$C$15-2022)-$X55)</f>
        <v>0</v>
      </c>
      <c r="X55" s="1057">
        <f ca="1">IFERROR(OFFSET(X55,0,'A. Allgemeine Informationen'!$C$15-2021),0)</f>
        <v>0</v>
      </c>
      <c r="Y55" s="1060">
        <f t="shared" si="4"/>
        <v>0</v>
      </c>
      <c r="Z55" s="1060">
        <f t="shared" si="5"/>
        <v>0</v>
      </c>
      <c r="AA55" s="1060">
        <f t="shared" si="6"/>
        <v>0</v>
      </c>
      <c r="AB55" s="1060">
        <f t="shared" si="7"/>
        <v>0</v>
      </c>
      <c r="AC55" s="1060">
        <f t="shared" si="8"/>
        <v>0</v>
      </c>
      <c r="AD55" s="1060">
        <f t="shared" si="9"/>
        <v>0</v>
      </c>
      <c r="AE55" s="1060">
        <f t="shared" si="10"/>
        <v>0</v>
      </c>
    </row>
    <row r="56" spans="2:31" s="1059" customFormat="1" ht="15" x14ac:dyDescent="0.2">
      <c r="B56" s="833"/>
      <c r="C56" s="1052"/>
      <c r="D56" s="1053"/>
      <c r="E56" s="1054"/>
      <c r="F56" s="1054"/>
      <c r="G56" s="1054"/>
      <c r="H56" s="1054"/>
      <c r="I56" s="1054"/>
      <c r="J56" s="1055">
        <f t="shared" si="11"/>
        <v>0</v>
      </c>
      <c r="K56" s="1052"/>
      <c r="L56" s="1055">
        <f t="shared" si="1"/>
        <v>0</v>
      </c>
      <c r="M56" s="757">
        <f>IF(ISBLANK($C56),0,VLOOKUP($C56,Listen!$B$3:$D$40,2,FALSE))</f>
        <v>0</v>
      </c>
      <c r="N56" s="757">
        <f>IF(ISBLANK($C56),0,VLOOKUP($C56,Listen!$B$3:$D$40,3,FALSE))</f>
        <v>0</v>
      </c>
      <c r="O56" s="1056">
        <f t="shared" si="12"/>
        <v>0</v>
      </c>
      <c r="P56" s="1056">
        <f t="shared" si="14"/>
        <v>0</v>
      </c>
      <c r="Q56" s="1056">
        <f t="shared" si="14"/>
        <v>0</v>
      </c>
      <c r="R56" s="1056">
        <f t="shared" si="14"/>
        <v>0</v>
      </c>
      <c r="S56" s="1056">
        <f t="shared" si="14"/>
        <v>0</v>
      </c>
      <c r="T56" s="1056">
        <f t="shared" si="14"/>
        <v>0</v>
      </c>
      <c r="U56" s="1056">
        <f t="shared" si="14"/>
        <v>0</v>
      </c>
      <c r="V56" s="1060">
        <f t="shared" ca="1" si="13"/>
        <v>0</v>
      </c>
      <c r="W56" s="1057">
        <f ca="1">IF(D56='A. Allgemeine Informationen'!$C$15,$L56-$X56,OFFSET(X56,0,'A. Allgemeine Informationen'!$C$15-2022)-$X56)</f>
        <v>0</v>
      </c>
      <c r="X56" s="1057">
        <f ca="1">IFERROR(OFFSET(X56,0,'A. Allgemeine Informationen'!$C$15-2021),0)</f>
        <v>0</v>
      </c>
      <c r="Y56" s="1060">
        <f t="shared" si="4"/>
        <v>0</v>
      </c>
      <c r="Z56" s="1060">
        <f t="shared" si="5"/>
        <v>0</v>
      </c>
      <c r="AA56" s="1060">
        <f t="shared" si="6"/>
        <v>0</v>
      </c>
      <c r="AB56" s="1060">
        <f t="shared" si="7"/>
        <v>0</v>
      </c>
      <c r="AC56" s="1060">
        <f t="shared" si="8"/>
        <v>0</v>
      </c>
      <c r="AD56" s="1060">
        <f t="shared" si="9"/>
        <v>0</v>
      </c>
      <c r="AE56" s="1060">
        <f t="shared" si="10"/>
        <v>0</v>
      </c>
    </row>
    <row r="57" spans="2:31" s="1059" customFormat="1" ht="15" x14ac:dyDescent="0.2">
      <c r="B57" s="833"/>
      <c r="C57" s="1052"/>
      <c r="D57" s="1053"/>
      <c r="E57" s="1054"/>
      <c r="F57" s="1054"/>
      <c r="G57" s="1054"/>
      <c r="H57" s="1054"/>
      <c r="I57" s="1054"/>
      <c r="J57" s="1055">
        <f t="shared" si="11"/>
        <v>0</v>
      </c>
      <c r="K57" s="1052"/>
      <c r="L57" s="1055">
        <f t="shared" si="1"/>
        <v>0</v>
      </c>
      <c r="M57" s="757">
        <f>IF(ISBLANK($C57),0,VLOOKUP($C57,Listen!$B$3:$D$40,2,FALSE))</f>
        <v>0</v>
      </c>
      <c r="N57" s="757">
        <f>IF(ISBLANK($C57),0,VLOOKUP($C57,Listen!$B$3:$D$40,3,FALSE))</f>
        <v>0</v>
      </c>
      <c r="O57" s="1056">
        <f t="shared" si="12"/>
        <v>0</v>
      </c>
      <c r="P57" s="1056">
        <f t="shared" si="14"/>
        <v>0</v>
      </c>
      <c r="Q57" s="1056">
        <f t="shared" si="14"/>
        <v>0</v>
      </c>
      <c r="R57" s="1056">
        <f t="shared" si="14"/>
        <v>0</v>
      </c>
      <c r="S57" s="1056">
        <f t="shared" si="14"/>
        <v>0</v>
      </c>
      <c r="T57" s="1056">
        <f t="shared" si="14"/>
        <v>0</v>
      </c>
      <c r="U57" s="1056">
        <f t="shared" si="14"/>
        <v>0</v>
      </c>
      <c r="V57" s="1060">
        <f t="shared" ca="1" si="13"/>
        <v>0</v>
      </c>
      <c r="W57" s="1057">
        <f ca="1">IF(D57='A. Allgemeine Informationen'!$C$15,$L57-$X57,OFFSET(X57,0,'A. Allgemeine Informationen'!$C$15-2022)-$X57)</f>
        <v>0</v>
      </c>
      <c r="X57" s="1057">
        <f ca="1">IFERROR(OFFSET(X57,0,'A. Allgemeine Informationen'!$C$15-2021),0)</f>
        <v>0</v>
      </c>
      <c r="Y57" s="1060">
        <f t="shared" si="4"/>
        <v>0</v>
      </c>
      <c r="Z57" s="1060">
        <f t="shared" si="5"/>
        <v>0</v>
      </c>
      <c r="AA57" s="1060">
        <f t="shared" si="6"/>
        <v>0</v>
      </c>
      <c r="AB57" s="1060">
        <f t="shared" si="7"/>
        <v>0</v>
      </c>
      <c r="AC57" s="1060">
        <f t="shared" si="8"/>
        <v>0</v>
      </c>
      <c r="AD57" s="1060">
        <f t="shared" si="9"/>
        <v>0</v>
      </c>
      <c r="AE57" s="1060">
        <f t="shared" si="10"/>
        <v>0</v>
      </c>
    </row>
    <row r="58" spans="2:31" s="1059" customFormat="1" ht="15" x14ac:dyDescent="0.2">
      <c r="B58" s="833"/>
      <c r="C58" s="1052"/>
      <c r="D58" s="1053"/>
      <c r="E58" s="1054"/>
      <c r="F58" s="1054"/>
      <c r="G58" s="1054"/>
      <c r="H58" s="1054"/>
      <c r="I58" s="1054"/>
      <c r="J58" s="1055">
        <f t="shared" si="11"/>
        <v>0</v>
      </c>
      <c r="K58" s="1052"/>
      <c r="L58" s="1055">
        <f t="shared" si="1"/>
        <v>0</v>
      </c>
      <c r="M58" s="757">
        <f>IF(ISBLANK($C58),0,VLOOKUP($C58,Listen!$B$3:$D$40,2,FALSE))</f>
        <v>0</v>
      </c>
      <c r="N58" s="757">
        <f>IF(ISBLANK($C58),0,VLOOKUP($C58,Listen!$B$3:$D$40,3,FALSE))</f>
        <v>0</v>
      </c>
      <c r="O58" s="1056">
        <f t="shared" si="12"/>
        <v>0</v>
      </c>
      <c r="P58" s="1056">
        <f t="shared" si="14"/>
        <v>0</v>
      </c>
      <c r="Q58" s="1056">
        <f t="shared" si="14"/>
        <v>0</v>
      </c>
      <c r="R58" s="1056">
        <f t="shared" si="14"/>
        <v>0</v>
      </c>
      <c r="S58" s="1056">
        <f t="shared" si="14"/>
        <v>0</v>
      </c>
      <c r="T58" s="1056">
        <f t="shared" si="14"/>
        <v>0</v>
      </c>
      <c r="U58" s="1056">
        <f t="shared" si="14"/>
        <v>0</v>
      </c>
      <c r="V58" s="1060">
        <f t="shared" ca="1" si="13"/>
        <v>0</v>
      </c>
      <c r="W58" s="1057">
        <f ca="1">IF(D58='A. Allgemeine Informationen'!$C$15,$L58-$X58,OFFSET(X58,0,'A. Allgemeine Informationen'!$C$15-2022)-$X58)</f>
        <v>0</v>
      </c>
      <c r="X58" s="1057">
        <f ca="1">IFERROR(OFFSET(X58,0,'A. Allgemeine Informationen'!$C$15-2021),0)</f>
        <v>0</v>
      </c>
      <c r="Y58" s="1060">
        <f t="shared" si="4"/>
        <v>0</v>
      </c>
      <c r="Z58" s="1060">
        <f t="shared" si="5"/>
        <v>0</v>
      </c>
      <c r="AA58" s="1060">
        <f t="shared" si="6"/>
        <v>0</v>
      </c>
      <c r="AB58" s="1060">
        <f t="shared" si="7"/>
        <v>0</v>
      </c>
      <c r="AC58" s="1060">
        <f t="shared" si="8"/>
        <v>0</v>
      </c>
      <c r="AD58" s="1060">
        <f t="shared" si="9"/>
        <v>0</v>
      </c>
      <c r="AE58" s="1060">
        <f t="shared" si="10"/>
        <v>0</v>
      </c>
    </row>
    <row r="59" spans="2:31" s="1059" customFormat="1" ht="15" x14ac:dyDescent="0.2">
      <c r="B59" s="833"/>
      <c r="C59" s="1052"/>
      <c r="D59" s="1053"/>
      <c r="E59" s="1054"/>
      <c r="F59" s="1054"/>
      <c r="G59" s="1054"/>
      <c r="H59" s="1054"/>
      <c r="I59" s="1054"/>
      <c r="J59" s="1055">
        <f t="shared" si="11"/>
        <v>0</v>
      </c>
      <c r="K59" s="1052"/>
      <c r="L59" s="1055">
        <f t="shared" si="1"/>
        <v>0</v>
      </c>
      <c r="M59" s="757">
        <f>IF(ISBLANK($C59),0,VLOOKUP($C59,Listen!$B$3:$D$40,2,FALSE))</f>
        <v>0</v>
      </c>
      <c r="N59" s="757">
        <f>IF(ISBLANK($C59),0,VLOOKUP($C59,Listen!$B$3:$D$40,3,FALSE))</f>
        <v>0</v>
      </c>
      <c r="O59" s="1056">
        <f t="shared" si="12"/>
        <v>0</v>
      </c>
      <c r="P59" s="1056">
        <f t="shared" si="14"/>
        <v>0</v>
      </c>
      <c r="Q59" s="1056">
        <f t="shared" si="14"/>
        <v>0</v>
      </c>
      <c r="R59" s="1056">
        <f t="shared" si="14"/>
        <v>0</v>
      </c>
      <c r="S59" s="1056">
        <f t="shared" si="14"/>
        <v>0</v>
      </c>
      <c r="T59" s="1056">
        <f t="shared" si="14"/>
        <v>0</v>
      </c>
      <c r="U59" s="1056">
        <f t="shared" si="14"/>
        <v>0</v>
      </c>
      <c r="V59" s="1060">
        <f t="shared" ca="1" si="13"/>
        <v>0</v>
      </c>
      <c r="W59" s="1057">
        <f ca="1">IF(D59='A. Allgemeine Informationen'!$C$15,$L59-$X59,OFFSET(X59,0,'A. Allgemeine Informationen'!$C$15-2022)-$X59)</f>
        <v>0</v>
      </c>
      <c r="X59" s="1057">
        <f ca="1">IFERROR(OFFSET(X59,0,'A. Allgemeine Informationen'!$C$15-2021),0)</f>
        <v>0</v>
      </c>
      <c r="Y59" s="1060">
        <f t="shared" si="4"/>
        <v>0</v>
      </c>
      <c r="Z59" s="1060">
        <f t="shared" si="5"/>
        <v>0</v>
      </c>
      <c r="AA59" s="1060">
        <f t="shared" si="6"/>
        <v>0</v>
      </c>
      <c r="AB59" s="1060">
        <f t="shared" si="7"/>
        <v>0</v>
      </c>
      <c r="AC59" s="1060">
        <f t="shared" si="8"/>
        <v>0</v>
      </c>
      <c r="AD59" s="1060">
        <f t="shared" si="9"/>
        <v>0</v>
      </c>
      <c r="AE59" s="1060">
        <f t="shared" si="10"/>
        <v>0</v>
      </c>
    </row>
    <row r="60" spans="2:31" s="1059" customFormat="1" ht="15" x14ac:dyDescent="0.2">
      <c r="B60" s="833"/>
      <c r="C60" s="1052"/>
      <c r="D60" s="1053"/>
      <c r="E60" s="1054"/>
      <c r="F60" s="1054"/>
      <c r="G60" s="1054"/>
      <c r="H60" s="1054"/>
      <c r="I60" s="1054"/>
      <c r="J60" s="1055">
        <f t="shared" si="11"/>
        <v>0</v>
      </c>
      <c r="K60" s="1052"/>
      <c r="L60" s="1055">
        <f t="shared" si="1"/>
        <v>0</v>
      </c>
      <c r="M60" s="757">
        <f>IF(ISBLANK($C60),0,VLOOKUP($C60,Listen!$B$3:$D$40,2,FALSE))</f>
        <v>0</v>
      </c>
      <c r="N60" s="757">
        <f>IF(ISBLANK($C60),0,VLOOKUP($C60,Listen!$B$3:$D$40,3,FALSE))</f>
        <v>0</v>
      </c>
      <c r="O60" s="1056">
        <f t="shared" si="12"/>
        <v>0</v>
      </c>
      <c r="P60" s="1056">
        <f t="shared" si="14"/>
        <v>0</v>
      </c>
      <c r="Q60" s="1056">
        <f t="shared" si="14"/>
        <v>0</v>
      </c>
      <c r="R60" s="1056">
        <f t="shared" si="14"/>
        <v>0</v>
      </c>
      <c r="S60" s="1056">
        <f t="shared" si="14"/>
        <v>0</v>
      </c>
      <c r="T60" s="1056">
        <f t="shared" si="14"/>
        <v>0</v>
      </c>
      <c r="U60" s="1056">
        <f t="shared" si="14"/>
        <v>0</v>
      </c>
      <c r="V60" s="1060">
        <f t="shared" ca="1" si="13"/>
        <v>0</v>
      </c>
      <c r="W60" s="1057">
        <f ca="1">IF(D60='A. Allgemeine Informationen'!$C$15,$L60-$X60,OFFSET(X60,0,'A. Allgemeine Informationen'!$C$15-2022)-$X60)</f>
        <v>0</v>
      </c>
      <c r="X60" s="1057">
        <f ca="1">IFERROR(OFFSET(X60,0,'A. Allgemeine Informationen'!$C$15-2021),0)</f>
        <v>0</v>
      </c>
      <c r="Y60" s="1060">
        <f t="shared" si="4"/>
        <v>0</v>
      </c>
      <c r="Z60" s="1060">
        <f t="shared" si="5"/>
        <v>0</v>
      </c>
      <c r="AA60" s="1060">
        <f t="shared" si="6"/>
        <v>0</v>
      </c>
      <c r="AB60" s="1060">
        <f t="shared" si="7"/>
        <v>0</v>
      </c>
      <c r="AC60" s="1060">
        <f t="shared" si="8"/>
        <v>0</v>
      </c>
      <c r="AD60" s="1060">
        <f t="shared" si="9"/>
        <v>0</v>
      </c>
      <c r="AE60" s="1060">
        <f t="shared" si="10"/>
        <v>0</v>
      </c>
    </row>
    <row r="61" spans="2:31" s="1059" customFormat="1" ht="15" x14ac:dyDescent="0.2">
      <c r="B61" s="833"/>
      <c r="C61" s="1052"/>
      <c r="D61" s="1053"/>
      <c r="E61" s="1054"/>
      <c r="F61" s="1054"/>
      <c r="G61" s="1054"/>
      <c r="H61" s="1054"/>
      <c r="I61" s="1054"/>
      <c r="J61" s="1055">
        <f t="shared" si="11"/>
        <v>0</v>
      </c>
      <c r="K61" s="1052"/>
      <c r="L61" s="1055">
        <f t="shared" si="1"/>
        <v>0</v>
      </c>
      <c r="M61" s="757">
        <f>IF(ISBLANK($C61),0,VLOOKUP($C61,Listen!$B$3:$D$40,2,FALSE))</f>
        <v>0</v>
      </c>
      <c r="N61" s="757">
        <f>IF(ISBLANK($C61),0,VLOOKUP($C61,Listen!$B$3:$D$40,3,FALSE))</f>
        <v>0</v>
      </c>
      <c r="O61" s="1056">
        <f t="shared" si="12"/>
        <v>0</v>
      </c>
      <c r="P61" s="1056">
        <f t="shared" si="14"/>
        <v>0</v>
      </c>
      <c r="Q61" s="1056">
        <f t="shared" si="14"/>
        <v>0</v>
      </c>
      <c r="R61" s="1056">
        <f t="shared" si="14"/>
        <v>0</v>
      </c>
      <c r="S61" s="1056">
        <f t="shared" si="14"/>
        <v>0</v>
      </c>
      <c r="T61" s="1056">
        <f t="shared" si="14"/>
        <v>0</v>
      </c>
      <c r="U61" s="1056">
        <f t="shared" si="14"/>
        <v>0</v>
      </c>
      <c r="V61" s="1060">
        <f t="shared" ca="1" si="13"/>
        <v>0</v>
      </c>
      <c r="W61" s="1057">
        <f ca="1">IF(D61='A. Allgemeine Informationen'!$C$15,$L61-$X61,OFFSET(X61,0,'A. Allgemeine Informationen'!$C$15-2022)-$X61)</f>
        <v>0</v>
      </c>
      <c r="X61" s="1057">
        <f ca="1">IFERROR(OFFSET(X61,0,'A. Allgemeine Informationen'!$C$15-2021),0)</f>
        <v>0</v>
      </c>
      <c r="Y61" s="1060">
        <f t="shared" si="4"/>
        <v>0</v>
      </c>
      <c r="Z61" s="1060">
        <f t="shared" si="5"/>
        <v>0</v>
      </c>
      <c r="AA61" s="1060">
        <f t="shared" si="6"/>
        <v>0</v>
      </c>
      <c r="AB61" s="1060">
        <f t="shared" si="7"/>
        <v>0</v>
      </c>
      <c r="AC61" s="1060">
        <f t="shared" si="8"/>
        <v>0</v>
      </c>
      <c r="AD61" s="1060">
        <f t="shared" si="9"/>
        <v>0</v>
      </c>
      <c r="AE61" s="1060">
        <f t="shared" si="10"/>
        <v>0</v>
      </c>
    </row>
    <row r="62" spans="2:31" s="1059" customFormat="1" ht="15" x14ac:dyDescent="0.2">
      <c r="B62" s="833"/>
      <c r="C62" s="1052"/>
      <c r="D62" s="1053"/>
      <c r="E62" s="1054"/>
      <c r="F62" s="1054"/>
      <c r="G62" s="1054"/>
      <c r="H62" s="1054"/>
      <c r="I62" s="1054"/>
      <c r="J62" s="1055">
        <f t="shared" si="11"/>
        <v>0</v>
      </c>
      <c r="K62" s="1052"/>
      <c r="L62" s="1055">
        <f t="shared" si="1"/>
        <v>0</v>
      </c>
      <c r="M62" s="757">
        <f>IF(ISBLANK($C62),0,VLOOKUP($C62,Listen!$B$3:$D$40,2,FALSE))</f>
        <v>0</v>
      </c>
      <c r="N62" s="757">
        <f>IF(ISBLANK($C62),0,VLOOKUP($C62,Listen!$B$3:$D$40,3,FALSE))</f>
        <v>0</v>
      </c>
      <c r="O62" s="1056">
        <f t="shared" si="12"/>
        <v>0</v>
      </c>
      <c r="P62" s="1056">
        <f t="shared" si="14"/>
        <v>0</v>
      </c>
      <c r="Q62" s="1056">
        <f t="shared" si="14"/>
        <v>0</v>
      </c>
      <c r="R62" s="1056">
        <f t="shared" si="14"/>
        <v>0</v>
      </c>
      <c r="S62" s="1056">
        <f t="shared" si="14"/>
        <v>0</v>
      </c>
      <c r="T62" s="1056">
        <f t="shared" si="14"/>
        <v>0</v>
      </c>
      <c r="U62" s="1056">
        <f t="shared" si="14"/>
        <v>0</v>
      </c>
      <c r="V62" s="1060">
        <f t="shared" ca="1" si="13"/>
        <v>0</v>
      </c>
      <c r="W62" s="1057">
        <f ca="1">IF(D62='A. Allgemeine Informationen'!$C$15,$L62-$X62,OFFSET(X62,0,'A. Allgemeine Informationen'!$C$15-2022)-$X62)</f>
        <v>0</v>
      </c>
      <c r="X62" s="1057">
        <f ca="1">IFERROR(OFFSET(X62,0,'A. Allgemeine Informationen'!$C$15-2021),0)</f>
        <v>0</v>
      </c>
      <c r="Y62" s="1060">
        <f t="shared" si="4"/>
        <v>0</v>
      </c>
      <c r="Z62" s="1060">
        <f t="shared" si="5"/>
        <v>0</v>
      </c>
      <c r="AA62" s="1060">
        <f t="shared" si="6"/>
        <v>0</v>
      </c>
      <c r="AB62" s="1060">
        <f t="shared" si="7"/>
        <v>0</v>
      </c>
      <c r="AC62" s="1060">
        <f t="shared" si="8"/>
        <v>0</v>
      </c>
      <c r="AD62" s="1060">
        <f t="shared" si="9"/>
        <v>0</v>
      </c>
      <c r="AE62" s="1060">
        <f t="shared" si="10"/>
        <v>0</v>
      </c>
    </row>
    <row r="63" spans="2:31" s="1059" customFormat="1" ht="15" x14ac:dyDescent="0.2">
      <c r="B63" s="833"/>
      <c r="C63" s="1052"/>
      <c r="D63" s="1053"/>
      <c r="E63" s="1054"/>
      <c r="F63" s="1054"/>
      <c r="G63" s="1054"/>
      <c r="H63" s="1054"/>
      <c r="I63" s="1054"/>
      <c r="J63" s="1055">
        <f t="shared" si="11"/>
        <v>0</v>
      </c>
      <c r="K63" s="1052"/>
      <c r="L63" s="1055">
        <f t="shared" si="1"/>
        <v>0</v>
      </c>
      <c r="M63" s="757">
        <f>IF(ISBLANK($C63),0,VLOOKUP($C63,Listen!$B$3:$D$40,2,FALSE))</f>
        <v>0</v>
      </c>
      <c r="N63" s="757">
        <f>IF(ISBLANK($C63),0,VLOOKUP($C63,Listen!$B$3:$D$40,3,FALSE))</f>
        <v>0</v>
      </c>
      <c r="O63" s="1056">
        <f t="shared" si="12"/>
        <v>0</v>
      </c>
      <c r="P63" s="1056">
        <f t="shared" si="14"/>
        <v>0</v>
      </c>
      <c r="Q63" s="1056">
        <f t="shared" si="14"/>
        <v>0</v>
      </c>
      <c r="R63" s="1056">
        <f t="shared" si="14"/>
        <v>0</v>
      </c>
      <c r="S63" s="1056">
        <f t="shared" si="14"/>
        <v>0</v>
      </c>
      <c r="T63" s="1056">
        <f t="shared" si="14"/>
        <v>0</v>
      </c>
      <c r="U63" s="1056">
        <f t="shared" si="14"/>
        <v>0</v>
      </c>
      <c r="V63" s="1060">
        <f t="shared" ca="1" si="13"/>
        <v>0</v>
      </c>
      <c r="W63" s="1057">
        <f ca="1">IF(D63='A. Allgemeine Informationen'!$C$15,$L63-$X63,OFFSET(X63,0,'A. Allgemeine Informationen'!$C$15-2022)-$X63)</f>
        <v>0</v>
      </c>
      <c r="X63" s="1057">
        <f ca="1">IFERROR(OFFSET(X63,0,'A. Allgemeine Informationen'!$C$15-2021),0)</f>
        <v>0</v>
      </c>
      <c r="Y63" s="1060">
        <f t="shared" si="4"/>
        <v>0</v>
      </c>
      <c r="Z63" s="1060">
        <f t="shared" si="5"/>
        <v>0</v>
      </c>
      <c r="AA63" s="1060">
        <f t="shared" si="6"/>
        <v>0</v>
      </c>
      <c r="AB63" s="1060">
        <f t="shared" si="7"/>
        <v>0</v>
      </c>
      <c r="AC63" s="1060">
        <f t="shared" si="8"/>
        <v>0</v>
      </c>
      <c r="AD63" s="1060">
        <f t="shared" si="9"/>
        <v>0</v>
      </c>
      <c r="AE63" s="1060">
        <f t="shared" si="10"/>
        <v>0</v>
      </c>
    </row>
    <row r="64" spans="2:31" s="1059" customFormat="1" ht="15" x14ac:dyDescent="0.2">
      <c r="B64" s="833"/>
      <c r="C64" s="1052"/>
      <c r="D64" s="1053"/>
      <c r="E64" s="1054"/>
      <c r="F64" s="1054"/>
      <c r="G64" s="1054"/>
      <c r="H64" s="1054"/>
      <c r="I64" s="1054"/>
      <c r="J64" s="1055">
        <f t="shared" si="11"/>
        <v>0</v>
      </c>
      <c r="K64" s="1052"/>
      <c r="L64" s="1055">
        <f t="shared" si="1"/>
        <v>0</v>
      </c>
      <c r="M64" s="757">
        <f>IF(ISBLANK($C64),0,VLOOKUP($C64,Listen!$B$3:$D$40,2,FALSE))</f>
        <v>0</v>
      </c>
      <c r="N64" s="757">
        <f>IF(ISBLANK($C64),0,VLOOKUP($C64,Listen!$B$3:$D$40,3,FALSE))</f>
        <v>0</v>
      </c>
      <c r="O64" s="1056">
        <f t="shared" si="12"/>
        <v>0</v>
      </c>
      <c r="P64" s="1056">
        <f t="shared" si="14"/>
        <v>0</v>
      </c>
      <c r="Q64" s="1056">
        <f t="shared" si="14"/>
        <v>0</v>
      </c>
      <c r="R64" s="1056">
        <f t="shared" si="14"/>
        <v>0</v>
      </c>
      <c r="S64" s="1056">
        <f t="shared" ref="S64:U127" si="15">R64</f>
        <v>0</v>
      </c>
      <c r="T64" s="1056">
        <f t="shared" si="15"/>
        <v>0</v>
      </c>
      <c r="U64" s="1056">
        <f t="shared" si="15"/>
        <v>0</v>
      </c>
      <c r="V64" s="1060">
        <f t="shared" ca="1" si="13"/>
        <v>0</v>
      </c>
      <c r="W64" s="1057">
        <f ca="1">IF(D64='A. Allgemeine Informationen'!$C$15,$L64-$X64,OFFSET(X64,0,'A. Allgemeine Informationen'!$C$15-2022)-$X64)</f>
        <v>0</v>
      </c>
      <c r="X64" s="1057">
        <f ca="1">IFERROR(OFFSET(X64,0,'A. Allgemeine Informationen'!$C$15-2021),0)</f>
        <v>0</v>
      </c>
      <c r="Y64" s="1060">
        <f t="shared" si="4"/>
        <v>0</v>
      </c>
      <c r="Z64" s="1060">
        <f t="shared" si="5"/>
        <v>0</v>
      </c>
      <c r="AA64" s="1060">
        <f t="shared" si="6"/>
        <v>0</v>
      </c>
      <c r="AB64" s="1060">
        <f t="shared" si="7"/>
        <v>0</v>
      </c>
      <c r="AC64" s="1060">
        <f t="shared" si="8"/>
        <v>0</v>
      </c>
      <c r="AD64" s="1060">
        <f t="shared" si="9"/>
        <v>0</v>
      </c>
      <c r="AE64" s="1060">
        <f t="shared" si="10"/>
        <v>0</v>
      </c>
    </row>
    <row r="65" spans="2:31" s="1059" customFormat="1" ht="15" x14ac:dyDescent="0.2">
      <c r="B65" s="833"/>
      <c r="C65" s="1052"/>
      <c r="D65" s="1053"/>
      <c r="E65" s="1054"/>
      <c r="F65" s="1054"/>
      <c r="G65" s="1054"/>
      <c r="H65" s="1054"/>
      <c r="I65" s="1054"/>
      <c r="J65" s="1055">
        <f t="shared" si="11"/>
        <v>0</v>
      </c>
      <c r="K65" s="1052"/>
      <c r="L65" s="1055">
        <f t="shared" si="1"/>
        <v>0</v>
      </c>
      <c r="M65" s="757">
        <f>IF(ISBLANK($C65),0,VLOOKUP($C65,Listen!$B$3:$D$40,2,FALSE))</f>
        <v>0</v>
      </c>
      <c r="N65" s="757">
        <f>IF(ISBLANK($C65),0,VLOOKUP($C65,Listen!$B$3:$D$40,3,FALSE))</f>
        <v>0</v>
      </c>
      <c r="O65" s="1056">
        <f t="shared" si="12"/>
        <v>0</v>
      </c>
      <c r="P65" s="1056">
        <f t="shared" ref="P65:U128" si="16">O65</f>
        <v>0</v>
      </c>
      <c r="Q65" s="1056">
        <f t="shared" si="16"/>
        <v>0</v>
      </c>
      <c r="R65" s="1056">
        <f t="shared" si="16"/>
        <v>0</v>
      </c>
      <c r="S65" s="1056">
        <f t="shared" si="15"/>
        <v>0</v>
      </c>
      <c r="T65" s="1056">
        <f t="shared" si="15"/>
        <v>0</v>
      </c>
      <c r="U65" s="1056">
        <f t="shared" si="15"/>
        <v>0</v>
      </c>
      <c r="V65" s="1060">
        <f t="shared" ca="1" si="13"/>
        <v>0</v>
      </c>
      <c r="W65" s="1057">
        <f ca="1">IF(D65='A. Allgemeine Informationen'!$C$15,$L65-$X65,OFFSET(X65,0,'A. Allgemeine Informationen'!$C$15-2022)-$X65)</f>
        <v>0</v>
      </c>
      <c r="X65" s="1057">
        <f ca="1">IFERROR(OFFSET(X65,0,'A. Allgemeine Informationen'!$C$15-2021),0)</f>
        <v>0</v>
      </c>
      <c r="Y65" s="1060">
        <f t="shared" si="4"/>
        <v>0</v>
      </c>
      <c r="Z65" s="1060">
        <f t="shared" si="5"/>
        <v>0</v>
      </c>
      <c r="AA65" s="1060">
        <f t="shared" si="6"/>
        <v>0</v>
      </c>
      <c r="AB65" s="1060">
        <f t="shared" si="7"/>
        <v>0</v>
      </c>
      <c r="AC65" s="1060">
        <f t="shared" si="8"/>
        <v>0</v>
      </c>
      <c r="AD65" s="1060">
        <f t="shared" si="9"/>
        <v>0</v>
      </c>
      <c r="AE65" s="1060">
        <f t="shared" si="10"/>
        <v>0</v>
      </c>
    </row>
    <row r="66" spans="2:31" s="1059" customFormat="1" ht="15" x14ac:dyDescent="0.2">
      <c r="B66" s="833"/>
      <c r="C66" s="1052"/>
      <c r="D66" s="1053"/>
      <c r="E66" s="1054"/>
      <c r="F66" s="1054"/>
      <c r="G66" s="1054"/>
      <c r="H66" s="1054"/>
      <c r="I66" s="1054"/>
      <c r="J66" s="1055">
        <f t="shared" si="11"/>
        <v>0</v>
      </c>
      <c r="K66" s="1052"/>
      <c r="L66" s="1055">
        <f t="shared" si="1"/>
        <v>0</v>
      </c>
      <c r="M66" s="757">
        <f>IF(ISBLANK($C66),0,VLOOKUP($C66,Listen!$B$3:$D$40,2,FALSE))</f>
        <v>0</v>
      </c>
      <c r="N66" s="757">
        <f>IF(ISBLANK($C66),0,VLOOKUP($C66,Listen!$B$3:$D$40,3,FALSE))</f>
        <v>0</v>
      </c>
      <c r="O66" s="1056">
        <f t="shared" si="12"/>
        <v>0</v>
      </c>
      <c r="P66" s="1056">
        <f t="shared" si="16"/>
        <v>0</v>
      </c>
      <c r="Q66" s="1056">
        <f t="shared" si="16"/>
        <v>0</v>
      </c>
      <c r="R66" s="1056">
        <f t="shared" si="16"/>
        <v>0</v>
      </c>
      <c r="S66" s="1056">
        <f t="shared" si="15"/>
        <v>0</v>
      </c>
      <c r="T66" s="1056">
        <f t="shared" si="15"/>
        <v>0</v>
      </c>
      <c r="U66" s="1056">
        <f t="shared" si="15"/>
        <v>0</v>
      </c>
      <c r="V66" s="1060">
        <f t="shared" ca="1" si="13"/>
        <v>0</v>
      </c>
      <c r="W66" s="1057">
        <f ca="1">IF(D66='A. Allgemeine Informationen'!$C$15,$L66-$X66,OFFSET(X66,0,'A. Allgemeine Informationen'!$C$15-2022)-$X66)</f>
        <v>0</v>
      </c>
      <c r="X66" s="1057">
        <f ca="1">IFERROR(OFFSET(X66,0,'A. Allgemeine Informationen'!$C$15-2021),0)</f>
        <v>0</v>
      </c>
      <c r="Y66" s="1060">
        <f t="shared" si="4"/>
        <v>0</v>
      </c>
      <c r="Z66" s="1060">
        <f t="shared" si="5"/>
        <v>0</v>
      </c>
      <c r="AA66" s="1060">
        <f t="shared" si="6"/>
        <v>0</v>
      </c>
      <c r="AB66" s="1060">
        <f t="shared" si="7"/>
        <v>0</v>
      </c>
      <c r="AC66" s="1060">
        <f t="shared" si="8"/>
        <v>0</v>
      </c>
      <c r="AD66" s="1060">
        <f t="shared" si="9"/>
        <v>0</v>
      </c>
      <c r="AE66" s="1060">
        <f t="shared" si="10"/>
        <v>0</v>
      </c>
    </row>
    <row r="67" spans="2:31" s="1059" customFormat="1" ht="15" x14ac:dyDescent="0.2">
      <c r="B67" s="833"/>
      <c r="C67" s="1052"/>
      <c r="D67" s="1053"/>
      <c r="E67" s="1054"/>
      <c r="F67" s="1054"/>
      <c r="G67" s="1054"/>
      <c r="H67" s="1054"/>
      <c r="I67" s="1054"/>
      <c r="J67" s="1055">
        <f t="shared" si="11"/>
        <v>0</v>
      </c>
      <c r="K67" s="1052"/>
      <c r="L67" s="1055">
        <f t="shared" si="1"/>
        <v>0</v>
      </c>
      <c r="M67" s="757">
        <f>IF(ISBLANK($C67),0,VLOOKUP($C67,Listen!$B$3:$D$40,2,FALSE))</f>
        <v>0</v>
      </c>
      <c r="N67" s="757">
        <f>IF(ISBLANK($C67),0,VLOOKUP($C67,Listen!$B$3:$D$40,3,FALSE))</f>
        <v>0</v>
      </c>
      <c r="O67" s="1056">
        <f t="shared" si="12"/>
        <v>0</v>
      </c>
      <c r="P67" s="1056">
        <f t="shared" si="16"/>
        <v>0</v>
      </c>
      <c r="Q67" s="1056">
        <f t="shared" si="16"/>
        <v>0</v>
      </c>
      <c r="R67" s="1056">
        <f t="shared" si="16"/>
        <v>0</v>
      </c>
      <c r="S67" s="1056">
        <f t="shared" si="15"/>
        <v>0</v>
      </c>
      <c r="T67" s="1056">
        <f t="shared" si="15"/>
        <v>0</v>
      </c>
      <c r="U67" s="1056">
        <f t="shared" si="15"/>
        <v>0</v>
      </c>
      <c r="V67" s="1060">
        <f t="shared" ca="1" si="13"/>
        <v>0</v>
      </c>
      <c r="W67" s="1057">
        <f ca="1">IF(D67='A. Allgemeine Informationen'!$C$15,$L67-$X67,OFFSET(X67,0,'A. Allgemeine Informationen'!$C$15-2022)-$X67)</f>
        <v>0</v>
      </c>
      <c r="X67" s="1057">
        <f ca="1">IFERROR(OFFSET(X67,0,'A. Allgemeine Informationen'!$C$15-2021),0)</f>
        <v>0</v>
      </c>
      <c r="Y67" s="1060">
        <f t="shared" si="4"/>
        <v>0</v>
      </c>
      <c r="Z67" s="1060">
        <f t="shared" si="5"/>
        <v>0</v>
      </c>
      <c r="AA67" s="1060">
        <f t="shared" si="6"/>
        <v>0</v>
      </c>
      <c r="AB67" s="1060">
        <f t="shared" si="7"/>
        <v>0</v>
      </c>
      <c r="AC67" s="1060">
        <f t="shared" si="8"/>
        <v>0</v>
      </c>
      <c r="AD67" s="1060">
        <f t="shared" si="9"/>
        <v>0</v>
      </c>
      <c r="AE67" s="1060">
        <f t="shared" si="10"/>
        <v>0</v>
      </c>
    </row>
    <row r="68" spans="2:31" s="1059" customFormat="1" ht="15" x14ac:dyDescent="0.2">
      <c r="B68" s="833"/>
      <c r="C68" s="1052"/>
      <c r="D68" s="1053"/>
      <c r="E68" s="1054"/>
      <c r="F68" s="1054"/>
      <c r="G68" s="1054"/>
      <c r="H68" s="1054"/>
      <c r="I68" s="1054"/>
      <c r="J68" s="1055">
        <f t="shared" si="11"/>
        <v>0</v>
      </c>
      <c r="K68" s="1052"/>
      <c r="L68" s="1055">
        <f t="shared" si="1"/>
        <v>0</v>
      </c>
      <c r="M68" s="757">
        <f>IF(ISBLANK($C68),0,VLOOKUP($C68,Listen!$B$3:$D$40,2,FALSE))</f>
        <v>0</v>
      </c>
      <c r="N68" s="757">
        <f>IF(ISBLANK($C68),0,VLOOKUP($C68,Listen!$B$3:$D$40,3,FALSE))</f>
        <v>0</v>
      </c>
      <c r="O68" s="1056">
        <f t="shared" si="12"/>
        <v>0</v>
      </c>
      <c r="P68" s="1056">
        <f t="shared" si="16"/>
        <v>0</v>
      </c>
      <c r="Q68" s="1056">
        <f t="shared" si="16"/>
        <v>0</v>
      </c>
      <c r="R68" s="1056">
        <f t="shared" si="16"/>
        <v>0</v>
      </c>
      <c r="S68" s="1056">
        <f t="shared" si="15"/>
        <v>0</v>
      </c>
      <c r="T68" s="1056">
        <f t="shared" si="15"/>
        <v>0</v>
      </c>
      <c r="U68" s="1056">
        <f t="shared" si="15"/>
        <v>0</v>
      </c>
      <c r="V68" s="1060">
        <f t="shared" ca="1" si="13"/>
        <v>0</v>
      </c>
      <c r="W68" s="1057">
        <f ca="1">IF(D68='A. Allgemeine Informationen'!$C$15,$L68-$X68,OFFSET(X68,0,'A. Allgemeine Informationen'!$C$15-2022)-$X68)</f>
        <v>0</v>
      </c>
      <c r="X68" s="1057">
        <f ca="1">IFERROR(OFFSET(X68,0,'A. Allgemeine Informationen'!$C$15-2021),0)</f>
        <v>0</v>
      </c>
      <c r="Y68" s="1060">
        <f t="shared" si="4"/>
        <v>0</v>
      </c>
      <c r="Z68" s="1060">
        <f t="shared" si="5"/>
        <v>0</v>
      </c>
      <c r="AA68" s="1060">
        <f t="shared" si="6"/>
        <v>0</v>
      </c>
      <c r="AB68" s="1060">
        <f t="shared" si="7"/>
        <v>0</v>
      </c>
      <c r="AC68" s="1060">
        <f t="shared" si="8"/>
        <v>0</v>
      </c>
      <c r="AD68" s="1060">
        <f t="shared" si="9"/>
        <v>0</v>
      </c>
      <c r="AE68" s="1060">
        <f t="shared" si="10"/>
        <v>0</v>
      </c>
    </row>
    <row r="69" spans="2:31" s="1059" customFormat="1" ht="15" x14ac:dyDescent="0.2">
      <c r="B69" s="833"/>
      <c r="C69" s="1052"/>
      <c r="D69" s="1053"/>
      <c r="E69" s="1054"/>
      <c r="F69" s="1054"/>
      <c r="G69" s="1054"/>
      <c r="H69" s="1054"/>
      <c r="I69" s="1054"/>
      <c r="J69" s="1055">
        <f t="shared" si="11"/>
        <v>0</v>
      </c>
      <c r="K69" s="1052"/>
      <c r="L69" s="1055">
        <f t="shared" si="1"/>
        <v>0</v>
      </c>
      <c r="M69" s="757">
        <f>IF(ISBLANK($C69),0,VLOOKUP($C69,Listen!$B$3:$D$40,2,FALSE))</f>
        <v>0</v>
      </c>
      <c r="N69" s="757">
        <f>IF(ISBLANK($C69),0,VLOOKUP($C69,Listen!$B$3:$D$40,3,FALSE))</f>
        <v>0</v>
      </c>
      <c r="O69" s="1056">
        <f t="shared" si="12"/>
        <v>0</v>
      </c>
      <c r="P69" s="1056">
        <f t="shared" si="16"/>
        <v>0</v>
      </c>
      <c r="Q69" s="1056">
        <f t="shared" si="16"/>
        <v>0</v>
      </c>
      <c r="R69" s="1056">
        <f t="shared" si="16"/>
        <v>0</v>
      </c>
      <c r="S69" s="1056">
        <f t="shared" si="15"/>
        <v>0</v>
      </c>
      <c r="T69" s="1056">
        <f t="shared" si="15"/>
        <v>0</v>
      </c>
      <c r="U69" s="1056">
        <f t="shared" si="15"/>
        <v>0</v>
      </c>
      <c r="V69" s="1060">
        <f t="shared" ca="1" si="13"/>
        <v>0</v>
      </c>
      <c r="W69" s="1057">
        <f ca="1">IF(D69='A. Allgemeine Informationen'!$C$15,$L69-$X69,OFFSET(X69,0,'A. Allgemeine Informationen'!$C$15-2022)-$X69)</f>
        <v>0</v>
      </c>
      <c r="X69" s="1057">
        <f ca="1">IFERROR(OFFSET(X69,0,'A. Allgemeine Informationen'!$C$15-2021),0)</f>
        <v>0</v>
      </c>
      <c r="Y69" s="1060">
        <f t="shared" si="4"/>
        <v>0</v>
      </c>
      <c r="Z69" s="1060">
        <f t="shared" si="5"/>
        <v>0</v>
      </c>
      <c r="AA69" s="1060">
        <f t="shared" si="6"/>
        <v>0</v>
      </c>
      <c r="AB69" s="1060">
        <f t="shared" si="7"/>
        <v>0</v>
      </c>
      <c r="AC69" s="1060">
        <f t="shared" si="8"/>
        <v>0</v>
      </c>
      <c r="AD69" s="1060">
        <f t="shared" si="9"/>
        <v>0</v>
      </c>
      <c r="AE69" s="1060">
        <f t="shared" si="10"/>
        <v>0</v>
      </c>
    </row>
    <row r="70" spans="2:31" s="1059" customFormat="1" ht="15" x14ac:dyDescent="0.2">
      <c r="B70" s="833"/>
      <c r="C70" s="1052"/>
      <c r="D70" s="1053"/>
      <c r="E70" s="1054"/>
      <c r="F70" s="1054"/>
      <c r="G70" s="1054"/>
      <c r="H70" s="1054"/>
      <c r="I70" s="1054"/>
      <c r="J70" s="1055">
        <f t="shared" si="11"/>
        <v>0</v>
      </c>
      <c r="K70" s="1052"/>
      <c r="L70" s="1055">
        <f t="shared" ref="L70:L133" si="17">J70-K70</f>
        <v>0</v>
      </c>
      <c r="M70" s="757">
        <f>IF(ISBLANK($C70),0,VLOOKUP($C70,Listen!$B$3:$D$40,2,FALSE))</f>
        <v>0</v>
      </c>
      <c r="N70" s="757">
        <f>IF(ISBLANK($C70),0,VLOOKUP($C70,Listen!$B$3:$D$40,3,FALSE))</f>
        <v>0</v>
      </c>
      <c r="O70" s="1056">
        <f t="shared" si="12"/>
        <v>0</v>
      </c>
      <c r="P70" s="1056">
        <f t="shared" si="16"/>
        <v>0</v>
      </c>
      <c r="Q70" s="1056">
        <f t="shared" si="16"/>
        <v>0</v>
      </c>
      <c r="R70" s="1056">
        <f t="shared" si="16"/>
        <v>0</v>
      </c>
      <c r="S70" s="1056">
        <f t="shared" si="15"/>
        <v>0</v>
      </c>
      <c r="T70" s="1056">
        <f t="shared" si="15"/>
        <v>0</v>
      </c>
      <c r="U70" s="1056">
        <f t="shared" si="15"/>
        <v>0</v>
      </c>
      <c r="V70" s="1060">
        <f t="shared" ca="1" si="13"/>
        <v>0</v>
      </c>
      <c r="W70" s="1057">
        <f ca="1">IF(D70='A. Allgemeine Informationen'!$C$15,$L70-$X70,OFFSET(X70,0,'A. Allgemeine Informationen'!$C$15-2022)-$X70)</f>
        <v>0</v>
      </c>
      <c r="X70" s="1057">
        <f ca="1">IFERROR(OFFSET(X70,0,'A. Allgemeine Informationen'!$C$15-2021),0)</f>
        <v>0</v>
      </c>
      <c r="Y70" s="1060">
        <f t="shared" ref="Y70:Y133" si="18">IF(OR($D70=0,$L70=0),0,IF($D70&lt;=VALUE(Y$5),$L70-$L70/O70*(VALUE(Y$5)-$D70+1),0))</f>
        <v>0</v>
      </c>
      <c r="Z70" s="1060">
        <f t="shared" ref="Z70:Z133" si="19">IF(OR($D70=0,$L70=0,P70-(VALUE(Z$5)-$D70)=0),0,
IF($D70&lt;VALUE(Z$5),Y70-Y70/(P70-(VALUE(Z$5)-$D70)),
IF($D70=VALUE(Z$5),$L70-$L70/P70,0)))</f>
        <v>0</v>
      </c>
      <c r="AA70" s="1060">
        <f t="shared" ref="AA70:AA133" si="20">IF(OR($D70=0,$L70=0,Q70-(VALUE(AA$5)-$D70)=0),0,
IF($D70&lt;VALUE(AA$5),Z70-Z70/(Q70-(VALUE(AA$5)-$D70)),
IF($D70=VALUE(AA$5),$L70-$L70/Q70,0)))</f>
        <v>0</v>
      </c>
      <c r="AB70" s="1060">
        <f t="shared" ref="AB70:AB133" si="21">IF(OR($D70=0,$L70=0,R70-(VALUE(AB$5)-$D70)=0),0,
IF($D70&lt;VALUE(AB$5),AA70-AA70/(R70-(VALUE(AB$5)-$D70)),
IF($D70=VALUE(AB$5),$L70-$L70/R70,0)))</f>
        <v>0</v>
      </c>
      <c r="AC70" s="1060">
        <f t="shared" ref="AC70:AC133" si="22">IF(OR($D70=0,$L70=0,S70-(VALUE(AC$5)-$D70)=0),0,
IF($D70&lt;VALUE(AC$5),AB70-AB70/(S70-(VALUE(AC$5)-$D70)),
IF($D70=VALUE(AC$5),$L70-$L70/S70,0)))</f>
        <v>0</v>
      </c>
      <c r="AD70" s="1060">
        <f t="shared" ref="AD70:AD133" si="23">IF(OR($D70=0,$L70=0,T70-(VALUE(AD$5)-$D70)=0),0,
IF($D70&lt;VALUE(AD$5),AC70-AC70/(T70-(VALUE(AD$5)-$D70)),
IF($D70=VALUE(AD$5),$L70-$L70/T70,0)))</f>
        <v>0</v>
      </c>
      <c r="AE70" s="1060">
        <f t="shared" ref="AE70:AE133" si="24">IF(OR($D70=0,$L70=0,U70-(VALUE(AE$5)-$D70)=0),0,
IF($D70&lt;VALUE(AE$5),AD70-AD70/(U70-(VALUE(AE$5)-$D70)),
IF($D70=VALUE(AE$5),$L70-$L70/U70,0)))</f>
        <v>0</v>
      </c>
    </row>
    <row r="71" spans="2:31" s="1059" customFormat="1" ht="15" x14ac:dyDescent="0.2">
      <c r="B71" s="833"/>
      <c r="C71" s="1052"/>
      <c r="D71" s="1053"/>
      <c r="E71" s="1054"/>
      <c r="F71" s="1054"/>
      <c r="G71" s="1054"/>
      <c r="H71" s="1054"/>
      <c r="I71" s="1054"/>
      <c r="J71" s="1055">
        <f t="shared" si="11"/>
        <v>0</v>
      </c>
      <c r="K71" s="1052"/>
      <c r="L71" s="1055">
        <f t="shared" si="17"/>
        <v>0</v>
      </c>
      <c r="M71" s="757">
        <f>IF(ISBLANK($C71),0,VLOOKUP($C71,Listen!$B$3:$D$40,2,FALSE))</f>
        <v>0</v>
      </c>
      <c r="N71" s="757">
        <f>IF(ISBLANK($C71),0,VLOOKUP($C71,Listen!$B$3:$D$40,3,FALSE))</f>
        <v>0</v>
      </c>
      <c r="O71" s="1056">
        <f t="shared" si="12"/>
        <v>0</v>
      </c>
      <c r="P71" s="1056">
        <f t="shared" si="16"/>
        <v>0</v>
      </c>
      <c r="Q71" s="1056">
        <f t="shared" si="16"/>
        <v>0</v>
      </c>
      <c r="R71" s="1056">
        <f t="shared" si="16"/>
        <v>0</v>
      </c>
      <c r="S71" s="1056">
        <f t="shared" si="15"/>
        <v>0</v>
      </c>
      <c r="T71" s="1056">
        <f t="shared" si="15"/>
        <v>0</v>
      </c>
      <c r="U71" s="1056">
        <f t="shared" si="15"/>
        <v>0</v>
      </c>
      <c r="V71" s="1060">
        <f t="shared" ca="1" si="13"/>
        <v>0</v>
      </c>
      <c r="W71" s="1057">
        <f ca="1">IF(D71='A. Allgemeine Informationen'!$C$15,$L71-$X71,OFFSET(X71,0,'A. Allgemeine Informationen'!$C$15-2022)-$X71)</f>
        <v>0</v>
      </c>
      <c r="X71" s="1057">
        <f ca="1">IFERROR(OFFSET(X71,0,'A. Allgemeine Informationen'!$C$15-2021),0)</f>
        <v>0</v>
      </c>
      <c r="Y71" s="1060">
        <f t="shared" si="18"/>
        <v>0</v>
      </c>
      <c r="Z71" s="1060">
        <f t="shared" si="19"/>
        <v>0</v>
      </c>
      <c r="AA71" s="1060">
        <f t="shared" si="20"/>
        <v>0</v>
      </c>
      <c r="AB71" s="1060">
        <f t="shared" si="21"/>
        <v>0</v>
      </c>
      <c r="AC71" s="1060">
        <f t="shared" si="22"/>
        <v>0</v>
      </c>
      <c r="AD71" s="1060">
        <f t="shared" si="23"/>
        <v>0</v>
      </c>
      <c r="AE71" s="1060">
        <f t="shared" si="24"/>
        <v>0</v>
      </c>
    </row>
    <row r="72" spans="2:31" s="1059" customFormat="1" ht="15" x14ac:dyDescent="0.2">
      <c r="B72" s="833"/>
      <c r="C72" s="1052"/>
      <c r="D72" s="1053"/>
      <c r="E72" s="1054"/>
      <c r="F72" s="1054"/>
      <c r="G72" s="1054"/>
      <c r="H72" s="1054"/>
      <c r="I72" s="1054"/>
      <c r="J72" s="1055">
        <f t="shared" si="11"/>
        <v>0</v>
      </c>
      <c r="K72" s="1052"/>
      <c r="L72" s="1055">
        <f t="shared" si="17"/>
        <v>0</v>
      </c>
      <c r="M72" s="757">
        <f>IF(ISBLANK($C72),0,VLOOKUP($C72,Listen!$B$3:$D$40,2,FALSE))</f>
        <v>0</v>
      </c>
      <c r="N72" s="757">
        <f>IF(ISBLANK($C72),0,VLOOKUP($C72,Listen!$B$3:$D$40,3,FALSE))</f>
        <v>0</v>
      </c>
      <c r="O72" s="1056">
        <f t="shared" si="12"/>
        <v>0</v>
      </c>
      <c r="P72" s="1056">
        <f t="shared" si="16"/>
        <v>0</v>
      </c>
      <c r="Q72" s="1056">
        <f t="shared" si="16"/>
        <v>0</v>
      </c>
      <c r="R72" s="1056">
        <f t="shared" si="16"/>
        <v>0</v>
      </c>
      <c r="S72" s="1056">
        <f t="shared" si="15"/>
        <v>0</v>
      </c>
      <c r="T72" s="1056">
        <f t="shared" si="15"/>
        <v>0</v>
      </c>
      <c r="U72" s="1056">
        <f t="shared" si="15"/>
        <v>0</v>
      </c>
      <c r="V72" s="1060">
        <f t="shared" ca="1" si="13"/>
        <v>0</v>
      </c>
      <c r="W72" s="1057">
        <f ca="1">IF(D72='A. Allgemeine Informationen'!$C$15,$L72-$X72,OFFSET(X72,0,'A. Allgemeine Informationen'!$C$15-2022)-$X72)</f>
        <v>0</v>
      </c>
      <c r="X72" s="1057">
        <f ca="1">IFERROR(OFFSET(X72,0,'A. Allgemeine Informationen'!$C$15-2021),0)</f>
        <v>0</v>
      </c>
      <c r="Y72" s="1060">
        <f t="shared" si="18"/>
        <v>0</v>
      </c>
      <c r="Z72" s="1060">
        <f t="shared" si="19"/>
        <v>0</v>
      </c>
      <c r="AA72" s="1060">
        <f t="shared" si="20"/>
        <v>0</v>
      </c>
      <c r="AB72" s="1060">
        <f t="shared" si="21"/>
        <v>0</v>
      </c>
      <c r="AC72" s="1060">
        <f t="shared" si="22"/>
        <v>0</v>
      </c>
      <c r="AD72" s="1060">
        <f t="shared" si="23"/>
        <v>0</v>
      </c>
      <c r="AE72" s="1060">
        <f t="shared" si="24"/>
        <v>0</v>
      </c>
    </row>
    <row r="73" spans="2:31" s="1059" customFormat="1" ht="15" x14ac:dyDescent="0.2">
      <c r="B73" s="833"/>
      <c r="C73" s="1052"/>
      <c r="D73" s="1053"/>
      <c r="E73" s="1054"/>
      <c r="F73" s="1054"/>
      <c r="G73" s="1054"/>
      <c r="H73" s="1054"/>
      <c r="I73" s="1054"/>
      <c r="J73" s="1055">
        <f t="shared" si="11"/>
        <v>0</v>
      </c>
      <c r="K73" s="1052"/>
      <c r="L73" s="1055">
        <f t="shared" si="17"/>
        <v>0</v>
      </c>
      <c r="M73" s="757">
        <f>IF(ISBLANK($C73),0,VLOOKUP($C73,Listen!$B$3:$D$40,2,FALSE))</f>
        <v>0</v>
      </c>
      <c r="N73" s="757">
        <f>IF(ISBLANK($C73),0,VLOOKUP($C73,Listen!$B$3:$D$40,3,FALSE))</f>
        <v>0</v>
      </c>
      <c r="O73" s="1056">
        <f t="shared" si="12"/>
        <v>0</v>
      </c>
      <c r="P73" s="1056">
        <f t="shared" si="16"/>
        <v>0</v>
      </c>
      <c r="Q73" s="1056">
        <f t="shared" si="16"/>
        <v>0</v>
      </c>
      <c r="R73" s="1056">
        <f t="shared" si="16"/>
        <v>0</v>
      </c>
      <c r="S73" s="1056">
        <f t="shared" si="15"/>
        <v>0</v>
      </c>
      <c r="T73" s="1056">
        <f t="shared" si="15"/>
        <v>0</v>
      </c>
      <c r="U73" s="1056">
        <f t="shared" si="15"/>
        <v>0</v>
      </c>
      <c r="V73" s="1060">
        <f t="shared" ref="V73:V136" ca="1" si="25">X73+W73</f>
        <v>0</v>
      </c>
      <c r="W73" s="1057">
        <f ca="1">IF(D73='A. Allgemeine Informationen'!$C$15,$L73-$X73,OFFSET(X73,0,'A. Allgemeine Informationen'!$C$15-2022)-$X73)</f>
        <v>0</v>
      </c>
      <c r="X73" s="1057">
        <f ca="1">IFERROR(OFFSET(X73,0,'A. Allgemeine Informationen'!$C$15-2021),0)</f>
        <v>0</v>
      </c>
      <c r="Y73" s="1060">
        <f t="shared" si="18"/>
        <v>0</v>
      </c>
      <c r="Z73" s="1060">
        <f t="shared" si="19"/>
        <v>0</v>
      </c>
      <c r="AA73" s="1060">
        <f t="shared" si="20"/>
        <v>0</v>
      </c>
      <c r="AB73" s="1060">
        <f t="shared" si="21"/>
        <v>0</v>
      </c>
      <c r="AC73" s="1060">
        <f t="shared" si="22"/>
        <v>0</v>
      </c>
      <c r="AD73" s="1060">
        <f t="shared" si="23"/>
        <v>0</v>
      </c>
      <c r="AE73" s="1060">
        <f t="shared" si="24"/>
        <v>0</v>
      </c>
    </row>
    <row r="74" spans="2:31" s="1059" customFormat="1" ht="15" x14ac:dyDescent="0.2">
      <c r="B74" s="833"/>
      <c r="C74" s="1052"/>
      <c r="D74" s="1053"/>
      <c r="E74" s="1054"/>
      <c r="F74" s="1054"/>
      <c r="G74" s="1054"/>
      <c r="H74" s="1054"/>
      <c r="I74" s="1054"/>
      <c r="J74" s="1055">
        <f t="shared" si="11"/>
        <v>0</v>
      </c>
      <c r="K74" s="1052"/>
      <c r="L74" s="1055">
        <f t="shared" si="17"/>
        <v>0</v>
      </c>
      <c r="M74" s="757">
        <f>IF(ISBLANK($C74),0,VLOOKUP($C74,Listen!$B$3:$D$40,2,FALSE))</f>
        <v>0</v>
      </c>
      <c r="N74" s="757">
        <f>IF(ISBLANK($C74),0,VLOOKUP($C74,Listen!$B$3:$D$40,3,FALSE))</f>
        <v>0</v>
      </c>
      <c r="O74" s="1056">
        <f t="shared" si="12"/>
        <v>0</v>
      </c>
      <c r="P74" s="1056">
        <f t="shared" si="16"/>
        <v>0</v>
      </c>
      <c r="Q74" s="1056">
        <f t="shared" si="16"/>
        <v>0</v>
      </c>
      <c r="R74" s="1056">
        <f t="shared" si="16"/>
        <v>0</v>
      </c>
      <c r="S74" s="1056">
        <f t="shared" si="15"/>
        <v>0</v>
      </c>
      <c r="T74" s="1056">
        <f t="shared" si="15"/>
        <v>0</v>
      </c>
      <c r="U74" s="1056">
        <f t="shared" si="15"/>
        <v>0</v>
      </c>
      <c r="V74" s="1060">
        <f t="shared" ca="1" si="25"/>
        <v>0</v>
      </c>
      <c r="W74" s="1057">
        <f ca="1">IF(D74='A. Allgemeine Informationen'!$C$15,$L74-$X74,OFFSET(X74,0,'A. Allgemeine Informationen'!$C$15-2022)-$X74)</f>
        <v>0</v>
      </c>
      <c r="X74" s="1057">
        <f ca="1">IFERROR(OFFSET(X74,0,'A. Allgemeine Informationen'!$C$15-2021),0)</f>
        <v>0</v>
      </c>
      <c r="Y74" s="1060">
        <f t="shared" si="18"/>
        <v>0</v>
      </c>
      <c r="Z74" s="1060">
        <f t="shared" si="19"/>
        <v>0</v>
      </c>
      <c r="AA74" s="1060">
        <f t="shared" si="20"/>
        <v>0</v>
      </c>
      <c r="AB74" s="1060">
        <f t="shared" si="21"/>
        <v>0</v>
      </c>
      <c r="AC74" s="1060">
        <f t="shared" si="22"/>
        <v>0</v>
      </c>
      <c r="AD74" s="1060">
        <f t="shared" si="23"/>
        <v>0</v>
      </c>
      <c r="AE74" s="1060">
        <f t="shared" si="24"/>
        <v>0</v>
      </c>
    </row>
    <row r="75" spans="2:31" s="1059" customFormat="1" ht="15" x14ac:dyDescent="0.2">
      <c r="B75" s="833"/>
      <c r="C75" s="1052"/>
      <c r="D75" s="1053"/>
      <c r="E75" s="1054"/>
      <c r="F75" s="1054"/>
      <c r="G75" s="1054"/>
      <c r="H75" s="1054"/>
      <c r="I75" s="1054"/>
      <c r="J75" s="1055">
        <f t="shared" si="11"/>
        <v>0</v>
      </c>
      <c r="K75" s="1052"/>
      <c r="L75" s="1055">
        <f t="shared" si="17"/>
        <v>0</v>
      </c>
      <c r="M75" s="757">
        <f>IF(ISBLANK($C75),0,VLOOKUP($C75,Listen!$B$3:$D$40,2,FALSE))</f>
        <v>0</v>
      </c>
      <c r="N75" s="757">
        <f>IF(ISBLANK($C75),0,VLOOKUP($C75,Listen!$B$3:$D$40,3,FALSE))</f>
        <v>0</v>
      </c>
      <c r="O75" s="1056">
        <f t="shared" si="12"/>
        <v>0</v>
      </c>
      <c r="P75" s="1056">
        <f t="shared" si="16"/>
        <v>0</v>
      </c>
      <c r="Q75" s="1056">
        <f t="shared" si="16"/>
        <v>0</v>
      </c>
      <c r="R75" s="1056">
        <f t="shared" si="16"/>
        <v>0</v>
      </c>
      <c r="S75" s="1056">
        <f t="shared" si="15"/>
        <v>0</v>
      </c>
      <c r="T75" s="1056">
        <f t="shared" si="15"/>
        <v>0</v>
      </c>
      <c r="U75" s="1056">
        <f t="shared" si="15"/>
        <v>0</v>
      </c>
      <c r="V75" s="1060">
        <f t="shared" ca="1" si="25"/>
        <v>0</v>
      </c>
      <c r="W75" s="1057">
        <f ca="1">IF(D75='A. Allgemeine Informationen'!$C$15,$L75-$X75,OFFSET(X75,0,'A. Allgemeine Informationen'!$C$15-2022)-$X75)</f>
        <v>0</v>
      </c>
      <c r="X75" s="1057">
        <f ca="1">IFERROR(OFFSET(X75,0,'A. Allgemeine Informationen'!$C$15-2021),0)</f>
        <v>0</v>
      </c>
      <c r="Y75" s="1060">
        <f t="shared" si="18"/>
        <v>0</v>
      </c>
      <c r="Z75" s="1060">
        <f t="shared" si="19"/>
        <v>0</v>
      </c>
      <c r="AA75" s="1060">
        <f t="shared" si="20"/>
        <v>0</v>
      </c>
      <c r="AB75" s="1060">
        <f t="shared" si="21"/>
        <v>0</v>
      </c>
      <c r="AC75" s="1060">
        <f t="shared" si="22"/>
        <v>0</v>
      </c>
      <c r="AD75" s="1060">
        <f t="shared" si="23"/>
        <v>0</v>
      </c>
      <c r="AE75" s="1060">
        <f t="shared" si="24"/>
        <v>0</v>
      </c>
    </row>
    <row r="76" spans="2:31" s="1059" customFormat="1" ht="15" x14ac:dyDescent="0.2">
      <c r="B76" s="833"/>
      <c r="C76" s="1052"/>
      <c r="D76" s="1053"/>
      <c r="E76" s="1054"/>
      <c r="F76" s="1054"/>
      <c r="G76" s="1054"/>
      <c r="H76" s="1054"/>
      <c r="I76" s="1054"/>
      <c r="J76" s="1055">
        <f t="shared" si="11"/>
        <v>0</v>
      </c>
      <c r="K76" s="1052"/>
      <c r="L76" s="1055">
        <f t="shared" si="17"/>
        <v>0</v>
      </c>
      <c r="M76" s="757">
        <f>IF(ISBLANK($C76),0,VLOOKUP($C76,Listen!$B$3:$D$40,2,FALSE))</f>
        <v>0</v>
      </c>
      <c r="N76" s="757">
        <f>IF(ISBLANK($C76),0,VLOOKUP($C76,Listen!$B$3:$D$40,3,FALSE))</f>
        <v>0</v>
      </c>
      <c r="O76" s="1056">
        <f t="shared" si="12"/>
        <v>0</v>
      </c>
      <c r="P76" s="1056">
        <f t="shared" si="16"/>
        <v>0</v>
      </c>
      <c r="Q76" s="1056">
        <f t="shared" si="16"/>
        <v>0</v>
      </c>
      <c r="R76" s="1056">
        <f t="shared" si="16"/>
        <v>0</v>
      </c>
      <c r="S76" s="1056">
        <f t="shared" si="15"/>
        <v>0</v>
      </c>
      <c r="T76" s="1056">
        <f t="shared" si="15"/>
        <v>0</v>
      </c>
      <c r="U76" s="1056">
        <f t="shared" si="15"/>
        <v>0</v>
      </c>
      <c r="V76" s="1060">
        <f t="shared" ca="1" si="25"/>
        <v>0</v>
      </c>
      <c r="W76" s="1057">
        <f ca="1">IF(D76='A. Allgemeine Informationen'!$C$15,$L76-$X76,OFFSET(X76,0,'A. Allgemeine Informationen'!$C$15-2022)-$X76)</f>
        <v>0</v>
      </c>
      <c r="X76" s="1057">
        <f ca="1">IFERROR(OFFSET(X76,0,'A. Allgemeine Informationen'!$C$15-2021),0)</f>
        <v>0</v>
      </c>
      <c r="Y76" s="1060">
        <f t="shared" si="18"/>
        <v>0</v>
      </c>
      <c r="Z76" s="1060">
        <f t="shared" si="19"/>
        <v>0</v>
      </c>
      <c r="AA76" s="1060">
        <f t="shared" si="20"/>
        <v>0</v>
      </c>
      <c r="AB76" s="1060">
        <f t="shared" si="21"/>
        <v>0</v>
      </c>
      <c r="AC76" s="1060">
        <f t="shared" si="22"/>
        <v>0</v>
      </c>
      <c r="AD76" s="1060">
        <f t="shared" si="23"/>
        <v>0</v>
      </c>
      <c r="AE76" s="1060">
        <f t="shared" si="24"/>
        <v>0</v>
      </c>
    </row>
    <row r="77" spans="2:31" s="1059" customFormat="1" ht="15" x14ac:dyDescent="0.2">
      <c r="B77" s="833"/>
      <c r="C77" s="1052"/>
      <c r="D77" s="1053"/>
      <c r="E77" s="1054"/>
      <c r="F77" s="1054"/>
      <c r="G77" s="1054"/>
      <c r="H77" s="1054"/>
      <c r="I77" s="1054"/>
      <c r="J77" s="1055">
        <f t="shared" ref="J77:J140" si="26">E77+G77-I77</f>
        <v>0</v>
      </c>
      <c r="K77" s="1052"/>
      <c r="L77" s="1055">
        <f t="shared" si="17"/>
        <v>0</v>
      </c>
      <c r="M77" s="757">
        <f>IF(ISBLANK($C77),0,VLOOKUP($C77,Listen!$B$3:$D$40,2,FALSE))</f>
        <v>0</v>
      </c>
      <c r="N77" s="757">
        <f>IF(ISBLANK($C77),0,VLOOKUP($C77,Listen!$B$3:$D$40,3,FALSE))</f>
        <v>0</v>
      </c>
      <c r="O77" s="1056">
        <f t="shared" ref="O77:O140" si="27">$M77</f>
        <v>0</v>
      </c>
      <c r="P77" s="1056">
        <f t="shared" si="16"/>
        <v>0</v>
      </c>
      <c r="Q77" s="1056">
        <f t="shared" si="16"/>
        <v>0</v>
      </c>
      <c r="R77" s="1056">
        <f t="shared" si="16"/>
        <v>0</v>
      </c>
      <c r="S77" s="1056">
        <f t="shared" si="15"/>
        <v>0</v>
      </c>
      <c r="T77" s="1056">
        <f t="shared" si="15"/>
        <v>0</v>
      </c>
      <c r="U77" s="1056">
        <f t="shared" si="15"/>
        <v>0</v>
      </c>
      <c r="V77" s="1060">
        <f t="shared" ca="1" si="25"/>
        <v>0</v>
      </c>
      <c r="W77" s="1057">
        <f ca="1">IF(D77='A. Allgemeine Informationen'!$C$15,$L77-$X77,OFFSET(X77,0,'A. Allgemeine Informationen'!$C$15-2022)-$X77)</f>
        <v>0</v>
      </c>
      <c r="X77" s="1057">
        <f ca="1">IFERROR(OFFSET(X77,0,'A. Allgemeine Informationen'!$C$15-2021),0)</f>
        <v>0</v>
      </c>
      <c r="Y77" s="1060">
        <f t="shared" si="18"/>
        <v>0</v>
      </c>
      <c r="Z77" s="1060">
        <f t="shared" si="19"/>
        <v>0</v>
      </c>
      <c r="AA77" s="1060">
        <f t="shared" si="20"/>
        <v>0</v>
      </c>
      <c r="AB77" s="1060">
        <f t="shared" si="21"/>
        <v>0</v>
      </c>
      <c r="AC77" s="1060">
        <f t="shared" si="22"/>
        <v>0</v>
      </c>
      <c r="AD77" s="1060">
        <f t="shared" si="23"/>
        <v>0</v>
      </c>
      <c r="AE77" s="1060">
        <f t="shared" si="24"/>
        <v>0</v>
      </c>
    </row>
    <row r="78" spans="2:31" s="1059" customFormat="1" ht="15" x14ac:dyDescent="0.2">
      <c r="B78" s="833"/>
      <c r="C78" s="1052"/>
      <c r="D78" s="1053"/>
      <c r="E78" s="1054"/>
      <c r="F78" s="1054"/>
      <c r="G78" s="1054"/>
      <c r="H78" s="1054"/>
      <c r="I78" s="1054"/>
      <c r="J78" s="1055">
        <f t="shared" si="26"/>
        <v>0</v>
      </c>
      <c r="K78" s="1052"/>
      <c r="L78" s="1055">
        <f t="shared" si="17"/>
        <v>0</v>
      </c>
      <c r="M78" s="757">
        <f>IF(ISBLANK($C78),0,VLOOKUP($C78,Listen!$B$3:$D$40,2,FALSE))</f>
        <v>0</v>
      </c>
      <c r="N78" s="757">
        <f>IF(ISBLANK($C78),0,VLOOKUP($C78,Listen!$B$3:$D$40,3,FALSE))</f>
        <v>0</v>
      </c>
      <c r="O78" s="1056">
        <f t="shared" si="27"/>
        <v>0</v>
      </c>
      <c r="P78" s="1056">
        <f t="shared" si="16"/>
        <v>0</v>
      </c>
      <c r="Q78" s="1056">
        <f t="shared" si="16"/>
        <v>0</v>
      </c>
      <c r="R78" s="1056">
        <f t="shared" si="16"/>
        <v>0</v>
      </c>
      <c r="S78" s="1056">
        <f t="shared" si="15"/>
        <v>0</v>
      </c>
      <c r="T78" s="1056">
        <f t="shared" si="15"/>
        <v>0</v>
      </c>
      <c r="U78" s="1056">
        <f t="shared" si="15"/>
        <v>0</v>
      </c>
      <c r="V78" s="1060">
        <f t="shared" ca="1" si="25"/>
        <v>0</v>
      </c>
      <c r="W78" s="1057">
        <f ca="1">IF(D78='A. Allgemeine Informationen'!$C$15,$L78-$X78,OFFSET(X78,0,'A. Allgemeine Informationen'!$C$15-2022)-$X78)</f>
        <v>0</v>
      </c>
      <c r="X78" s="1057">
        <f ca="1">IFERROR(OFFSET(X78,0,'A. Allgemeine Informationen'!$C$15-2021),0)</f>
        <v>0</v>
      </c>
      <c r="Y78" s="1060">
        <f t="shared" si="18"/>
        <v>0</v>
      </c>
      <c r="Z78" s="1060">
        <f t="shared" si="19"/>
        <v>0</v>
      </c>
      <c r="AA78" s="1060">
        <f t="shared" si="20"/>
        <v>0</v>
      </c>
      <c r="AB78" s="1060">
        <f t="shared" si="21"/>
        <v>0</v>
      </c>
      <c r="AC78" s="1060">
        <f t="shared" si="22"/>
        <v>0</v>
      </c>
      <c r="AD78" s="1060">
        <f t="shared" si="23"/>
        <v>0</v>
      </c>
      <c r="AE78" s="1060">
        <f t="shared" si="24"/>
        <v>0</v>
      </c>
    </row>
    <row r="79" spans="2:31" s="1059" customFormat="1" ht="15" x14ac:dyDescent="0.2">
      <c r="B79" s="833"/>
      <c r="C79" s="1052"/>
      <c r="D79" s="1053"/>
      <c r="E79" s="1054"/>
      <c r="F79" s="1054"/>
      <c r="G79" s="1054"/>
      <c r="H79" s="1054"/>
      <c r="I79" s="1054"/>
      <c r="J79" s="1055">
        <f t="shared" si="26"/>
        <v>0</v>
      </c>
      <c r="K79" s="1052"/>
      <c r="L79" s="1055">
        <f t="shared" si="17"/>
        <v>0</v>
      </c>
      <c r="M79" s="757">
        <f>IF(ISBLANK($C79),0,VLOOKUP($C79,Listen!$B$3:$D$40,2,FALSE))</f>
        <v>0</v>
      </c>
      <c r="N79" s="757">
        <f>IF(ISBLANK($C79),0,VLOOKUP($C79,Listen!$B$3:$D$40,3,FALSE))</f>
        <v>0</v>
      </c>
      <c r="O79" s="1056">
        <f t="shared" si="27"/>
        <v>0</v>
      </c>
      <c r="P79" s="1056">
        <f t="shared" si="16"/>
        <v>0</v>
      </c>
      <c r="Q79" s="1056">
        <f t="shared" si="16"/>
        <v>0</v>
      </c>
      <c r="R79" s="1056">
        <f t="shared" si="16"/>
        <v>0</v>
      </c>
      <c r="S79" s="1056">
        <f t="shared" si="15"/>
        <v>0</v>
      </c>
      <c r="T79" s="1056">
        <f t="shared" si="15"/>
        <v>0</v>
      </c>
      <c r="U79" s="1056">
        <f t="shared" si="15"/>
        <v>0</v>
      </c>
      <c r="V79" s="1060">
        <f t="shared" ca="1" si="25"/>
        <v>0</v>
      </c>
      <c r="W79" s="1057">
        <f ca="1">IF(D79='A. Allgemeine Informationen'!$C$15,$L79-$X79,OFFSET(X79,0,'A. Allgemeine Informationen'!$C$15-2022)-$X79)</f>
        <v>0</v>
      </c>
      <c r="X79" s="1057">
        <f ca="1">IFERROR(OFFSET(X79,0,'A. Allgemeine Informationen'!$C$15-2021),0)</f>
        <v>0</v>
      </c>
      <c r="Y79" s="1060">
        <f t="shared" si="18"/>
        <v>0</v>
      </c>
      <c r="Z79" s="1060">
        <f t="shared" si="19"/>
        <v>0</v>
      </c>
      <c r="AA79" s="1060">
        <f t="shared" si="20"/>
        <v>0</v>
      </c>
      <c r="AB79" s="1060">
        <f t="shared" si="21"/>
        <v>0</v>
      </c>
      <c r="AC79" s="1060">
        <f t="shared" si="22"/>
        <v>0</v>
      </c>
      <c r="AD79" s="1060">
        <f t="shared" si="23"/>
        <v>0</v>
      </c>
      <c r="AE79" s="1060">
        <f t="shared" si="24"/>
        <v>0</v>
      </c>
    </row>
    <row r="80" spans="2:31" s="1059" customFormat="1" ht="15" x14ac:dyDescent="0.2">
      <c r="B80" s="833"/>
      <c r="C80" s="1052"/>
      <c r="D80" s="1053"/>
      <c r="E80" s="1054"/>
      <c r="F80" s="1054"/>
      <c r="G80" s="1054"/>
      <c r="H80" s="1054"/>
      <c r="I80" s="1054"/>
      <c r="J80" s="1055">
        <f t="shared" si="26"/>
        <v>0</v>
      </c>
      <c r="K80" s="1052"/>
      <c r="L80" s="1055">
        <f t="shared" si="17"/>
        <v>0</v>
      </c>
      <c r="M80" s="757">
        <f>IF(ISBLANK($C80),0,VLOOKUP($C80,Listen!$B$3:$D$40,2,FALSE))</f>
        <v>0</v>
      </c>
      <c r="N80" s="757">
        <f>IF(ISBLANK($C80),0,VLOOKUP($C80,Listen!$B$3:$D$40,3,FALSE))</f>
        <v>0</v>
      </c>
      <c r="O80" s="1056">
        <f t="shared" si="27"/>
        <v>0</v>
      </c>
      <c r="P80" s="1056">
        <f t="shared" si="16"/>
        <v>0</v>
      </c>
      <c r="Q80" s="1056">
        <f t="shared" si="16"/>
        <v>0</v>
      </c>
      <c r="R80" s="1056">
        <f t="shared" si="16"/>
        <v>0</v>
      </c>
      <c r="S80" s="1056">
        <f t="shared" si="15"/>
        <v>0</v>
      </c>
      <c r="T80" s="1056">
        <f t="shared" si="15"/>
        <v>0</v>
      </c>
      <c r="U80" s="1056">
        <f t="shared" si="15"/>
        <v>0</v>
      </c>
      <c r="V80" s="1060">
        <f t="shared" ca="1" si="25"/>
        <v>0</v>
      </c>
      <c r="W80" s="1057">
        <f ca="1">IF(D80='A. Allgemeine Informationen'!$C$15,$L80-$X80,OFFSET(X80,0,'A. Allgemeine Informationen'!$C$15-2022)-$X80)</f>
        <v>0</v>
      </c>
      <c r="X80" s="1057">
        <f ca="1">IFERROR(OFFSET(X80,0,'A. Allgemeine Informationen'!$C$15-2021),0)</f>
        <v>0</v>
      </c>
      <c r="Y80" s="1060">
        <f t="shared" si="18"/>
        <v>0</v>
      </c>
      <c r="Z80" s="1060">
        <f t="shared" si="19"/>
        <v>0</v>
      </c>
      <c r="AA80" s="1060">
        <f t="shared" si="20"/>
        <v>0</v>
      </c>
      <c r="AB80" s="1060">
        <f t="shared" si="21"/>
        <v>0</v>
      </c>
      <c r="AC80" s="1060">
        <f t="shared" si="22"/>
        <v>0</v>
      </c>
      <c r="AD80" s="1060">
        <f t="shared" si="23"/>
        <v>0</v>
      </c>
      <c r="AE80" s="1060">
        <f t="shared" si="24"/>
        <v>0</v>
      </c>
    </row>
    <row r="81" spans="2:31" s="1059" customFormat="1" ht="15" x14ac:dyDescent="0.2">
      <c r="B81" s="833"/>
      <c r="C81" s="1052"/>
      <c r="D81" s="1053"/>
      <c r="E81" s="1054"/>
      <c r="F81" s="1054"/>
      <c r="G81" s="1054"/>
      <c r="H81" s="1054"/>
      <c r="I81" s="1054"/>
      <c r="J81" s="1055">
        <f t="shared" si="26"/>
        <v>0</v>
      </c>
      <c r="K81" s="1052"/>
      <c r="L81" s="1055">
        <f t="shared" si="17"/>
        <v>0</v>
      </c>
      <c r="M81" s="757">
        <f>IF(ISBLANK($C81),0,VLOOKUP($C81,Listen!$B$3:$D$40,2,FALSE))</f>
        <v>0</v>
      </c>
      <c r="N81" s="757">
        <f>IF(ISBLANK($C81),0,VLOOKUP($C81,Listen!$B$3:$D$40,3,FALSE))</f>
        <v>0</v>
      </c>
      <c r="O81" s="1056">
        <f t="shared" si="27"/>
        <v>0</v>
      </c>
      <c r="P81" s="1056">
        <f t="shared" si="16"/>
        <v>0</v>
      </c>
      <c r="Q81" s="1056">
        <f t="shared" si="16"/>
        <v>0</v>
      </c>
      <c r="R81" s="1056">
        <f t="shared" si="16"/>
        <v>0</v>
      </c>
      <c r="S81" s="1056">
        <f t="shared" si="15"/>
        <v>0</v>
      </c>
      <c r="T81" s="1056">
        <f t="shared" si="15"/>
        <v>0</v>
      </c>
      <c r="U81" s="1056">
        <f t="shared" si="15"/>
        <v>0</v>
      </c>
      <c r="V81" s="1060">
        <f t="shared" ca="1" si="25"/>
        <v>0</v>
      </c>
      <c r="W81" s="1057">
        <f ca="1">IF(D81='A. Allgemeine Informationen'!$C$15,$L81-$X81,OFFSET(X81,0,'A. Allgemeine Informationen'!$C$15-2022)-$X81)</f>
        <v>0</v>
      </c>
      <c r="X81" s="1057">
        <f ca="1">IFERROR(OFFSET(X81,0,'A. Allgemeine Informationen'!$C$15-2021),0)</f>
        <v>0</v>
      </c>
      <c r="Y81" s="1060">
        <f t="shared" si="18"/>
        <v>0</v>
      </c>
      <c r="Z81" s="1060">
        <f t="shared" si="19"/>
        <v>0</v>
      </c>
      <c r="AA81" s="1060">
        <f t="shared" si="20"/>
        <v>0</v>
      </c>
      <c r="AB81" s="1060">
        <f t="shared" si="21"/>
        <v>0</v>
      </c>
      <c r="AC81" s="1060">
        <f t="shared" si="22"/>
        <v>0</v>
      </c>
      <c r="AD81" s="1060">
        <f t="shared" si="23"/>
        <v>0</v>
      </c>
      <c r="AE81" s="1060">
        <f t="shared" si="24"/>
        <v>0</v>
      </c>
    </row>
    <row r="82" spans="2:31" s="1059" customFormat="1" ht="15" x14ac:dyDescent="0.2">
      <c r="B82" s="833"/>
      <c r="C82" s="1052"/>
      <c r="D82" s="1053"/>
      <c r="E82" s="1054"/>
      <c r="F82" s="1054"/>
      <c r="G82" s="1054"/>
      <c r="H82" s="1054"/>
      <c r="I82" s="1054"/>
      <c r="J82" s="1055">
        <f t="shared" si="26"/>
        <v>0</v>
      </c>
      <c r="K82" s="1052"/>
      <c r="L82" s="1055">
        <f t="shared" si="17"/>
        <v>0</v>
      </c>
      <c r="M82" s="757">
        <f>IF(ISBLANK($C82),0,VLOOKUP($C82,Listen!$B$3:$D$40,2,FALSE))</f>
        <v>0</v>
      </c>
      <c r="N82" s="757">
        <f>IF(ISBLANK($C82),0,VLOOKUP($C82,Listen!$B$3:$D$40,3,FALSE))</f>
        <v>0</v>
      </c>
      <c r="O82" s="1056">
        <f t="shared" si="27"/>
        <v>0</v>
      </c>
      <c r="P82" s="1056">
        <f t="shared" si="16"/>
        <v>0</v>
      </c>
      <c r="Q82" s="1056">
        <f t="shared" si="16"/>
        <v>0</v>
      </c>
      <c r="R82" s="1056">
        <f t="shared" si="16"/>
        <v>0</v>
      </c>
      <c r="S82" s="1056">
        <f t="shared" si="15"/>
        <v>0</v>
      </c>
      <c r="T82" s="1056">
        <f t="shared" si="15"/>
        <v>0</v>
      </c>
      <c r="U82" s="1056">
        <f t="shared" si="15"/>
        <v>0</v>
      </c>
      <c r="V82" s="1060">
        <f t="shared" ca="1" si="25"/>
        <v>0</v>
      </c>
      <c r="W82" s="1057">
        <f ca="1">IF(D82='A. Allgemeine Informationen'!$C$15,$L82-$X82,OFFSET(X82,0,'A. Allgemeine Informationen'!$C$15-2022)-$X82)</f>
        <v>0</v>
      </c>
      <c r="X82" s="1057">
        <f ca="1">IFERROR(OFFSET(X82,0,'A. Allgemeine Informationen'!$C$15-2021),0)</f>
        <v>0</v>
      </c>
      <c r="Y82" s="1060">
        <f t="shared" si="18"/>
        <v>0</v>
      </c>
      <c r="Z82" s="1060">
        <f t="shared" si="19"/>
        <v>0</v>
      </c>
      <c r="AA82" s="1060">
        <f t="shared" si="20"/>
        <v>0</v>
      </c>
      <c r="AB82" s="1060">
        <f t="shared" si="21"/>
        <v>0</v>
      </c>
      <c r="AC82" s="1060">
        <f t="shared" si="22"/>
        <v>0</v>
      </c>
      <c r="AD82" s="1060">
        <f t="shared" si="23"/>
        <v>0</v>
      </c>
      <c r="AE82" s="1060">
        <f t="shared" si="24"/>
        <v>0</v>
      </c>
    </row>
    <row r="83" spans="2:31" s="1059" customFormat="1" ht="15" x14ac:dyDescent="0.2">
      <c r="B83" s="833"/>
      <c r="C83" s="1052"/>
      <c r="D83" s="1053"/>
      <c r="E83" s="1054"/>
      <c r="F83" s="1054"/>
      <c r="G83" s="1054"/>
      <c r="H83" s="1054"/>
      <c r="I83" s="1054"/>
      <c r="J83" s="1055">
        <f t="shared" si="26"/>
        <v>0</v>
      </c>
      <c r="K83" s="1052"/>
      <c r="L83" s="1055">
        <f t="shared" si="17"/>
        <v>0</v>
      </c>
      <c r="M83" s="757">
        <f>IF(ISBLANK($C83),0,VLOOKUP($C83,Listen!$B$3:$D$40,2,FALSE))</f>
        <v>0</v>
      </c>
      <c r="N83" s="757">
        <f>IF(ISBLANK($C83),0,VLOOKUP($C83,Listen!$B$3:$D$40,3,FALSE))</f>
        <v>0</v>
      </c>
      <c r="O83" s="1056">
        <f t="shared" si="27"/>
        <v>0</v>
      </c>
      <c r="P83" s="1056">
        <f t="shared" si="16"/>
        <v>0</v>
      </c>
      <c r="Q83" s="1056">
        <f t="shared" si="16"/>
        <v>0</v>
      </c>
      <c r="R83" s="1056">
        <f t="shared" si="16"/>
        <v>0</v>
      </c>
      <c r="S83" s="1056">
        <f t="shared" si="15"/>
        <v>0</v>
      </c>
      <c r="T83" s="1056">
        <f t="shared" si="15"/>
        <v>0</v>
      </c>
      <c r="U83" s="1056">
        <f t="shared" si="15"/>
        <v>0</v>
      </c>
      <c r="V83" s="1060">
        <f t="shared" ca="1" si="25"/>
        <v>0</v>
      </c>
      <c r="W83" s="1057">
        <f ca="1">IF(D83='A. Allgemeine Informationen'!$C$15,$L83-$X83,OFFSET(X83,0,'A. Allgemeine Informationen'!$C$15-2022)-$X83)</f>
        <v>0</v>
      </c>
      <c r="X83" s="1057">
        <f ca="1">IFERROR(OFFSET(X83,0,'A. Allgemeine Informationen'!$C$15-2021),0)</f>
        <v>0</v>
      </c>
      <c r="Y83" s="1060">
        <f t="shared" si="18"/>
        <v>0</v>
      </c>
      <c r="Z83" s="1060">
        <f t="shared" si="19"/>
        <v>0</v>
      </c>
      <c r="AA83" s="1060">
        <f t="shared" si="20"/>
        <v>0</v>
      </c>
      <c r="AB83" s="1060">
        <f t="shared" si="21"/>
        <v>0</v>
      </c>
      <c r="AC83" s="1060">
        <f t="shared" si="22"/>
        <v>0</v>
      </c>
      <c r="AD83" s="1060">
        <f t="shared" si="23"/>
        <v>0</v>
      </c>
      <c r="AE83" s="1060">
        <f t="shared" si="24"/>
        <v>0</v>
      </c>
    </row>
    <row r="84" spans="2:31" s="1059" customFormat="1" ht="15" x14ac:dyDescent="0.2">
      <c r="B84" s="833"/>
      <c r="C84" s="1052"/>
      <c r="D84" s="1053"/>
      <c r="E84" s="1054"/>
      <c r="F84" s="1054"/>
      <c r="G84" s="1054"/>
      <c r="H84" s="1054"/>
      <c r="I84" s="1054"/>
      <c r="J84" s="1055">
        <f t="shared" si="26"/>
        <v>0</v>
      </c>
      <c r="K84" s="1052"/>
      <c r="L84" s="1055">
        <f t="shared" si="17"/>
        <v>0</v>
      </c>
      <c r="M84" s="757">
        <f>IF(ISBLANK($C84),0,VLOOKUP($C84,Listen!$B$3:$D$40,2,FALSE))</f>
        <v>0</v>
      </c>
      <c r="N84" s="757">
        <f>IF(ISBLANK($C84),0,VLOOKUP($C84,Listen!$B$3:$D$40,3,FALSE))</f>
        <v>0</v>
      </c>
      <c r="O84" s="1056">
        <f t="shared" si="27"/>
        <v>0</v>
      </c>
      <c r="P84" s="1056">
        <f t="shared" si="16"/>
        <v>0</v>
      </c>
      <c r="Q84" s="1056">
        <f t="shared" si="16"/>
        <v>0</v>
      </c>
      <c r="R84" s="1056">
        <f t="shared" si="16"/>
        <v>0</v>
      </c>
      <c r="S84" s="1056">
        <f t="shared" si="15"/>
        <v>0</v>
      </c>
      <c r="T84" s="1056">
        <f t="shared" si="15"/>
        <v>0</v>
      </c>
      <c r="U84" s="1056">
        <f t="shared" si="15"/>
        <v>0</v>
      </c>
      <c r="V84" s="1060">
        <f t="shared" ca="1" si="25"/>
        <v>0</v>
      </c>
      <c r="W84" s="1057">
        <f ca="1">IF(D84='A. Allgemeine Informationen'!$C$15,$L84-$X84,OFFSET(X84,0,'A. Allgemeine Informationen'!$C$15-2022)-$X84)</f>
        <v>0</v>
      </c>
      <c r="X84" s="1057">
        <f ca="1">IFERROR(OFFSET(X84,0,'A. Allgemeine Informationen'!$C$15-2021),0)</f>
        <v>0</v>
      </c>
      <c r="Y84" s="1060">
        <f t="shared" si="18"/>
        <v>0</v>
      </c>
      <c r="Z84" s="1060">
        <f t="shared" si="19"/>
        <v>0</v>
      </c>
      <c r="AA84" s="1060">
        <f t="shared" si="20"/>
        <v>0</v>
      </c>
      <c r="AB84" s="1060">
        <f t="shared" si="21"/>
        <v>0</v>
      </c>
      <c r="AC84" s="1060">
        <f t="shared" si="22"/>
        <v>0</v>
      </c>
      <c r="AD84" s="1060">
        <f t="shared" si="23"/>
        <v>0</v>
      </c>
      <c r="AE84" s="1060">
        <f t="shared" si="24"/>
        <v>0</v>
      </c>
    </row>
    <row r="85" spans="2:31" s="1059" customFormat="1" ht="15" x14ac:dyDescent="0.2">
      <c r="B85" s="833"/>
      <c r="C85" s="1052"/>
      <c r="D85" s="1053"/>
      <c r="E85" s="1054"/>
      <c r="F85" s="1054"/>
      <c r="G85" s="1054"/>
      <c r="H85" s="1054"/>
      <c r="I85" s="1054"/>
      <c r="J85" s="1055">
        <f t="shared" si="26"/>
        <v>0</v>
      </c>
      <c r="K85" s="1052"/>
      <c r="L85" s="1055">
        <f t="shared" si="17"/>
        <v>0</v>
      </c>
      <c r="M85" s="757">
        <f>IF(ISBLANK($C85),0,VLOOKUP($C85,Listen!$B$3:$D$40,2,FALSE))</f>
        <v>0</v>
      </c>
      <c r="N85" s="757">
        <f>IF(ISBLANK($C85),0,VLOOKUP($C85,Listen!$B$3:$D$40,3,FALSE))</f>
        <v>0</v>
      </c>
      <c r="O85" s="1056">
        <f t="shared" si="27"/>
        <v>0</v>
      </c>
      <c r="P85" s="1056">
        <f t="shared" si="16"/>
        <v>0</v>
      </c>
      <c r="Q85" s="1056">
        <f t="shared" si="16"/>
        <v>0</v>
      </c>
      <c r="R85" s="1056">
        <f t="shared" si="16"/>
        <v>0</v>
      </c>
      <c r="S85" s="1056">
        <f t="shared" si="15"/>
        <v>0</v>
      </c>
      <c r="T85" s="1056">
        <f t="shared" si="15"/>
        <v>0</v>
      </c>
      <c r="U85" s="1056">
        <f t="shared" si="15"/>
        <v>0</v>
      </c>
      <c r="V85" s="1060">
        <f t="shared" ca="1" si="25"/>
        <v>0</v>
      </c>
      <c r="W85" s="1057">
        <f ca="1">IF(D85='A. Allgemeine Informationen'!$C$15,$L85-$X85,OFFSET(X85,0,'A. Allgemeine Informationen'!$C$15-2022)-$X85)</f>
        <v>0</v>
      </c>
      <c r="X85" s="1057">
        <f ca="1">IFERROR(OFFSET(X85,0,'A. Allgemeine Informationen'!$C$15-2021),0)</f>
        <v>0</v>
      </c>
      <c r="Y85" s="1060">
        <f t="shared" si="18"/>
        <v>0</v>
      </c>
      <c r="Z85" s="1060">
        <f t="shared" si="19"/>
        <v>0</v>
      </c>
      <c r="AA85" s="1060">
        <f t="shared" si="20"/>
        <v>0</v>
      </c>
      <c r="AB85" s="1060">
        <f t="shared" si="21"/>
        <v>0</v>
      </c>
      <c r="AC85" s="1060">
        <f t="shared" si="22"/>
        <v>0</v>
      </c>
      <c r="AD85" s="1060">
        <f t="shared" si="23"/>
        <v>0</v>
      </c>
      <c r="AE85" s="1060">
        <f t="shared" si="24"/>
        <v>0</v>
      </c>
    </row>
    <row r="86" spans="2:31" s="1059" customFormat="1" ht="15" x14ac:dyDescent="0.2">
      <c r="B86" s="833"/>
      <c r="C86" s="1052"/>
      <c r="D86" s="1053"/>
      <c r="E86" s="1054"/>
      <c r="F86" s="1054"/>
      <c r="G86" s="1054"/>
      <c r="H86" s="1054"/>
      <c r="I86" s="1054"/>
      <c r="J86" s="1055">
        <f t="shared" si="26"/>
        <v>0</v>
      </c>
      <c r="K86" s="1052"/>
      <c r="L86" s="1055">
        <f t="shared" si="17"/>
        <v>0</v>
      </c>
      <c r="M86" s="757">
        <f>IF(ISBLANK($C86),0,VLOOKUP($C86,Listen!$B$3:$D$40,2,FALSE))</f>
        <v>0</v>
      </c>
      <c r="N86" s="757">
        <f>IF(ISBLANK($C86),0,VLOOKUP($C86,Listen!$B$3:$D$40,3,FALSE))</f>
        <v>0</v>
      </c>
      <c r="O86" s="1056">
        <f t="shared" si="27"/>
        <v>0</v>
      </c>
      <c r="P86" s="1056">
        <f t="shared" si="16"/>
        <v>0</v>
      </c>
      <c r="Q86" s="1056">
        <f t="shared" si="16"/>
        <v>0</v>
      </c>
      <c r="R86" s="1056">
        <f t="shared" si="16"/>
        <v>0</v>
      </c>
      <c r="S86" s="1056">
        <f t="shared" si="15"/>
        <v>0</v>
      </c>
      <c r="T86" s="1056">
        <f t="shared" si="15"/>
        <v>0</v>
      </c>
      <c r="U86" s="1056">
        <f t="shared" si="15"/>
        <v>0</v>
      </c>
      <c r="V86" s="1060">
        <f t="shared" ca="1" si="25"/>
        <v>0</v>
      </c>
      <c r="W86" s="1057">
        <f ca="1">IF(D86='A. Allgemeine Informationen'!$C$15,$L86-$X86,OFFSET(X86,0,'A. Allgemeine Informationen'!$C$15-2022)-$X86)</f>
        <v>0</v>
      </c>
      <c r="X86" s="1057">
        <f ca="1">IFERROR(OFFSET(X86,0,'A. Allgemeine Informationen'!$C$15-2021),0)</f>
        <v>0</v>
      </c>
      <c r="Y86" s="1060">
        <f t="shared" si="18"/>
        <v>0</v>
      </c>
      <c r="Z86" s="1060">
        <f t="shared" si="19"/>
        <v>0</v>
      </c>
      <c r="AA86" s="1060">
        <f t="shared" si="20"/>
        <v>0</v>
      </c>
      <c r="AB86" s="1060">
        <f t="shared" si="21"/>
        <v>0</v>
      </c>
      <c r="AC86" s="1060">
        <f t="shared" si="22"/>
        <v>0</v>
      </c>
      <c r="AD86" s="1060">
        <f t="shared" si="23"/>
        <v>0</v>
      </c>
      <c r="AE86" s="1060">
        <f t="shared" si="24"/>
        <v>0</v>
      </c>
    </row>
    <row r="87" spans="2:31" s="1059" customFormat="1" ht="15" x14ac:dyDescent="0.2">
      <c r="B87" s="833"/>
      <c r="C87" s="1052"/>
      <c r="D87" s="1053"/>
      <c r="E87" s="1054"/>
      <c r="F87" s="1054"/>
      <c r="G87" s="1054"/>
      <c r="H87" s="1054"/>
      <c r="I87" s="1054"/>
      <c r="J87" s="1055">
        <f t="shared" si="26"/>
        <v>0</v>
      </c>
      <c r="K87" s="1052"/>
      <c r="L87" s="1055">
        <f t="shared" si="17"/>
        <v>0</v>
      </c>
      <c r="M87" s="757">
        <f>IF(ISBLANK($C87),0,VLOOKUP($C87,Listen!$B$3:$D$40,2,FALSE))</f>
        <v>0</v>
      </c>
      <c r="N87" s="757">
        <f>IF(ISBLANK($C87),0,VLOOKUP($C87,Listen!$B$3:$D$40,3,FALSE))</f>
        <v>0</v>
      </c>
      <c r="O87" s="1056">
        <f t="shared" si="27"/>
        <v>0</v>
      </c>
      <c r="P87" s="1056">
        <f t="shared" si="16"/>
        <v>0</v>
      </c>
      <c r="Q87" s="1056">
        <f t="shared" si="16"/>
        <v>0</v>
      </c>
      <c r="R87" s="1056">
        <f t="shared" si="16"/>
        <v>0</v>
      </c>
      <c r="S87" s="1056">
        <f t="shared" si="15"/>
        <v>0</v>
      </c>
      <c r="T87" s="1056">
        <f t="shared" si="15"/>
        <v>0</v>
      </c>
      <c r="U87" s="1056">
        <f t="shared" si="15"/>
        <v>0</v>
      </c>
      <c r="V87" s="1060">
        <f t="shared" ca="1" si="25"/>
        <v>0</v>
      </c>
      <c r="W87" s="1057">
        <f ca="1">IF(D87='A. Allgemeine Informationen'!$C$15,$L87-$X87,OFFSET(X87,0,'A. Allgemeine Informationen'!$C$15-2022)-$X87)</f>
        <v>0</v>
      </c>
      <c r="X87" s="1057">
        <f ca="1">IFERROR(OFFSET(X87,0,'A. Allgemeine Informationen'!$C$15-2021),0)</f>
        <v>0</v>
      </c>
      <c r="Y87" s="1060">
        <f t="shared" si="18"/>
        <v>0</v>
      </c>
      <c r="Z87" s="1060">
        <f t="shared" si="19"/>
        <v>0</v>
      </c>
      <c r="AA87" s="1060">
        <f t="shared" si="20"/>
        <v>0</v>
      </c>
      <c r="AB87" s="1060">
        <f t="shared" si="21"/>
        <v>0</v>
      </c>
      <c r="AC87" s="1060">
        <f t="shared" si="22"/>
        <v>0</v>
      </c>
      <c r="AD87" s="1060">
        <f t="shared" si="23"/>
        <v>0</v>
      </c>
      <c r="AE87" s="1060">
        <f t="shared" si="24"/>
        <v>0</v>
      </c>
    </row>
    <row r="88" spans="2:31" s="1059" customFormat="1" ht="15" x14ac:dyDescent="0.2">
      <c r="B88" s="833"/>
      <c r="C88" s="1052"/>
      <c r="D88" s="1053"/>
      <c r="E88" s="1054"/>
      <c r="F88" s="1054"/>
      <c r="G88" s="1054"/>
      <c r="H88" s="1054"/>
      <c r="I88" s="1054"/>
      <c r="J88" s="1055">
        <f t="shared" si="26"/>
        <v>0</v>
      </c>
      <c r="K88" s="1052"/>
      <c r="L88" s="1055">
        <f t="shared" si="17"/>
        <v>0</v>
      </c>
      <c r="M88" s="757">
        <f>IF(ISBLANK($C88),0,VLOOKUP($C88,Listen!$B$3:$D$40,2,FALSE))</f>
        <v>0</v>
      </c>
      <c r="N88" s="757">
        <f>IF(ISBLANK($C88),0,VLOOKUP($C88,Listen!$B$3:$D$40,3,FALSE))</f>
        <v>0</v>
      </c>
      <c r="O88" s="1056">
        <f t="shared" si="27"/>
        <v>0</v>
      </c>
      <c r="P88" s="1056">
        <f t="shared" si="16"/>
        <v>0</v>
      </c>
      <c r="Q88" s="1056">
        <f t="shared" si="16"/>
        <v>0</v>
      </c>
      <c r="R88" s="1056">
        <f t="shared" si="16"/>
        <v>0</v>
      </c>
      <c r="S88" s="1056">
        <f t="shared" si="15"/>
        <v>0</v>
      </c>
      <c r="T88" s="1056">
        <f t="shared" si="15"/>
        <v>0</v>
      </c>
      <c r="U88" s="1056">
        <f t="shared" si="15"/>
        <v>0</v>
      </c>
      <c r="V88" s="1060">
        <f t="shared" ca="1" si="25"/>
        <v>0</v>
      </c>
      <c r="W88" s="1057">
        <f ca="1">IF(D88='A. Allgemeine Informationen'!$C$15,$L88-$X88,OFFSET(X88,0,'A. Allgemeine Informationen'!$C$15-2022)-$X88)</f>
        <v>0</v>
      </c>
      <c r="X88" s="1057">
        <f ca="1">IFERROR(OFFSET(X88,0,'A. Allgemeine Informationen'!$C$15-2021),0)</f>
        <v>0</v>
      </c>
      <c r="Y88" s="1060">
        <f t="shared" si="18"/>
        <v>0</v>
      </c>
      <c r="Z88" s="1060">
        <f t="shared" si="19"/>
        <v>0</v>
      </c>
      <c r="AA88" s="1060">
        <f t="shared" si="20"/>
        <v>0</v>
      </c>
      <c r="AB88" s="1060">
        <f t="shared" si="21"/>
        <v>0</v>
      </c>
      <c r="AC88" s="1060">
        <f t="shared" si="22"/>
        <v>0</v>
      </c>
      <c r="AD88" s="1060">
        <f t="shared" si="23"/>
        <v>0</v>
      </c>
      <c r="AE88" s="1060">
        <f t="shared" si="24"/>
        <v>0</v>
      </c>
    </row>
    <row r="89" spans="2:31" s="1059" customFormat="1" ht="15" x14ac:dyDescent="0.2">
      <c r="B89" s="833"/>
      <c r="C89" s="1052"/>
      <c r="D89" s="1053"/>
      <c r="E89" s="1054"/>
      <c r="F89" s="1054"/>
      <c r="G89" s="1054"/>
      <c r="H89" s="1054"/>
      <c r="I89" s="1054"/>
      <c r="J89" s="1055">
        <f t="shared" si="26"/>
        <v>0</v>
      </c>
      <c r="K89" s="1052"/>
      <c r="L89" s="1055">
        <f t="shared" si="17"/>
        <v>0</v>
      </c>
      <c r="M89" s="757">
        <f>IF(ISBLANK($C89),0,VLOOKUP($C89,Listen!$B$3:$D$40,2,FALSE))</f>
        <v>0</v>
      </c>
      <c r="N89" s="757">
        <f>IF(ISBLANK($C89),0,VLOOKUP($C89,Listen!$B$3:$D$40,3,FALSE))</f>
        <v>0</v>
      </c>
      <c r="O89" s="1056">
        <f t="shared" si="27"/>
        <v>0</v>
      </c>
      <c r="P89" s="1056">
        <f t="shared" si="16"/>
        <v>0</v>
      </c>
      <c r="Q89" s="1056">
        <f t="shared" si="16"/>
        <v>0</v>
      </c>
      <c r="R89" s="1056">
        <f t="shared" si="16"/>
        <v>0</v>
      </c>
      <c r="S89" s="1056">
        <f t="shared" si="15"/>
        <v>0</v>
      </c>
      <c r="T89" s="1056">
        <f t="shared" si="15"/>
        <v>0</v>
      </c>
      <c r="U89" s="1056">
        <f t="shared" si="15"/>
        <v>0</v>
      </c>
      <c r="V89" s="1060">
        <f t="shared" ca="1" si="25"/>
        <v>0</v>
      </c>
      <c r="W89" s="1057">
        <f ca="1">IF(D89='A. Allgemeine Informationen'!$C$15,$L89-$X89,OFFSET(X89,0,'A. Allgemeine Informationen'!$C$15-2022)-$X89)</f>
        <v>0</v>
      </c>
      <c r="X89" s="1057">
        <f ca="1">IFERROR(OFFSET(X89,0,'A. Allgemeine Informationen'!$C$15-2021),0)</f>
        <v>0</v>
      </c>
      <c r="Y89" s="1060">
        <f t="shared" si="18"/>
        <v>0</v>
      </c>
      <c r="Z89" s="1060">
        <f t="shared" si="19"/>
        <v>0</v>
      </c>
      <c r="AA89" s="1060">
        <f t="shared" si="20"/>
        <v>0</v>
      </c>
      <c r="AB89" s="1060">
        <f t="shared" si="21"/>
        <v>0</v>
      </c>
      <c r="AC89" s="1060">
        <f t="shared" si="22"/>
        <v>0</v>
      </c>
      <c r="AD89" s="1060">
        <f t="shared" si="23"/>
        <v>0</v>
      </c>
      <c r="AE89" s="1060">
        <f t="shared" si="24"/>
        <v>0</v>
      </c>
    </row>
    <row r="90" spans="2:31" s="1059" customFormat="1" ht="15" x14ac:dyDescent="0.2">
      <c r="B90" s="833"/>
      <c r="C90" s="1052"/>
      <c r="D90" s="1053"/>
      <c r="E90" s="1054"/>
      <c r="F90" s="1054"/>
      <c r="G90" s="1054"/>
      <c r="H90" s="1054"/>
      <c r="I90" s="1054"/>
      <c r="J90" s="1055">
        <f t="shared" si="26"/>
        <v>0</v>
      </c>
      <c r="K90" s="1052"/>
      <c r="L90" s="1055">
        <f t="shared" si="17"/>
        <v>0</v>
      </c>
      <c r="M90" s="757">
        <f>IF(ISBLANK($C90),0,VLOOKUP($C90,Listen!$B$3:$D$40,2,FALSE))</f>
        <v>0</v>
      </c>
      <c r="N90" s="757">
        <f>IF(ISBLANK($C90),0,VLOOKUP($C90,Listen!$B$3:$D$40,3,FALSE))</f>
        <v>0</v>
      </c>
      <c r="O90" s="1056">
        <f t="shared" si="27"/>
        <v>0</v>
      </c>
      <c r="P90" s="1056">
        <f t="shared" si="16"/>
        <v>0</v>
      </c>
      <c r="Q90" s="1056">
        <f t="shared" si="16"/>
        <v>0</v>
      </c>
      <c r="R90" s="1056">
        <f t="shared" si="16"/>
        <v>0</v>
      </c>
      <c r="S90" s="1056">
        <f t="shared" si="15"/>
        <v>0</v>
      </c>
      <c r="T90" s="1056">
        <f t="shared" si="15"/>
        <v>0</v>
      </c>
      <c r="U90" s="1056">
        <f t="shared" si="15"/>
        <v>0</v>
      </c>
      <c r="V90" s="1060">
        <f t="shared" ca="1" si="25"/>
        <v>0</v>
      </c>
      <c r="W90" s="1057">
        <f ca="1">IF(D90='A. Allgemeine Informationen'!$C$15,$L90-$X90,OFFSET(X90,0,'A. Allgemeine Informationen'!$C$15-2022)-$X90)</f>
        <v>0</v>
      </c>
      <c r="X90" s="1057">
        <f ca="1">IFERROR(OFFSET(X90,0,'A. Allgemeine Informationen'!$C$15-2021),0)</f>
        <v>0</v>
      </c>
      <c r="Y90" s="1060">
        <f t="shared" si="18"/>
        <v>0</v>
      </c>
      <c r="Z90" s="1060">
        <f t="shared" si="19"/>
        <v>0</v>
      </c>
      <c r="AA90" s="1060">
        <f t="shared" si="20"/>
        <v>0</v>
      </c>
      <c r="AB90" s="1060">
        <f t="shared" si="21"/>
        <v>0</v>
      </c>
      <c r="AC90" s="1060">
        <f t="shared" si="22"/>
        <v>0</v>
      </c>
      <c r="AD90" s="1060">
        <f t="shared" si="23"/>
        <v>0</v>
      </c>
      <c r="AE90" s="1060">
        <f t="shared" si="24"/>
        <v>0</v>
      </c>
    </row>
    <row r="91" spans="2:31" s="1059" customFormat="1" ht="15" x14ac:dyDescent="0.2">
      <c r="B91" s="833"/>
      <c r="C91" s="1052"/>
      <c r="D91" s="1053"/>
      <c r="E91" s="1054"/>
      <c r="F91" s="1054"/>
      <c r="G91" s="1054"/>
      <c r="H91" s="1054"/>
      <c r="I91" s="1054"/>
      <c r="J91" s="1055">
        <f t="shared" si="26"/>
        <v>0</v>
      </c>
      <c r="K91" s="1052"/>
      <c r="L91" s="1055">
        <f t="shared" si="17"/>
        <v>0</v>
      </c>
      <c r="M91" s="757">
        <f>IF(ISBLANK($C91),0,VLOOKUP($C91,Listen!$B$3:$D$40,2,FALSE))</f>
        <v>0</v>
      </c>
      <c r="N91" s="757">
        <f>IF(ISBLANK($C91),0,VLOOKUP($C91,Listen!$B$3:$D$40,3,FALSE))</f>
        <v>0</v>
      </c>
      <c r="O91" s="1056">
        <f t="shared" si="27"/>
        <v>0</v>
      </c>
      <c r="P91" s="1056">
        <f t="shared" si="16"/>
        <v>0</v>
      </c>
      <c r="Q91" s="1056">
        <f t="shared" si="16"/>
        <v>0</v>
      </c>
      <c r="R91" s="1056">
        <f t="shared" si="16"/>
        <v>0</v>
      </c>
      <c r="S91" s="1056">
        <f t="shared" si="15"/>
        <v>0</v>
      </c>
      <c r="T91" s="1056">
        <f t="shared" si="15"/>
        <v>0</v>
      </c>
      <c r="U91" s="1056">
        <f t="shared" si="15"/>
        <v>0</v>
      </c>
      <c r="V91" s="1060">
        <f t="shared" ca="1" si="25"/>
        <v>0</v>
      </c>
      <c r="W91" s="1057">
        <f ca="1">IF(D91='A. Allgemeine Informationen'!$C$15,$L91-$X91,OFFSET(X91,0,'A. Allgemeine Informationen'!$C$15-2022)-$X91)</f>
        <v>0</v>
      </c>
      <c r="X91" s="1057">
        <f ca="1">IFERROR(OFFSET(X91,0,'A. Allgemeine Informationen'!$C$15-2021),0)</f>
        <v>0</v>
      </c>
      <c r="Y91" s="1060">
        <f t="shared" si="18"/>
        <v>0</v>
      </c>
      <c r="Z91" s="1060">
        <f t="shared" si="19"/>
        <v>0</v>
      </c>
      <c r="AA91" s="1060">
        <f t="shared" si="20"/>
        <v>0</v>
      </c>
      <c r="AB91" s="1060">
        <f t="shared" si="21"/>
        <v>0</v>
      </c>
      <c r="AC91" s="1060">
        <f t="shared" si="22"/>
        <v>0</v>
      </c>
      <c r="AD91" s="1060">
        <f t="shared" si="23"/>
        <v>0</v>
      </c>
      <c r="AE91" s="1060">
        <f t="shared" si="24"/>
        <v>0</v>
      </c>
    </row>
    <row r="92" spans="2:31" s="1059" customFormat="1" ht="15" x14ac:dyDescent="0.2">
      <c r="B92" s="833"/>
      <c r="C92" s="1052"/>
      <c r="D92" s="1053"/>
      <c r="E92" s="1054"/>
      <c r="F92" s="1054"/>
      <c r="G92" s="1054"/>
      <c r="H92" s="1054"/>
      <c r="I92" s="1054"/>
      <c r="J92" s="1055">
        <f t="shared" si="26"/>
        <v>0</v>
      </c>
      <c r="K92" s="1052"/>
      <c r="L92" s="1055">
        <f t="shared" si="17"/>
        <v>0</v>
      </c>
      <c r="M92" s="757">
        <f>IF(ISBLANK($C92),0,VLOOKUP($C92,Listen!$B$3:$D$40,2,FALSE))</f>
        <v>0</v>
      </c>
      <c r="N92" s="757">
        <f>IF(ISBLANK($C92),0,VLOOKUP($C92,Listen!$B$3:$D$40,3,FALSE))</f>
        <v>0</v>
      </c>
      <c r="O92" s="1056">
        <f t="shared" si="27"/>
        <v>0</v>
      </c>
      <c r="P92" s="1056">
        <f t="shared" si="16"/>
        <v>0</v>
      </c>
      <c r="Q92" s="1056">
        <f t="shared" si="16"/>
        <v>0</v>
      </c>
      <c r="R92" s="1056">
        <f t="shared" si="16"/>
        <v>0</v>
      </c>
      <c r="S92" s="1056">
        <f t="shared" si="15"/>
        <v>0</v>
      </c>
      <c r="T92" s="1056">
        <f t="shared" si="15"/>
        <v>0</v>
      </c>
      <c r="U92" s="1056">
        <f t="shared" si="15"/>
        <v>0</v>
      </c>
      <c r="V92" s="1060">
        <f t="shared" ca="1" si="25"/>
        <v>0</v>
      </c>
      <c r="W92" s="1057">
        <f ca="1">IF(D92='A. Allgemeine Informationen'!$C$15,$L92-$X92,OFFSET(X92,0,'A. Allgemeine Informationen'!$C$15-2022)-$X92)</f>
        <v>0</v>
      </c>
      <c r="X92" s="1057">
        <f ca="1">IFERROR(OFFSET(X92,0,'A. Allgemeine Informationen'!$C$15-2021),0)</f>
        <v>0</v>
      </c>
      <c r="Y92" s="1060">
        <f t="shared" si="18"/>
        <v>0</v>
      </c>
      <c r="Z92" s="1060">
        <f t="shared" si="19"/>
        <v>0</v>
      </c>
      <c r="AA92" s="1060">
        <f t="shared" si="20"/>
        <v>0</v>
      </c>
      <c r="AB92" s="1060">
        <f t="shared" si="21"/>
        <v>0</v>
      </c>
      <c r="AC92" s="1060">
        <f t="shared" si="22"/>
        <v>0</v>
      </c>
      <c r="AD92" s="1060">
        <f t="shared" si="23"/>
        <v>0</v>
      </c>
      <c r="AE92" s="1060">
        <f t="shared" si="24"/>
        <v>0</v>
      </c>
    </row>
    <row r="93" spans="2:31" s="1059" customFormat="1" ht="15" x14ac:dyDescent="0.2">
      <c r="B93" s="833"/>
      <c r="C93" s="1052"/>
      <c r="D93" s="1053"/>
      <c r="E93" s="1054"/>
      <c r="F93" s="1054"/>
      <c r="G93" s="1054"/>
      <c r="H93" s="1054"/>
      <c r="I93" s="1054"/>
      <c r="J93" s="1055">
        <f t="shared" si="26"/>
        <v>0</v>
      </c>
      <c r="K93" s="1052"/>
      <c r="L93" s="1055">
        <f t="shared" si="17"/>
        <v>0</v>
      </c>
      <c r="M93" s="757">
        <f>IF(ISBLANK($C93),0,VLOOKUP($C93,Listen!$B$3:$D$40,2,FALSE))</f>
        <v>0</v>
      </c>
      <c r="N93" s="757">
        <f>IF(ISBLANK($C93),0,VLOOKUP($C93,Listen!$B$3:$D$40,3,FALSE))</f>
        <v>0</v>
      </c>
      <c r="O93" s="1056">
        <f t="shared" si="27"/>
        <v>0</v>
      </c>
      <c r="P93" s="1056">
        <f t="shared" si="16"/>
        <v>0</v>
      </c>
      <c r="Q93" s="1056">
        <f t="shared" si="16"/>
        <v>0</v>
      </c>
      <c r="R93" s="1056">
        <f t="shared" si="16"/>
        <v>0</v>
      </c>
      <c r="S93" s="1056">
        <f t="shared" si="15"/>
        <v>0</v>
      </c>
      <c r="T93" s="1056">
        <f t="shared" si="15"/>
        <v>0</v>
      </c>
      <c r="U93" s="1056">
        <f t="shared" si="15"/>
        <v>0</v>
      </c>
      <c r="V93" s="1060">
        <f t="shared" ca="1" si="25"/>
        <v>0</v>
      </c>
      <c r="W93" s="1057">
        <f ca="1">IF(D93='A. Allgemeine Informationen'!$C$15,$L93-$X93,OFFSET(X93,0,'A. Allgemeine Informationen'!$C$15-2022)-$X93)</f>
        <v>0</v>
      </c>
      <c r="X93" s="1057">
        <f ca="1">IFERROR(OFFSET(X93,0,'A. Allgemeine Informationen'!$C$15-2021),0)</f>
        <v>0</v>
      </c>
      <c r="Y93" s="1060">
        <f t="shared" si="18"/>
        <v>0</v>
      </c>
      <c r="Z93" s="1060">
        <f t="shared" si="19"/>
        <v>0</v>
      </c>
      <c r="AA93" s="1060">
        <f t="shared" si="20"/>
        <v>0</v>
      </c>
      <c r="AB93" s="1060">
        <f t="shared" si="21"/>
        <v>0</v>
      </c>
      <c r="AC93" s="1060">
        <f t="shared" si="22"/>
        <v>0</v>
      </c>
      <c r="AD93" s="1060">
        <f t="shared" si="23"/>
        <v>0</v>
      </c>
      <c r="AE93" s="1060">
        <f t="shared" si="24"/>
        <v>0</v>
      </c>
    </row>
    <row r="94" spans="2:31" s="1059" customFormat="1" ht="15" x14ac:dyDescent="0.2">
      <c r="B94" s="833"/>
      <c r="C94" s="1052"/>
      <c r="D94" s="1053"/>
      <c r="E94" s="1054"/>
      <c r="F94" s="1054"/>
      <c r="G94" s="1054"/>
      <c r="H94" s="1054"/>
      <c r="I94" s="1054"/>
      <c r="J94" s="1055">
        <f t="shared" si="26"/>
        <v>0</v>
      </c>
      <c r="K94" s="1052"/>
      <c r="L94" s="1055">
        <f t="shared" si="17"/>
        <v>0</v>
      </c>
      <c r="M94" s="757">
        <f>IF(ISBLANK($C94),0,VLOOKUP($C94,Listen!$B$3:$D$40,2,FALSE))</f>
        <v>0</v>
      </c>
      <c r="N94" s="757">
        <f>IF(ISBLANK($C94),0,VLOOKUP($C94,Listen!$B$3:$D$40,3,FALSE))</f>
        <v>0</v>
      </c>
      <c r="O94" s="1056">
        <f t="shared" si="27"/>
        <v>0</v>
      </c>
      <c r="P94" s="1056">
        <f t="shared" si="16"/>
        <v>0</v>
      </c>
      <c r="Q94" s="1056">
        <f t="shared" si="16"/>
        <v>0</v>
      </c>
      <c r="R94" s="1056">
        <f t="shared" si="16"/>
        <v>0</v>
      </c>
      <c r="S94" s="1056">
        <f t="shared" si="15"/>
        <v>0</v>
      </c>
      <c r="T94" s="1056">
        <f t="shared" si="15"/>
        <v>0</v>
      </c>
      <c r="U94" s="1056">
        <f t="shared" si="15"/>
        <v>0</v>
      </c>
      <c r="V94" s="1060">
        <f t="shared" ca="1" si="25"/>
        <v>0</v>
      </c>
      <c r="W94" s="1057">
        <f ca="1">IF(D94='A. Allgemeine Informationen'!$C$15,$L94-$X94,OFFSET(X94,0,'A. Allgemeine Informationen'!$C$15-2022)-$X94)</f>
        <v>0</v>
      </c>
      <c r="X94" s="1057">
        <f ca="1">IFERROR(OFFSET(X94,0,'A. Allgemeine Informationen'!$C$15-2021),0)</f>
        <v>0</v>
      </c>
      <c r="Y94" s="1060">
        <f t="shared" si="18"/>
        <v>0</v>
      </c>
      <c r="Z94" s="1060">
        <f t="shared" si="19"/>
        <v>0</v>
      </c>
      <c r="AA94" s="1060">
        <f t="shared" si="20"/>
        <v>0</v>
      </c>
      <c r="AB94" s="1060">
        <f t="shared" si="21"/>
        <v>0</v>
      </c>
      <c r="AC94" s="1060">
        <f t="shared" si="22"/>
        <v>0</v>
      </c>
      <c r="AD94" s="1060">
        <f t="shared" si="23"/>
        <v>0</v>
      </c>
      <c r="AE94" s="1060">
        <f t="shared" si="24"/>
        <v>0</v>
      </c>
    </row>
    <row r="95" spans="2:31" s="1059" customFormat="1" ht="15" x14ac:dyDescent="0.2">
      <c r="B95" s="833"/>
      <c r="C95" s="1052"/>
      <c r="D95" s="1053"/>
      <c r="E95" s="1054"/>
      <c r="F95" s="1054"/>
      <c r="G95" s="1054"/>
      <c r="H95" s="1054"/>
      <c r="I95" s="1054"/>
      <c r="J95" s="1055">
        <f t="shared" si="26"/>
        <v>0</v>
      </c>
      <c r="K95" s="1052"/>
      <c r="L95" s="1055">
        <f t="shared" si="17"/>
        <v>0</v>
      </c>
      <c r="M95" s="757">
        <f>IF(ISBLANK($C95),0,VLOOKUP($C95,Listen!$B$3:$D$40,2,FALSE))</f>
        <v>0</v>
      </c>
      <c r="N95" s="757">
        <f>IF(ISBLANK($C95),0,VLOOKUP($C95,Listen!$B$3:$D$40,3,FALSE))</f>
        <v>0</v>
      </c>
      <c r="O95" s="1056">
        <f t="shared" si="27"/>
        <v>0</v>
      </c>
      <c r="P95" s="1056">
        <f t="shared" si="16"/>
        <v>0</v>
      </c>
      <c r="Q95" s="1056">
        <f t="shared" si="16"/>
        <v>0</v>
      </c>
      <c r="R95" s="1056">
        <f t="shared" si="16"/>
        <v>0</v>
      </c>
      <c r="S95" s="1056">
        <f t="shared" si="15"/>
        <v>0</v>
      </c>
      <c r="T95" s="1056">
        <f t="shared" si="15"/>
        <v>0</v>
      </c>
      <c r="U95" s="1056">
        <f t="shared" si="15"/>
        <v>0</v>
      </c>
      <c r="V95" s="1060">
        <f t="shared" ca="1" si="25"/>
        <v>0</v>
      </c>
      <c r="W95" s="1057">
        <f ca="1">IF(D95='A. Allgemeine Informationen'!$C$15,$L95-$X95,OFFSET(X95,0,'A. Allgemeine Informationen'!$C$15-2022)-$X95)</f>
        <v>0</v>
      </c>
      <c r="X95" s="1057">
        <f ca="1">IFERROR(OFFSET(X95,0,'A. Allgemeine Informationen'!$C$15-2021),0)</f>
        <v>0</v>
      </c>
      <c r="Y95" s="1060">
        <f t="shared" si="18"/>
        <v>0</v>
      </c>
      <c r="Z95" s="1060">
        <f t="shared" si="19"/>
        <v>0</v>
      </c>
      <c r="AA95" s="1060">
        <f t="shared" si="20"/>
        <v>0</v>
      </c>
      <c r="AB95" s="1060">
        <f t="shared" si="21"/>
        <v>0</v>
      </c>
      <c r="AC95" s="1060">
        <f t="shared" si="22"/>
        <v>0</v>
      </c>
      <c r="AD95" s="1060">
        <f t="shared" si="23"/>
        <v>0</v>
      </c>
      <c r="AE95" s="1060">
        <f t="shared" si="24"/>
        <v>0</v>
      </c>
    </row>
    <row r="96" spans="2:31" s="1059" customFormat="1" ht="15" x14ac:dyDescent="0.2">
      <c r="B96" s="833"/>
      <c r="C96" s="1052"/>
      <c r="D96" s="1053"/>
      <c r="E96" s="1054"/>
      <c r="F96" s="1054"/>
      <c r="G96" s="1054"/>
      <c r="H96" s="1054"/>
      <c r="I96" s="1054"/>
      <c r="J96" s="1055">
        <f t="shared" si="26"/>
        <v>0</v>
      </c>
      <c r="K96" s="1052"/>
      <c r="L96" s="1055">
        <f t="shared" si="17"/>
        <v>0</v>
      </c>
      <c r="M96" s="757">
        <f>IF(ISBLANK($C96),0,VLOOKUP($C96,Listen!$B$3:$D$40,2,FALSE))</f>
        <v>0</v>
      </c>
      <c r="N96" s="757">
        <f>IF(ISBLANK($C96),0,VLOOKUP($C96,Listen!$B$3:$D$40,3,FALSE))</f>
        <v>0</v>
      </c>
      <c r="O96" s="1056">
        <f t="shared" si="27"/>
        <v>0</v>
      </c>
      <c r="P96" s="1056">
        <f t="shared" si="16"/>
        <v>0</v>
      </c>
      <c r="Q96" s="1056">
        <f t="shared" si="16"/>
        <v>0</v>
      </c>
      <c r="R96" s="1056">
        <f t="shared" si="16"/>
        <v>0</v>
      </c>
      <c r="S96" s="1056">
        <f t="shared" si="15"/>
        <v>0</v>
      </c>
      <c r="T96" s="1056">
        <f t="shared" si="15"/>
        <v>0</v>
      </c>
      <c r="U96" s="1056">
        <f t="shared" si="15"/>
        <v>0</v>
      </c>
      <c r="V96" s="1060">
        <f t="shared" ca="1" si="25"/>
        <v>0</v>
      </c>
      <c r="W96" s="1057">
        <f ca="1">IF(D96='A. Allgemeine Informationen'!$C$15,$L96-$X96,OFFSET(X96,0,'A. Allgemeine Informationen'!$C$15-2022)-$X96)</f>
        <v>0</v>
      </c>
      <c r="X96" s="1057">
        <f ca="1">IFERROR(OFFSET(X96,0,'A. Allgemeine Informationen'!$C$15-2021),0)</f>
        <v>0</v>
      </c>
      <c r="Y96" s="1060">
        <f t="shared" si="18"/>
        <v>0</v>
      </c>
      <c r="Z96" s="1060">
        <f t="shared" si="19"/>
        <v>0</v>
      </c>
      <c r="AA96" s="1060">
        <f t="shared" si="20"/>
        <v>0</v>
      </c>
      <c r="AB96" s="1060">
        <f t="shared" si="21"/>
        <v>0</v>
      </c>
      <c r="AC96" s="1060">
        <f t="shared" si="22"/>
        <v>0</v>
      </c>
      <c r="AD96" s="1060">
        <f t="shared" si="23"/>
        <v>0</v>
      </c>
      <c r="AE96" s="1060">
        <f t="shared" si="24"/>
        <v>0</v>
      </c>
    </row>
    <row r="97" spans="2:31" s="1059" customFormat="1" ht="15" x14ac:dyDescent="0.2">
      <c r="B97" s="833"/>
      <c r="C97" s="1052"/>
      <c r="D97" s="1053"/>
      <c r="E97" s="1054"/>
      <c r="F97" s="1054"/>
      <c r="G97" s="1054"/>
      <c r="H97" s="1054"/>
      <c r="I97" s="1054"/>
      <c r="J97" s="1055">
        <f t="shared" si="26"/>
        <v>0</v>
      </c>
      <c r="K97" s="1052"/>
      <c r="L97" s="1055">
        <f t="shared" si="17"/>
        <v>0</v>
      </c>
      <c r="M97" s="757">
        <f>IF(ISBLANK($C97),0,VLOOKUP($C97,Listen!$B$3:$D$40,2,FALSE))</f>
        <v>0</v>
      </c>
      <c r="N97" s="757">
        <f>IF(ISBLANK($C97),0,VLOOKUP($C97,Listen!$B$3:$D$40,3,FALSE))</f>
        <v>0</v>
      </c>
      <c r="O97" s="1056">
        <f t="shared" si="27"/>
        <v>0</v>
      </c>
      <c r="P97" s="1056">
        <f t="shared" si="16"/>
        <v>0</v>
      </c>
      <c r="Q97" s="1056">
        <f t="shared" si="16"/>
        <v>0</v>
      </c>
      <c r="R97" s="1056">
        <f t="shared" si="16"/>
        <v>0</v>
      </c>
      <c r="S97" s="1056">
        <f t="shared" si="15"/>
        <v>0</v>
      </c>
      <c r="T97" s="1056">
        <f t="shared" si="15"/>
        <v>0</v>
      </c>
      <c r="U97" s="1056">
        <f t="shared" si="15"/>
        <v>0</v>
      </c>
      <c r="V97" s="1060">
        <f t="shared" ca="1" si="25"/>
        <v>0</v>
      </c>
      <c r="W97" s="1057">
        <f ca="1">IF(D97='A. Allgemeine Informationen'!$C$15,$L97-$X97,OFFSET(X97,0,'A. Allgemeine Informationen'!$C$15-2022)-$X97)</f>
        <v>0</v>
      </c>
      <c r="X97" s="1057">
        <f ca="1">IFERROR(OFFSET(X97,0,'A. Allgemeine Informationen'!$C$15-2021),0)</f>
        <v>0</v>
      </c>
      <c r="Y97" s="1060">
        <f t="shared" si="18"/>
        <v>0</v>
      </c>
      <c r="Z97" s="1060">
        <f t="shared" si="19"/>
        <v>0</v>
      </c>
      <c r="AA97" s="1060">
        <f t="shared" si="20"/>
        <v>0</v>
      </c>
      <c r="AB97" s="1060">
        <f t="shared" si="21"/>
        <v>0</v>
      </c>
      <c r="AC97" s="1060">
        <f t="shared" si="22"/>
        <v>0</v>
      </c>
      <c r="AD97" s="1060">
        <f t="shared" si="23"/>
        <v>0</v>
      </c>
      <c r="AE97" s="1060">
        <f t="shared" si="24"/>
        <v>0</v>
      </c>
    </row>
    <row r="98" spans="2:31" s="1059" customFormat="1" ht="15" x14ac:dyDescent="0.2">
      <c r="B98" s="833"/>
      <c r="C98" s="1052"/>
      <c r="D98" s="1053"/>
      <c r="E98" s="1054"/>
      <c r="F98" s="1054"/>
      <c r="G98" s="1054"/>
      <c r="H98" s="1054"/>
      <c r="I98" s="1054"/>
      <c r="J98" s="1055">
        <f t="shared" si="26"/>
        <v>0</v>
      </c>
      <c r="K98" s="1052"/>
      <c r="L98" s="1055">
        <f t="shared" si="17"/>
        <v>0</v>
      </c>
      <c r="M98" s="757">
        <f>IF(ISBLANK($C98),0,VLOOKUP($C98,Listen!$B$3:$D$40,2,FALSE))</f>
        <v>0</v>
      </c>
      <c r="N98" s="757">
        <f>IF(ISBLANK($C98),0,VLOOKUP($C98,Listen!$B$3:$D$40,3,FALSE))</f>
        <v>0</v>
      </c>
      <c r="O98" s="1056">
        <f t="shared" si="27"/>
        <v>0</v>
      </c>
      <c r="P98" s="1056">
        <f t="shared" si="16"/>
        <v>0</v>
      </c>
      <c r="Q98" s="1056">
        <f t="shared" si="16"/>
        <v>0</v>
      </c>
      <c r="R98" s="1056">
        <f t="shared" si="16"/>
        <v>0</v>
      </c>
      <c r="S98" s="1056">
        <f t="shared" si="15"/>
        <v>0</v>
      </c>
      <c r="T98" s="1056">
        <f t="shared" si="15"/>
        <v>0</v>
      </c>
      <c r="U98" s="1056">
        <f t="shared" si="15"/>
        <v>0</v>
      </c>
      <c r="V98" s="1060">
        <f t="shared" ca="1" si="25"/>
        <v>0</v>
      </c>
      <c r="W98" s="1057">
        <f ca="1">IF(D98='A. Allgemeine Informationen'!$C$15,$L98-$X98,OFFSET(X98,0,'A. Allgemeine Informationen'!$C$15-2022)-$X98)</f>
        <v>0</v>
      </c>
      <c r="X98" s="1057">
        <f ca="1">IFERROR(OFFSET(X98,0,'A. Allgemeine Informationen'!$C$15-2021),0)</f>
        <v>0</v>
      </c>
      <c r="Y98" s="1060">
        <f t="shared" si="18"/>
        <v>0</v>
      </c>
      <c r="Z98" s="1060">
        <f t="shared" si="19"/>
        <v>0</v>
      </c>
      <c r="AA98" s="1060">
        <f t="shared" si="20"/>
        <v>0</v>
      </c>
      <c r="AB98" s="1060">
        <f t="shared" si="21"/>
        <v>0</v>
      </c>
      <c r="AC98" s="1060">
        <f t="shared" si="22"/>
        <v>0</v>
      </c>
      <c r="AD98" s="1060">
        <f t="shared" si="23"/>
        <v>0</v>
      </c>
      <c r="AE98" s="1060">
        <f t="shared" si="24"/>
        <v>0</v>
      </c>
    </row>
    <row r="99" spans="2:31" s="1059" customFormat="1" ht="15" x14ac:dyDescent="0.2">
      <c r="B99" s="833"/>
      <c r="C99" s="1052"/>
      <c r="D99" s="1053"/>
      <c r="E99" s="1054"/>
      <c r="F99" s="1054"/>
      <c r="G99" s="1054"/>
      <c r="H99" s="1054"/>
      <c r="I99" s="1054"/>
      <c r="J99" s="1055">
        <f t="shared" si="26"/>
        <v>0</v>
      </c>
      <c r="K99" s="1052"/>
      <c r="L99" s="1055">
        <f t="shared" si="17"/>
        <v>0</v>
      </c>
      <c r="M99" s="757">
        <f>IF(ISBLANK($C99),0,VLOOKUP($C99,Listen!$B$3:$D$40,2,FALSE))</f>
        <v>0</v>
      </c>
      <c r="N99" s="757">
        <f>IF(ISBLANK($C99),0,VLOOKUP($C99,Listen!$B$3:$D$40,3,FALSE))</f>
        <v>0</v>
      </c>
      <c r="O99" s="1056">
        <f t="shared" si="27"/>
        <v>0</v>
      </c>
      <c r="P99" s="1056">
        <f t="shared" si="16"/>
        <v>0</v>
      </c>
      <c r="Q99" s="1056">
        <f t="shared" si="16"/>
        <v>0</v>
      </c>
      <c r="R99" s="1056">
        <f t="shared" si="16"/>
        <v>0</v>
      </c>
      <c r="S99" s="1056">
        <f t="shared" si="15"/>
        <v>0</v>
      </c>
      <c r="T99" s="1056">
        <f t="shared" si="15"/>
        <v>0</v>
      </c>
      <c r="U99" s="1056">
        <f t="shared" si="15"/>
        <v>0</v>
      </c>
      <c r="V99" s="1060">
        <f t="shared" ca="1" si="25"/>
        <v>0</v>
      </c>
      <c r="W99" s="1057">
        <f ca="1">IF(D99='A. Allgemeine Informationen'!$C$15,$L99-$X99,OFFSET(X99,0,'A. Allgemeine Informationen'!$C$15-2022)-$X99)</f>
        <v>0</v>
      </c>
      <c r="X99" s="1057">
        <f ca="1">IFERROR(OFFSET(X99,0,'A. Allgemeine Informationen'!$C$15-2021),0)</f>
        <v>0</v>
      </c>
      <c r="Y99" s="1060">
        <f t="shared" si="18"/>
        <v>0</v>
      </c>
      <c r="Z99" s="1060">
        <f t="shared" si="19"/>
        <v>0</v>
      </c>
      <c r="AA99" s="1060">
        <f t="shared" si="20"/>
        <v>0</v>
      </c>
      <c r="AB99" s="1060">
        <f t="shared" si="21"/>
        <v>0</v>
      </c>
      <c r="AC99" s="1060">
        <f t="shared" si="22"/>
        <v>0</v>
      </c>
      <c r="AD99" s="1060">
        <f t="shared" si="23"/>
        <v>0</v>
      </c>
      <c r="AE99" s="1060">
        <f t="shared" si="24"/>
        <v>0</v>
      </c>
    </row>
    <row r="100" spans="2:31" s="1059" customFormat="1" ht="15" x14ac:dyDescent="0.2">
      <c r="B100" s="833"/>
      <c r="C100" s="1052"/>
      <c r="D100" s="1053"/>
      <c r="E100" s="1054"/>
      <c r="F100" s="1054"/>
      <c r="G100" s="1054"/>
      <c r="H100" s="1054"/>
      <c r="I100" s="1054"/>
      <c r="J100" s="1055">
        <f t="shared" si="26"/>
        <v>0</v>
      </c>
      <c r="K100" s="1052"/>
      <c r="L100" s="1055">
        <f t="shared" si="17"/>
        <v>0</v>
      </c>
      <c r="M100" s="757">
        <f>IF(ISBLANK($C100),0,VLOOKUP($C100,Listen!$B$3:$D$40,2,FALSE))</f>
        <v>0</v>
      </c>
      <c r="N100" s="757">
        <f>IF(ISBLANK($C100),0,VLOOKUP($C100,Listen!$B$3:$D$40,3,FALSE))</f>
        <v>0</v>
      </c>
      <c r="O100" s="1056">
        <f t="shared" si="27"/>
        <v>0</v>
      </c>
      <c r="P100" s="1056">
        <f t="shared" si="16"/>
        <v>0</v>
      </c>
      <c r="Q100" s="1056">
        <f t="shared" si="16"/>
        <v>0</v>
      </c>
      <c r="R100" s="1056">
        <f t="shared" si="16"/>
        <v>0</v>
      </c>
      <c r="S100" s="1056">
        <f t="shared" si="15"/>
        <v>0</v>
      </c>
      <c r="T100" s="1056">
        <f t="shared" si="15"/>
        <v>0</v>
      </c>
      <c r="U100" s="1056">
        <f t="shared" si="15"/>
        <v>0</v>
      </c>
      <c r="V100" s="1060">
        <f t="shared" ca="1" si="25"/>
        <v>0</v>
      </c>
      <c r="W100" s="1057">
        <f ca="1">IF(D100='A. Allgemeine Informationen'!$C$15,$L100-$X100,OFFSET(X100,0,'A. Allgemeine Informationen'!$C$15-2022)-$X100)</f>
        <v>0</v>
      </c>
      <c r="X100" s="1057">
        <f ca="1">IFERROR(OFFSET(X100,0,'A. Allgemeine Informationen'!$C$15-2021),0)</f>
        <v>0</v>
      </c>
      <c r="Y100" s="1060">
        <f t="shared" si="18"/>
        <v>0</v>
      </c>
      <c r="Z100" s="1060">
        <f t="shared" si="19"/>
        <v>0</v>
      </c>
      <c r="AA100" s="1060">
        <f t="shared" si="20"/>
        <v>0</v>
      </c>
      <c r="AB100" s="1060">
        <f t="shared" si="21"/>
        <v>0</v>
      </c>
      <c r="AC100" s="1060">
        <f t="shared" si="22"/>
        <v>0</v>
      </c>
      <c r="AD100" s="1060">
        <f t="shared" si="23"/>
        <v>0</v>
      </c>
      <c r="AE100" s="1060">
        <f t="shared" si="24"/>
        <v>0</v>
      </c>
    </row>
    <row r="101" spans="2:31" s="1059" customFormat="1" ht="15" x14ac:dyDescent="0.2">
      <c r="B101" s="833"/>
      <c r="C101" s="1052"/>
      <c r="D101" s="1053"/>
      <c r="E101" s="1054"/>
      <c r="F101" s="1054"/>
      <c r="G101" s="1054"/>
      <c r="H101" s="1054"/>
      <c r="I101" s="1054"/>
      <c r="J101" s="1055">
        <f t="shared" si="26"/>
        <v>0</v>
      </c>
      <c r="K101" s="1052"/>
      <c r="L101" s="1055">
        <f t="shared" si="17"/>
        <v>0</v>
      </c>
      <c r="M101" s="757">
        <f>IF(ISBLANK($C101),0,VLOOKUP($C101,Listen!$B$3:$D$40,2,FALSE))</f>
        <v>0</v>
      </c>
      <c r="N101" s="757">
        <f>IF(ISBLANK($C101),0,VLOOKUP($C101,Listen!$B$3:$D$40,3,FALSE))</f>
        <v>0</v>
      </c>
      <c r="O101" s="1056">
        <f t="shared" si="27"/>
        <v>0</v>
      </c>
      <c r="P101" s="1056">
        <f t="shared" si="16"/>
        <v>0</v>
      </c>
      <c r="Q101" s="1056">
        <f t="shared" si="16"/>
        <v>0</v>
      </c>
      <c r="R101" s="1056">
        <f t="shared" si="16"/>
        <v>0</v>
      </c>
      <c r="S101" s="1056">
        <f t="shared" si="15"/>
        <v>0</v>
      </c>
      <c r="T101" s="1056">
        <f t="shared" si="15"/>
        <v>0</v>
      </c>
      <c r="U101" s="1056">
        <f t="shared" si="15"/>
        <v>0</v>
      </c>
      <c r="V101" s="1060">
        <f t="shared" ca="1" si="25"/>
        <v>0</v>
      </c>
      <c r="W101" s="1057">
        <f ca="1">IF(D101='A. Allgemeine Informationen'!$C$15,$L101-$X101,OFFSET(X101,0,'A. Allgemeine Informationen'!$C$15-2022)-$X101)</f>
        <v>0</v>
      </c>
      <c r="X101" s="1057">
        <f ca="1">IFERROR(OFFSET(X101,0,'A. Allgemeine Informationen'!$C$15-2021),0)</f>
        <v>0</v>
      </c>
      <c r="Y101" s="1060">
        <f t="shared" si="18"/>
        <v>0</v>
      </c>
      <c r="Z101" s="1060">
        <f t="shared" si="19"/>
        <v>0</v>
      </c>
      <c r="AA101" s="1060">
        <f t="shared" si="20"/>
        <v>0</v>
      </c>
      <c r="AB101" s="1060">
        <f t="shared" si="21"/>
        <v>0</v>
      </c>
      <c r="AC101" s="1060">
        <f t="shared" si="22"/>
        <v>0</v>
      </c>
      <c r="AD101" s="1060">
        <f t="shared" si="23"/>
        <v>0</v>
      </c>
      <c r="AE101" s="1060">
        <f t="shared" si="24"/>
        <v>0</v>
      </c>
    </row>
    <row r="102" spans="2:31" s="1059" customFormat="1" ht="15" x14ac:dyDescent="0.2">
      <c r="B102" s="833"/>
      <c r="C102" s="1052"/>
      <c r="D102" s="1053"/>
      <c r="E102" s="1054"/>
      <c r="F102" s="1054"/>
      <c r="G102" s="1054"/>
      <c r="H102" s="1054"/>
      <c r="I102" s="1054"/>
      <c r="J102" s="1055">
        <f t="shared" si="26"/>
        <v>0</v>
      </c>
      <c r="K102" s="1052"/>
      <c r="L102" s="1055">
        <f t="shared" si="17"/>
        <v>0</v>
      </c>
      <c r="M102" s="757">
        <f>IF(ISBLANK($C102),0,VLOOKUP($C102,Listen!$B$3:$D$40,2,FALSE))</f>
        <v>0</v>
      </c>
      <c r="N102" s="757">
        <f>IF(ISBLANK($C102),0,VLOOKUP($C102,Listen!$B$3:$D$40,3,FALSE))</f>
        <v>0</v>
      </c>
      <c r="O102" s="1056">
        <f t="shared" si="27"/>
        <v>0</v>
      </c>
      <c r="P102" s="1056">
        <f t="shared" si="16"/>
        <v>0</v>
      </c>
      <c r="Q102" s="1056">
        <f t="shared" si="16"/>
        <v>0</v>
      </c>
      <c r="R102" s="1056">
        <f t="shared" si="16"/>
        <v>0</v>
      </c>
      <c r="S102" s="1056">
        <f t="shared" si="15"/>
        <v>0</v>
      </c>
      <c r="T102" s="1056">
        <f t="shared" si="15"/>
        <v>0</v>
      </c>
      <c r="U102" s="1056">
        <f t="shared" si="15"/>
        <v>0</v>
      </c>
      <c r="V102" s="1060">
        <f t="shared" ca="1" si="25"/>
        <v>0</v>
      </c>
      <c r="W102" s="1057">
        <f ca="1">IF(D102='A. Allgemeine Informationen'!$C$15,$L102-$X102,OFFSET(X102,0,'A. Allgemeine Informationen'!$C$15-2022)-$X102)</f>
        <v>0</v>
      </c>
      <c r="X102" s="1057">
        <f ca="1">IFERROR(OFFSET(X102,0,'A. Allgemeine Informationen'!$C$15-2021),0)</f>
        <v>0</v>
      </c>
      <c r="Y102" s="1060">
        <f t="shared" si="18"/>
        <v>0</v>
      </c>
      <c r="Z102" s="1060">
        <f t="shared" si="19"/>
        <v>0</v>
      </c>
      <c r="AA102" s="1060">
        <f t="shared" si="20"/>
        <v>0</v>
      </c>
      <c r="AB102" s="1060">
        <f t="shared" si="21"/>
        <v>0</v>
      </c>
      <c r="AC102" s="1060">
        <f t="shared" si="22"/>
        <v>0</v>
      </c>
      <c r="AD102" s="1060">
        <f t="shared" si="23"/>
        <v>0</v>
      </c>
      <c r="AE102" s="1060">
        <f t="shared" si="24"/>
        <v>0</v>
      </c>
    </row>
    <row r="103" spans="2:31" s="1059" customFormat="1" ht="15" x14ac:dyDescent="0.2">
      <c r="B103" s="833"/>
      <c r="C103" s="1052"/>
      <c r="D103" s="1053"/>
      <c r="E103" s="1054"/>
      <c r="F103" s="1054"/>
      <c r="G103" s="1054"/>
      <c r="H103" s="1054"/>
      <c r="I103" s="1054"/>
      <c r="J103" s="1055">
        <f t="shared" si="26"/>
        <v>0</v>
      </c>
      <c r="K103" s="1052"/>
      <c r="L103" s="1055">
        <f t="shared" si="17"/>
        <v>0</v>
      </c>
      <c r="M103" s="757">
        <f>IF(ISBLANK($C103),0,VLOOKUP($C103,Listen!$B$3:$D$40,2,FALSE))</f>
        <v>0</v>
      </c>
      <c r="N103" s="757">
        <f>IF(ISBLANK($C103),0,VLOOKUP($C103,Listen!$B$3:$D$40,3,FALSE))</f>
        <v>0</v>
      </c>
      <c r="O103" s="1056">
        <f t="shared" si="27"/>
        <v>0</v>
      </c>
      <c r="P103" s="1056">
        <f t="shared" si="16"/>
        <v>0</v>
      </c>
      <c r="Q103" s="1056">
        <f t="shared" si="16"/>
        <v>0</v>
      </c>
      <c r="R103" s="1056">
        <f t="shared" si="16"/>
        <v>0</v>
      </c>
      <c r="S103" s="1056">
        <f t="shared" si="15"/>
        <v>0</v>
      </c>
      <c r="T103" s="1056">
        <f t="shared" si="15"/>
        <v>0</v>
      </c>
      <c r="U103" s="1056">
        <f t="shared" si="15"/>
        <v>0</v>
      </c>
      <c r="V103" s="1060">
        <f t="shared" ca="1" si="25"/>
        <v>0</v>
      </c>
      <c r="W103" s="1057">
        <f ca="1">IF(D103='A. Allgemeine Informationen'!$C$15,$L103-$X103,OFFSET(X103,0,'A. Allgemeine Informationen'!$C$15-2022)-$X103)</f>
        <v>0</v>
      </c>
      <c r="X103" s="1057">
        <f ca="1">IFERROR(OFFSET(X103,0,'A. Allgemeine Informationen'!$C$15-2021),0)</f>
        <v>0</v>
      </c>
      <c r="Y103" s="1060">
        <f t="shared" si="18"/>
        <v>0</v>
      </c>
      <c r="Z103" s="1060">
        <f t="shared" si="19"/>
        <v>0</v>
      </c>
      <c r="AA103" s="1060">
        <f t="shared" si="20"/>
        <v>0</v>
      </c>
      <c r="AB103" s="1060">
        <f t="shared" si="21"/>
        <v>0</v>
      </c>
      <c r="AC103" s="1060">
        <f t="shared" si="22"/>
        <v>0</v>
      </c>
      <c r="AD103" s="1060">
        <f t="shared" si="23"/>
        <v>0</v>
      </c>
      <c r="AE103" s="1060">
        <f t="shared" si="24"/>
        <v>0</v>
      </c>
    </row>
    <row r="104" spans="2:31" s="1059" customFormat="1" ht="15" x14ac:dyDescent="0.2">
      <c r="B104" s="833"/>
      <c r="C104" s="1052"/>
      <c r="D104" s="1053"/>
      <c r="E104" s="1054"/>
      <c r="F104" s="1054"/>
      <c r="G104" s="1054"/>
      <c r="H104" s="1054"/>
      <c r="I104" s="1054"/>
      <c r="J104" s="1055">
        <f t="shared" si="26"/>
        <v>0</v>
      </c>
      <c r="K104" s="1052"/>
      <c r="L104" s="1055">
        <f t="shared" si="17"/>
        <v>0</v>
      </c>
      <c r="M104" s="757">
        <f>IF(ISBLANK($C104),0,VLOOKUP($C104,Listen!$B$3:$D$40,2,FALSE))</f>
        <v>0</v>
      </c>
      <c r="N104" s="757">
        <f>IF(ISBLANK($C104),0,VLOOKUP($C104,Listen!$B$3:$D$40,3,FALSE))</f>
        <v>0</v>
      </c>
      <c r="O104" s="1056">
        <f t="shared" si="27"/>
        <v>0</v>
      </c>
      <c r="P104" s="1056">
        <f t="shared" si="16"/>
        <v>0</v>
      </c>
      <c r="Q104" s="1056">
        <f t="shared" si="16"/>
        <v>0</v>
      </c>
      <c r="R104" s="1056">
        <f t="shared" si="16"/>
        <v>0</v>
      </c>
      <c r="S104" s="1056">
        <f t="shared" si="15"/>
        <v>0</v>
      </c>
      <c r="T104" s="1056">
        <f t="shared" si="15"/>
        <v>0</v>
      </c>
      <c r="U104" s="1056">
        <f t="shared" si="15"/>
        <v>0</v>
      </c>
      <c r="V104" s="1060">
        <f t="shared" ca="1" si="25"/>
        <v>0</v>
      </c>
      <c r="W104" s="1057">
        <f ca="1">IF(D104='A. Allgemeine Informationen'!$C$15,$L104-$X104,OFFSET(X104,0,'A. Allgemeine Informationen'!$C$15-2022)-$X104)</f>
        <v>0</v>
      </c>
      <c r="X104" s="1057">
        <f ca="1">IFERROR(OFFSET(X104,0,'A. Allgemeine Informationen'!$C$15-2021),0)</f>
        <v>0</v>
      </c>
      <c r="Y104" s="1060">
        <f t="shared" si="18"/>
        <v>0</v>
      </c>
      <c r="Z104" s="1060">
        <f t="shared" si="19"/>
        <v>0</v>
      </c>
      <c r="AA104" s="1060">
        <f t="shared" si="20"/>
        <v>0</v>
      </c>
      <c r="AB104" s="1060">
        <f t="shared" si="21"/>
        <v>0</v>
      </c>
      <c r="AC104" s="1060">
        <f t="shared" si="22"/>
        <v>0</v>
      </c>
      <c r="AD104" s="1060">
        <f t="shared" si="23"/>
        <v>0</v>
      </c>
      <c r="AE104" s="1060">
        <f t="shared" si="24"/>
        <v>0</v>
      </c>
    </row>
    <row r="105" spans="2:31" s="1059" customFormat="1" ht="15" x14ac:dyDescent="0.2">
      <c r="B105" s="833"/>
      <c r="C105" s="1052"/>
      <c r="D105" s="1053"/>
      <c r="E105" s="1054"/>
      <c r="F105" s="1054"/>
      <c r="G105" s="1054"/>
      <c r="H105" s="1054"/>
      <c r="I105" s="1054"/>
      <c r="J105" s="1055">
        <f t="shared" si="26"/>
        <v>0</v>
      </c>
      <c r="K105" s="1052"/>
      <c r="L105" s="1055">
        <f t="shared" si="17"/>
        <v>0</v>
      </c>
      <c r="M105" s="757">
        <f>IF(ISBLANK($C105),0,VLOOKUP($C105,Listen!$B$3:$D$40,2,FALSE))</f>
        <v>0</v>
      </c>
      <c r="N105" s="757">
        <f>IF(ISBLANK($C105),0,VLOOKUP($C105,Listen!$B$3:$D$40,3,FALSE))</f>
        <v>0</v>
      </c>
      <c r="O105" s="1056">
        <f t="shared" si="27"/>
        <v>0</v>
      </c>
      <c r="P105" s="1056">
        <f t="shared" si="16"/>
        <v>0</v>
      </c>
      <c r="Q105" s="1056">
        <f t="shared" si="16"/>
        <v>0</v>
      </c>
      <c r="R105" s="1056">
        <f t="shared" si="16"/>
        <v>0</v>
      </c>
      <c r="S105" s="1056">
        <f t="shared" si="15"/>
        <v>0</v>
      </c>
      <c r="T105" s="1056">
        <f t="shared" si="15"/>
        <v>0</v>
      </c>
      <c r="U105" s="1056">
        <f t="shared" si="15"/>
        <v>0</v>
      </c>
      <c r="V105" s="1060">
        <f t="shared" ca="1" si="25"/>
        <v>0</v>
      </c>
      <c r="W105" s="1057">
        <f ca="1">IF(D105='A. Allgemeine Informationen'!$C$15,$L105-$X105,OFFSET(X105,0,'A. Allgemeine Informationen'!$C$15-2022)-$X105)</f>
        <v>0</v>
      </c>
      <c r="X105" s="1057">
        <f ca="1">IFERROR(OFFSET(X105,0,'A. Allgemeine Informationen'!$C$15-2021),0)</f>
        <v>0</v>
      </c>
      <c r="Y105" s="1060">
        <f t="shared" si="18"/>
        <v>0</v>
      </c>
      <c r="Z105" s="1060">
        <f t="shared" si="19"/>
        <v>0</v>
      </c>
      <c r="AA105" s="1060">
        <f t="shared" si="20"/>
        <v>0</v>
      </c>
      <c r="AB105" s="1060">
        <f t="shared" si="21"/>
        <v>0</v>
      </c>
      <c r="AC105" s="1060">
        <f t="shared" si="22"/>
        <v>0</v>
      </c>
      <c r="AD105" s="1060">
        <f t="shared" si="23"/>
        <v>0</v>
      </c>
      <c r="AE105" s="1060">
        <f t="shared" si="24"/>
        <v>0</v>
      </c>
    </row>
    <row r="106" spans="2:31" s="1059" customFormat="1" ht="15" x14ac:dyDescent="0.2">
      <c r="B106" s="833"/>
      <c r="C106" s="1052"/>
      <c r="D106" s="1053"/>
      <c r="E106" s="1054"/>
      <c r="F106" s="1054"/>
      <c r="G106" s="1054"/>
      <c r="H106" s="1054"/>
      <c r="I106" s="1054"/>
      <c r="J106" s="1055">
        <f t="shared" si="26"/>
        <v>0</v>
      </c>
      <c r="K106" s="1052"/>
      <c r="L106" s="1055">
        <f t="shared" si="17"/>
        <v>0</v>
      </c>
      <c r="M106" s="757">
        <f>IF(ISBLANK($C106),0,VLOOKUP($C106,Listen!$B$3:$D$40,2,FALSE))</f>
        <v>0</v>
      </c>
      <c r="N106" s="757">
        <f>IF(ISBLANK($C106),0,VLOOKUP($C106,Listen!$B$3:$D$40,3,FALSE))</f>
        <v>0</v>
      </c>
      <c r="O106" s="1056">
        <f t="shared" si="27"/>
        <v>0</v>
      </c>
      <c r="P106" s="1056">
        <f t="shared" si="16"/>
        <v>0</v>
      </c>
      <c r="Q106" s="1056">
        <f t="shared" si="16"/>
        <v>0</v>
      </c>
      <c r="R106" s="1056">
        <f t="shared" si="16"/>
        <v>0</v>
      </c>
      <c r="S106" s="1056">
        <f t="shared" si="15"/>
        <v>0</v>
      </c>
      <c r="T106" s="1056">
        <f t="shared" si="15"/>
        <v>0</v>
      </c>
      <c r="U106" s="1056">
        <f t="shared" si="15"/>
        <v>0</v>
      </c>
      <c r="V106" s="1060">
        <f t="shared" ca="1" si="25"/>
        <v>0</v>
      </c>
      <c r="W106" s="1057">
        <f ca="1">IF(D106='A. Allgemeine Informationen'!$C$15,$L106-$X106,OFFSET(X106,0,'A. Allgemeine Informationen'!$C$15-2022)-$X106)</f>
        <v>0</v>
      </c>
      <c r="X106" s="1057">
        <f ca="1">IFERROR(OFFSET(X106,0,'A. Allgemeine Informationen'!$C$15-2021),0)</f>
        <v>0</v>
      </c>
      <c r="Y106" s="1060">
        <f t="shared" si="18"/>
        <v>0</v>
      </c>
      <c r="Z106" s="1060">
        <f t="shared" si="19"/>
        <v>0</v>
      </c>
      <c r="AA106" s="1060">
        <f t="shared" si="20"/>
        <v>0</v>
      </c>
      <c r="AB106" s="1060">
        <f t="shared" si="21"/>
        <v>0</v>
      </c>
      <c r="AC106" s="1060">
        <f t="shared" si="22"/>
        <v>0</v>
      </c>
      <c r="AD106" s="1060">
        <f t="shared" si="23"/>
        <v>0</v>
      </c>
      <c r="AE106" s="1060">
        <f t="shared" si="24"/>
        <v>0</v>
      </c>
    </row>
    <row r="107" spans="2:31" s="1059" customFormat="1" ht="15" x14ac:dyDescent="0.2">
      <c r="B107" s="833"/>
      <c r="C107" s="1052"/>
      <c r="D107" s="1053"/>
      <c r="E107" s="1054"/>
      <c r="F107" s="1054"/>
      <c r="G107" s="1054"/>
      <c r="H107" s="1054"/>
      <c r="I107" s="1054"/>
      <c r="J107" s="1055">
        <f t="shared" si="26"/>
        <v>0</v>
      </c>
      <c r="K107" s="1052"/>
      <c r="L107" s="1055">
        <f t="shared" si="17"/>
        <v>0</v>
      </c>
      <c r="M107" s="757">
        <f>IF(ISBLANK($C107),0,VLOOKUP($C107,Listen!$B$3:$D$40,2,FALSE))</f>
        <v>0</v>
      </c>
      <c r="N107" s="757">
        <f>IF(ISBLANK($C107),0,VLOOKUP($C107,Listen!$B$3:$D$40,3,FALSE))</f>
        <v>0</v>
      </c>
      <c r="O107" s="1056">
        <f t="shared" si="27"/>
        <v>0</v>
      </c>
      <c r="P107" s="1056">
        <f t="shared" si="16"/>
        <v>0</v>
      </c>
      <c r="Q107" s="1056">
        <f t="shared" si="16"/>
        <v>0</v>
      </c>
      <c r="R107" s="1056">
        <f t="shared" si="16"/>
        <v>0</v>
      </c>
      <c r="S107" s="1056">
        <f t="shared" si="15"/>
        <v>0</v>
      </c>
      <c r="T107" s="1056">
        <f t="shared" si="15"/>
        <v>0</v>
      </c>
      <c r="U107" s="1056">
        <f t="shared" si="15"/>
        <v>0</v>
      </c>
      <c r="V107" s="1060">
        <f t="shared" ca="1" si="25"/>
        <v>0</v>
      </c>
      <c r="W107" s="1057">
        <f ca="1">IF(D107='A. Allgemeine Informationen'!$C$15,$L107-$X107,OFFSET(X107,0,'A. Allgemeine Informationen'!$C$15-2022)-$X107)</f>
        <v>0</v>
      </c>
      <c r="X107" s="1057">
        <f ca="1">IFERROR(OFFSET(X107,0,'A. Allgemeine Informationen'!$C$15-2021),0)</f>
        <v>0</v>
      </c>
      <c r="Y107" s="1060">
        <f t="shared" si="18"/>
        <v>0</v>
      </c>
      <c r="Z107" s="1060">
        <f t="shared" si="19"/>
        <v>0</v>
      </c>
      <c r="AA107" s="1060">
        <f t="shared" si="20"/>
        <v>0</v>
      </c>
      <c r="AB107" s="1060">
        <f t="shared" si="21"/>
        <v>0</v>
      </c>
      <c r="AC107" s="1060">
        <f t="shared" si="22"/>
        <v>0</v>
      </c>
      <c r="AD107" s="1060">
        <f t="shared" si="23"/>
        <v>0</v>
      </c>
      <c r="AE107" s="1060">
        <f t="shared" si="24"/>
        <v>0</v>
      </c>
    </row>
    <row r="108" spans="2:31" s="1059" customFormat="1" ht="15" x14ac:dyDescent="0.2">
      <c r="B108" s="833"/>
      <c r="C108" s="1052"/>
      <c r="D108" s="1053"/>
      <c r="E108" s="1054"/>
      <c r="F108" s="1054"/>
      <c r="G108" s="1054"/>
      <c r="H108" s="1054"/>
      <c r="I108" s="1054"/>
      <c r="J108" s="1055">
        <f t="shared" si="26"/>
        <v>0</v>
      </c>
      <c r="K108" s="1052"/>
      <c r="L108" s="1055">
        <f t="shared" si="17"/>
        <v>0</v>
      </c>
      <c r="M108" s="757">
        <f>IF(ISBLANK($C108),0,VLOOKUP($C108,Listen!$B$3:$D$40,2,FALSE))</f>
        <v>0</v>
      </c>
      <c r="N108" s="757">
        <f>IF(ISBLANK($C108),0,VLOOKUP($C108,Listen!$B$3:$D$40,3,FALSE))</f>
        <v>0</v>
      </c>
      <c r="O108" s="1056">
        <f t="shared" si="27"/>
        <v>0</v>
      </c>
      <c r="P108" s="1056">
        <f t="shared" si="16"/>
        <v>0</v>
      </c>
      <c r="Q108" s="1056">
        <f t="shared" si="16"/>
        <v>0</v>
      </c>
      <c r="R108" s="1056">
        <f t="shared" si="16"/>
        <v>0</v>
      </c>
      <c r="S108" s="1056">
        <f t="shared" si="15"/>
        <v>0</v>
      </c>
      <c r="T108" s="1056">
        <f t="shared" si="15"/>
        <v>0</v>
      </c>
      <c r="U108" s="1056">
        <f t="shared" si="15"/>
        <v>0</v>
      </c>
      <c r="V108" s="1060">
        <f t="shared" ca="1" si="25"/>
        <v>0</v>
      </c>
      <c r="W108" s="1057">
        <f ca="1">IF(D108='A. Allgemeine Informationen'!$C$15,$L108-$X108,OFFSET(X108,0,'A. Allgemeine Informationen'!$C$15-2022)-$X108)</f>
        <v>0</v>
      </c>
      <c r="X108" s="1057">
        <f ca="1">IFERROR(OFFSET(X108,0,'A. Allgemeine Informationen'!$C$15-2021),0)</f>
        <v>0</v>
      </c>
      <c r="Y108" s="1060">
        <f t="shared" si="18"/>
        <v>0</v>
      </c>
      <c r="Z108" s="1060">
        <f t="shared" si="19"/>
        <v>0</v>
      </c>
      <c r="AA108" s="1060">
        <f t="shared" si="20"/>
        <v>0</v>
      </c>
      <c r="AB108" s="1060">
        <f t="shared" si="21"/>
        <v>0</v>
      </c>
      <c r="AC108" s="1060">
        <f t="shared" si="22"/>
        <v>0</v>
      </c>
      <c r="AD108" s="1060">
        <f t="shared" si="23"/>
        <v>0</v>
      </c>
      <c r="AE108" s="1060">
        <f t="shared" si="24"/>
        <v>0</v>
      </c>
    </row>
    <row r="109" spans="2:31" s="1059" customFormat="1" ht="15" x14ac:dyDescent="0.2">
      <c r="B109" s="833"/>
      <c r="C109" s="1052"/>
      <c r="D109" s="1053"/>
      <c r="E109" s="1054"/>
      <c r="F109" s="1054"/>
      <c r="G109" s="1054"/>
      <c r="H109" s="1054"/>
      <c r="I109" s="1054"/>
      <c r="J109" s="1055">
        <f t="shared" si="26"/>
        <v>0</v>
      </c>
      <c r="K109" s="1052"/>
      <c r="L109" s="1055">
        <f t="shared" si="17"/>
        <v>0</v>
      </c>
      <c r="M109" s="757">
        <f>IF(ISBLANK($C109),0,VLOOKUP($C109,Listen!$B$3:$D$40,2,FALSE))</f>
        <v>0</v>
      </c>
      <c r="N109" s="757">
        <f>IF(ISBLANK($C109),0,VLOOKUP($C109,Listen!$B$3:$D$40,3,FALSE))</f>
        <v>0</v>
      </c>
      <c r="O109" s="1056">
        <f t="shared" si="27"/>
        <v>0</v>
      </c>
      <c r="P109" s="1056">
        <f t="shared" si="16"/>
        <v>0</v>
      </c>
      <c r="Q109" s="1056">
        <f t="shared" si="16"/>
        <v>0</v>
      </c>
      <c r="R109" s="1056">
        <f t="shared" si="16"/>
        <v>0</v>
      </c>
      <c r="S109" s="1056">
        <f t="shared" si="15"/>
        <v>0</v>
      </c>
      <c r="T109" s="1056">
        <f t="shared" si="15"/>
        <v>0</v>
      </c>
      <c r="U109" s="1056">
        <f t="shared" si="15"/>
        <v>0</v>
      </c>
      <c r="V109" s="1060">
        <f t="shared" ca="1" si="25"/>
        <v>0</v>
      </c>
      <c r="W109" s="1057">
        <f ca="1">IF(D109='A. Allgemeine Informationen'!$C$15,$L109-$X109,OFFSET(X109,0,'A. Allgemeine Informationen'!$C$15-2022)-$X109)</f>
        <v>0</v>
      </c>
      <c r="X109" s="1057">
        <f ca="1">IFERROR(OFFSET(X109,0,'A. Allgemeine Informationen'!$C$15-2021),0)</f>
        <v>0</v>
      </c>
      <c r="Y109" s="1060">
        <f t="shared" si="18"/>
        <v>0</v>
      </c>
      <c r="Z109" s="1060">
        <f t="shared" si="19"/>
        <v>0</v>
      </c>
      <c r="AA109" s="1060">
        <f t="shared" si="20"/>
        <v>0</v>
      </c>
      <c r="AB109" s="1060">
        <f t="shared" si="21"/>
        <v>0</v>
      </c>
      <c r="AC109" s="1060">
        <f t="shared" si="22"/>
        <v>0</v>
      </c>
      <c r="AD109" s="1060">
        <f t="shared" si="23"/>
        <v>0</v>
      </c>
      <c r="AE109" s="1060">
        <f t="shared" si="24"/>
        <v>0</v>
      </c>
    </row>
    <row r="110" spans="2:31" s="1059" customFormat="1" ht="15" x14ac:dyDescent="0.2">
      <c r="B110" s="833"/>
      <c r="C110" s="1052"/>
      <c r="D110" s="1053"/>
      <c r="E110" s="1054"/>
      <c r="F110" s="1054"/>
      <c r="G110" s="1054"/>
      <c r="H110" s="1054"/>
      <c r="I110" s="1054"/>
      <c r="J110" s="1055">
        <f t="shared" si="26"/>
        <v>0</v>
      </c>
      <c r="K110" s="1052"/>
      <c r="L110" s="1055">
        <f t="shared" si="17"/>
        <v>0</v>
      </c>
      <c r="M110" s="757">
        <f>IF(ISBLANK($C110),0,VLOOKUP($C110,Listen!$B$3:$D$40,2,FALSE))</f>
        <v>0</v>
      </c>
      <c r="N110" s="757">
        <f>IF(ISBLANK($C110),0,VLOOKUP($C110,Listen!$B$3:$D$40,3,FALSE))</f>
        <v>0</v>
      </c>
      <c r="O110" s="1056">
        <f t="shared" si="27"/>
        <v>0</v>
      </c>
      <c r="P110" s="1056">
        <f t="shared" si="16"/>
        <v>0</v>
      </c>
      <c r="Q110" s="1056">
        <f t="shared" si="16"/>
        <v>0</v>
      </c>
      <c r="R110" s="1056">
        <f t="shared" si="16"/>
        <v>0</v>
      </c>
      <c r="S110" s="1056">
        <f t="shared" si="15"/>
        <v>0</v>
      </c>
      <c r="T110" s="1056">
        <f t="shared" si="15"/>
        <v>0</v>
      </c>
      <c r="U110" s="1056">
        <f t="shared" si="15"/>
        <v>0</v>
      </c>
      <c r="V110" s="1060">
        <f t="shared" ca="1" si="25"/>
        <v>0</v>
      </c>
      <c r="W110" s="1057">
        <f ca="1">IF(D110='A. Allgemeine Informationen'!$C$15,$L110-$X110,OFFSET(X110,0,'A. Allgemeine Informationen'!$C$15-2022)-$X110)</f>
        <v>0</v>
      </c>
      <c r="X110" s="1057">
        <f ca="1">IFERROR(OFFSET(X110,0,'A. Allgemeine Informationen'!$C$15-2021),0)</f>
        <v>0</v>
      </c>
      <c r="Y110" s="1060">
        <f t="shared" si="18"/>
        <v>0</v>
      </c>
      <c r="Z110" s="1060">
        <f t="shared" si="19"/>
        <v>0</v>
      </c>
      <c r="AA110" s="1060">
        <f t="shared" si="20"/>
        <v>0</v>
      </c>
      <c r="AB110" s="1060">
        <f t="shared" si="21"/>
        <v>0</v>
      </c>
      <c r="AC110" s="1060">
        <f t="shared" si="22"/>
        <v>0</v>
      </c>
      <c r="AD110" s="1060">
        <f t="shared" si="23"/>
        <v>0</v>
      </c>
      <c r="AE110" s="1060">
        <f t="shared" si="24"/>
        <v>0</v>
      </c>
    </row>
    <row r="111" spans="2:31" s="1059" customFormat="1" ht="15" x14ac:dyDescent="0.2">
      <c r="B111" s="833"/>
      <c r="C111" s="1052"/>
      <c r="D111" s="1053"/>
      <c r="E111" s="1054"/>
      <c r="F111" s="1054"/>
      <c r="G111" s="1054"/>
      <c r="H111" s="1054"/>
      <c r="I111" s="1054"/>
      <c r="J111" s="1055">
        <f t="shared" si="26"/>
        <v>0</v>
      </c>
      <c r="K111" s="1052"/>
      <c r="L111" s="1055">
        <f t="shared" si="17"/>
        <v>0</v>
      </c>
      <c r="M111" s="757">
        <f>IF(ISBLANK($C111),0,VLOOKUP($C111,Listen!$B$3:$D$40,2,FALSE))</f>
        <v>0</v>
      </c>
      <c r="N111" s="757">
        <f>IF(ISBLANK($C111),0,VLOOKUP($C111,Listen!$B$3:$D$40,3,FALSE))</f>
        <v>0</v>
      </c>
      <c r="O111" s="1056">
        <f t="shared" si="27"/>
        <v>0</v>
      </c>
      <c r="P111" s="1056">
        <f t="shared" si="16"/>
        <v>0</v>
      </c>
      <c r="Q111" s="1056">
        <f t="shared" si="16"/>
        <v>0</v>
      </c>
      <c r="R111" s="1056">
        <f t="shared" si="16"/>
        <v>0</v>
      </c>
      <c r="S111" s="1056">
        <f t="shared" si="15"/>
        <v>0</v>
      </c>
      <c r="T111" s="1056">
        <f t="shared" si="15"/>
        <v>0</v>
      </c>
      <c r="U111" s="1056">
        <f t="shared" si="15"/>
        <v>0</v>
      </c>
      <c r="V111" s="1060">
        <f t="shared" ca="1" si="25"/>
        <v>0</v>
      </c>
      <c r="W111" s="1057">
        <f ca="1">IF(D111='A. Allgemeine Informationen'!$C$15,$L111-$X111,OFFSET(X111,0,'A. Allgemeine Informationen'!$C$15-2022)-$X111)</f>
        <v>0</v>
      </c>
      <c r="X111" s="1057">
        <f ca="1">IFERROR(OFFSET(X111,0,'A. Allgemeine Informationen'!$C$15-2021),0)</f>
        <v>0</v>
      </c>
      <c r="Y111" s="1060">
        <f t="shared" si="18"/>
        <v>0</v>
      </c>
      <c r="Z111" s="1060">
        <f t="shared" si="19"/>
        <v>0</v>
      </c>
      <c r="AA111" s="1060">
        <f t="shared" si="20"/>
        <v>0</v>
      </c>
      <c r="AB111" s="1060">
        <f t="shared" si="21"/>
        <v>0</v>
      </c>
      <c r="AC111" s="1060">
        <f t="shared" si="22"/>
        <v>0</v>
      </c>
      <c r="AD111" s="1060">
        <f t="shared" si="23"/>
        <v>0</v>
      </c>
      <c r="AE111" s="1060">
        <f t="shared" si="24"/>
        <v>0</v>
      </c>
    </row>
    <row r="112" spans="2:31" s="1059" customFormat="1" ht="15" x14ac:dyDescent="0.2">
      <c r="B112" s="833"/>
      <c r="C112" s="1052"/>
      <c r="D112" s="1053"/>
      <c r="E112" s="1054"/>
      <c r="F112" s="1054"/>
      <c r="G112" s="1054"/>
      <c r="H112" s="1054"/>
      <c r="I112" s="1054"/>
      <c r="J112" s="1055">
        <f t="shared" si="26"/>
        <v>0</v>
      </c>
      <c r="K112" s="1052"/>
      <c r="L112" s="1055">
        <f t="shared" si="17"/>
        <v>0</v>
      </c>
      <c r="M112" s="757">
        <f>IF(ISBLANK($C112),0,VLOOKUP($C112,Listen!$B$3:$D$40,2,FALSE))</f>
        <v>0</v>
      </c>
      <c r="N112" s="757">
        <f>IF(ISBLANK($C112),0,VLOOKUP($C112,Listen!$B$3:$D$40,3,FALSE))</f>
        <v>0</v>
      </c>
      <c r="O112" s="1056">
        <f t="shared" si="27"/>
        <v>0</v>
      </c>
      <c r="P112" s="1056">
        <f t="shared" si="16"/>
        <v>0</v>
      </c>
      <c r="Q112" s="1056">
        <f t="shared" si="16"/>
        <v>0</v>
      </c>
      <c r="R112" s="1056">
        <f t="shared" si="16"/>
        <v>0</v>
      </c>
      <c r="S112" s="1056">
        <f t="shared" si="15"/>
        <v>0</v>
      </c>
      <c r="T112" s="1056">
        <f t="shared" si="15"/>
        <v>0</v>
      </c>
      <c r="U112" s="1056">
        <f t="shared" si="15"/>
        <v>0</v>
      </c>
      <c r="V112" s="1060">
        <f t="shared" ca="1" si="25"/>
        <v>0</v>
      </c>
      <c r="W112" s="1057">
        <f ca="1">IF(D112='A. Allgemeine Informationen'!$C$15,$L112-$X112,OFFSET(X112,0,'A. Allgemeine Informationen'!$C$15-2022)-$X112)</f>
        <v>0</v>
      </c>
      <c r="X112" s="1057">
        <f ca="1">IFERROR(OFFSET(X112,0,'A. Allgemeine Informationen'!$C$15-2021),0)</f>
        <v>0</v>
      </c>
      <c r="Y112" s="1060">
        <f t="shared" si="18"/>
        <v>0</v>
      </c>
      <c r="Z112" s="1060">
        <f t="shared" si="19"/>
        <v>0</v>
      </c>
      <c r="AA112" s="1060">
        <f t="shared" si="20"/>
        <v>0</v>
      </c>
      <c r="AB112" s="1060">
        <f t="shared" si="21"/>
        <v>0</v>
      </c>
      <c r="AC112" s="1060">
        <f t="shared" si="22"/>
        <v>0</v>
      </c>
      <c r="AD112" s="1060">
        <f t="shared" si="23"/>
        <v>0</v>
      </c>
      <c r="AE112" s="1060">
        <f t="shared" si="24"/>
        <v>0</v>
      </c>
    </row>
    <row r="113" spans="2:31" s="1059" customFormat="1" ht="15" x14ac:dyDescent="0.2">
      <c r="B113" s="833"/>
      <c r="C113" s="1052"/>
      <c r="D113" s="1053"/>
      <c r="E113" s="1054"/>
      <c r="F113" s="1054"/>
      <c r="G113" s="1054"/>
      <c r="H113" s="1054"/>
      <c r="I113" s="1054"/>
      <c r="J113" s="1055">
        <f t="shared" si="26"/>
        <v>0</v>
      </c>
      <c r="K113" s="1052"/>
      <c r="L113" s="1055">
        <f t="shared" si="17"/>
        <v>0</v>
      </c>
      <c r="M113" s="757">
        <f>IF(ISBLANK($C113),0,VLOOKUP($C113,Listen!$B$3:$D$40,2,FALSE))</f>
        <v>0</v>
      </c>
      <c r="N113" s="757">
        <f>IF(ISBLANK($C113),0,VLOOKUP($C113,Listen!$B$3:$D$40,3,FALSE))</f>
        <v>0</v>
      </c>
      <c r="O113" s="1056">
        <f t="shared" si="27"/>
        <v>0</v>
      </c>
      <c r="P113" s="1056">
        <f t="shared" si="16"/>
        <v>0</v>
      </c>
      <c r="Q113" s="1056">
        <f t="shared" si="16"/>
        <v>0</v>
      </c>
      <c r="R113" s="1056">
        <f t="shared" si="16"/>
        <v>0</v>
      </c>
      <c r="S113" s="1056">
        <f t="shared" si="15"/>
        <v>0</v>
      </c>
      <c r="T113" s="1056">
        <f t="shared" si="15"/>
        <v>0</v>
      </c>
      <c r="U113" s="1056">
        <f t="shared" si="15"/>
        <v>0</v>
      </c>
      <c r="V113" s="1060">
        <f t="shared" ca="1" si="25"/>
        <v>0</v>
      </c>
      <c r="W113" s="1057">
        <f ca="1">IF(D113='A. Allgemeine Informationen'!$C$15,$L113-$X113,OFFSET(X113,0,'A. Allgemeine Informationen'!$C$15-2022)-$X113)</f>
        <v>0</v>
      </c>
      <c r="X113" s="1057">
        <f ca="1">IFERROR(OFFSET(X113,0,'A. Allgemeine Informationen'!$C$15-2021),0)</f>
        <v>0</v>
      </c>
      <c r="Y113" s="1060">
        <f t="shared" si="18"/>
        <v>0</v>
      </c>
      <c r="Z113" s="1060">
        <f t="shared" si="19"/>
        <v>0</v>
      </c>
      <c r="AA113" s="1060">
        <f t="shared" si="20"/>
        <v>0</v>
      </c>
      <c r="AB113" s="1060">
        <f t="shared" si="21"/>
        <v>0</v>
      </c>
      <c r="AC113" s="1060">
        <f t="shared" si="22"/>
        <v>0</v>
      </c>
      <c r="AD113" s="1060">
        <f t="shared" si="23"/>
        <v>0</v>
      </c>
      <c r="AE113" s="1060">
        <f t="shared" si="24"/>
        <v>0</v>
      </c>
    </row>
    <row r="114" spans="2:31" s="1059" customFormat="1" ht="15" x14ac:dyDescent="0.2">
      <c r="B114" s="833"/>
      <c r="C114" s="1052"/>
      <c r="D114" s="1053"/>
      <c r="E114" s="1054"/>
      <c r="F114" s="1054"/>
      <c r="G114" s="1054"/>
      <c r="H114" s="1054"/>
      <c r="I114" s="1054"/>
      <c r="J114" s="1055">
        <f t="shared" si="26"/>
        <v>0</v>
      </c>
      <c r="K114" s="1052"/>
      <c r="L114" s="1055">
        <f t="shared" si="17"/>
        <v>0</v>
      </c>
      <c r="M114" s="757">
        <f>IF(ISBLANK($C114),0,VLOOKUP($C114,Listen!$B$3:$D$40,2,FALSE))</f>
        <v>0</v>
      </c>
      <c r="N114" s="757">
        <f>IF(ISBLANK($C114),0,VLOOKUP($C114,Listen!$B$3:$D$40,3,FALSE))</f>
        <v>0</v>
      </c>
      <c r="O114" s="1056">
        <f t="shared" si="27"/>
        <v>0</v>
      </c>
      <c r="P114" s="1056">
        <f t="shared" si="16"/>
        <v>0</v>
      </c>
      <c r="Q114" s="1056">
        <f t="shared" si="16"/>
        <v>0</v>
      </c>
      <c r="R114" s="1056">
        <f t="shared" si="16"/>
        <v>0</v>
      </c>
      <c r="S114" s="1056">
        <f t="shared" si="15"/>
        <v>0</v>
      </c>
      <c r="T114" s="1056">
        <f t="shared" si="15"/>
        <v>0</v>
      </c>
      <c r="U114" s="1056">
        <f t="shared" si="15"/>
        <v>0</v>
      </c>
      <c r="V114" s="1060">
        <f t="shared" ca="1" si="25"/>
        <v>0</v>
      </c>
      <c r="W114" s="1057">
        <f ca="1">IF(D114='A. Allgemeine Informationen'!$C$15,$L114-$X114,OFFSET(X114,0,'A. Allgemeine Informationen'!$C$15-2022)-$X114)</f>
        <v>0</v>
      </c>
      <c r="X114" s="1057">
        <f ca="1">IFERROR(OFFSET(X114,0,'A. Allgemeine Informationen'!$C$15-2021),0)</f>
        <v>0</v>
      </c>
      <c r="Y114" s="1060">
        <f t="shared" si="18"/>
        <v>0</v>
      </c>
      <c r="Z114" s="1060">
        <f t="shared" si="19"/>
        <v>0</v>
      </c>
      <c r="AA114" s="1060">
        <f t="shared" si="20"/>
        <v>0</v>
      </c>
      <c r="AB114" s="1060">
        <f t="shared" si="21"/>
        <v>0</v>
      </c>
      <c r="AC114" s="1060">
        <f t="shared" si="22"/>
        <v>0</v>
      </c>
      <c r="AD114" s="1060">
        <f t="shared" si="23"/>
        <v>0</v>
      </c>
      <c r="AE114" s="1060">
        <f t="shared" si="24"/>
        <v>0</v>
      </c>
    </row>
    <row r="115" spans="2:31" s="1059" customFormat="1" ht="15" x14ac:dyDescent="0.2">
      <c r="B115" s="833"/>
      <c r="C115" s="1052"/>
      <c r="D115" s="1053"/>
      <c r="E115" s="1054"/>
      <c r="F115" s="1054"/>
      <c r="G115" s="1054"/>
      <c r="H115" s="1054"/>
      <c r="I115" s="1054"/>
      <c r="J115" s="1055">
        <f t="shared" si="26"/>
        <v>0</v>
      </c>
      <c r="K115" s="1052"/>
      <c r="L115" s="1055">
        <f t="shared" si="17"/>
        <v>0</v>
      </c>
      <c r="M115" s="757">
        <f>IF(ISBLANK($C115),0,VLOOKUP($C115,Listen!$B$3:$D$40,2,FALSE))</f>
        <v>0</v>
      </c>
      <c r="N115" s="757">
        <f>IF(ISBLANK($C115),0,VLOOKUP($C115,Listen!$B$3:$D$40,3,FALSE))</f>
        <v>0</v>
      </c>
      <c r="O115" s="1056">
        <f t="shared" si="27"/>
        <v>0</v>
      </c>
      <c r="P115" s="1056">
        <f t="shared" si="16"/>
        <v>0</v>
      </c>
      <c r="Q115" s="1056">
        <f t="shared" si="16"/>
        <v>0</v>
      </c>
      <c r="R115" s="1056">
        <f t="shared" si="16"/>
        <v>0</v>
      </c>
      <c r="S115" s="1056">
        <f t="shared" si="15"/>
        <v>0</v>
      </c>
      <c r="T115" s="1056">
        <f t="shared" si="15"/>
        <v>0</v>
      </c>
      <c r="U115" s="1056">
        <f t="shared" si="15"/>
        <v>0</v>
      </c>
      <c r="V115" s="1060">
        <f t="shared" ca="1" si="25"/>
        <v>0</v>
      </c>
      <c r="W115" s="1057">
        <f ca="1">IF(D115='A. Allgemeine Informationen'!$C$15,$L115-$X115,OFFSET(X115,0,'A. Allgemeine Informationen'!$C$15-2022)-$X115)</f>
        <v>0</v>
      </c>
      <c r="X115" s="1057">
        <f ca="1">IFERROR(OFFSET(X115,0,'A. Allgemeine Informationen'!$C$15-2021),0)</f>
        <v>0</v>
      </c>
      <c r="Y115" s="1060">
        <f t="shared" si="18"/>
        <v>0</v>
      </c>
      <c r="Z115" s="1060">
        <f t="shared" si="19"/>
        <v>0</v>
      </c>
      <c r="AA115" s="1060">
        <f t="shared" si="20"/>
        <v>0</v>
      </c>
      <c r="AB115" s="1060">
        <f t="shared" si="21"/>
        <v>0</v>
      </c>
      <c r="AC115" s="1060">
        <f t="shared" si="22"/>
        <v>0</v>
      </c>
      <c r="AD115" s="1060">
        <f t="shared" si="23"/>
        <v>0</v>
      </c>
      <c r="AE115" s="1060">
        <f t="shared" si="24"/>
        <v>0</v>
      </c>
    </row>
    <row r="116" spans="2:31" s="1059" customFormat="1" ht="15" x14ac:dyDescent="0.2">
      <c r="B116" s="833"/>
      <c r="C116" s="1052"/>
      <c r="D116" s="1053"/>
      <c r="E116" s="1054"/>
      <c r="F116" s="1054"/>
      <c r="G116" s="1054"/>
      <c r="H116" s="1054"/>
      <c r="I116" s="1054"/>
      <c r="J116" s="1055">
        <f t="shared" si="26"/>
        <v>0</v>
      </c>
      <c r="K116" s="1052"/>
      <c r="L116" s="1055">
        <f t="shared" si="17"/>
        <v>0</v>
      </c>
      <c r="M116" s="757">
        <f>IF(ISBLANK($C116),0,VLOOKUP($C116,Listen!$B$3:$D$40,2,FALSE))</f>
        <v>0</v>
      </c>
      <c r="N116" s="757">
        <f>IF(ISBLANK($C116),0,VLOOKUP($C116,Listen!$B$3:$D$40,3,FALSE))</f>
        <v>0</v>
      </c>
      <c r="O116" s="1056">
        <f t="shared" si="27"/>
        <v>0</v>
      </c>
      <c r="P116" s="1056">
        <f t="shared" si="16"/>
        <v>0</v>
      </c>
      <c r="Q116" s="1056">
        <f t="shared" si="16"/>
        <v>0</v>
      </c>
      <c r="R116" s="1056">
        <f t="shared" si="16"/>
        <v>0</v>
      </c>
      <c r="S116" s="1056">
        <f t="shared" si="15"/>
        <v>0</v>
      </c>
      <c r="T116" s="1056">
        <f t="shared" si="15"/>
        <v>0</v>
      </c>
      <c r="U116" s="1056">
        <f t="shared" si="15"/>
        <v>0</v>
      </c>
      <c r="V116" s="1060">
        <f t="shared" ca="1" si="25"/>
        <v>0</v>
      </c>
      <c r="W116" s="1057">
        <f ca="1">IF(D116='A. Allgemeine Informationen'!$C$15,$L116-$X116,OFFSET(X116,0,'A. Allgemeine Informationen'!$C$15-2022)-$X116)</f>
        <v>0</v>
      </c>
      <c r="X116" s="1057">
        <f ca="1">IFERROR(OFFSET(X116,0,'A. Allgemeine Informationen'!$C$15-2021),0)</f>
        <v>0</v>
      </c>
      <c r="Y116" s="1060">
        <f t="shared" si="18"/>
        <v>0</v>
      </c>
      <c r="Z116" s="1060">
        <f t="shared" si="19"/>
        <v>0</v>
      </c>
      <c r="AA116" s="1060">
        <f t="shared" si="20"/>
        <v>0</v>
      </c>
      <c r="AB116" s="1060">
        <f t="shared" si="21"/>
        <v>0</v>
      </c>
      <c r="AC116" s="1060">
        <f t="shared" si="22"/>
        <v>0</v>
      </c>
      <c r="AD116" s="1060">
        <f t="shared" si="23"/>
        <v>0</v>
      </c>
      <c r="AE116" s="1060">
        <f t="shared" si="24"/>
        <v>0</v>
      </c>
    </row>
    <row r="117" spans="2:31" s="1059" customFormat="1" ht="15" x14ac:dyDescent="0.2">
      <c r="B117" s="833"/>
      <c r="C117" s="1052"/>
      <c r="D117" s="1053"/>
      <c r="E117" s="1054"/>
      <c r="F117" s="1054"/>
      <c r="G117" s="1054"/>
      <c r="H117" s="1054"/>
      <c r="I117" s="1054"/>
      <c r="J117" s="1055">
        <f t="shared" si="26"/>
        <v>0</v>
      </c>
      <c r="K117" s="1052"/>
      <c r="L117" s="1055">
        <f t="shared" si="17"/>
        <v>0</v>
      </c>
      <c r="M117" s="757">
        <f>IF(ISBLANK($C117),0,VLOOKUP($C117,Listen!$B$3:$D$40,2,FALSE))</f>
        <v>0</v>
      </c>
      <c r="N117" s="757">
        <f>IF(ISBLANK($C117),0,VLOOKUP($C117,Listen!$B$3:$D$40,3,FALSE))</f>
        <v>0</v>
      </c>
      <c r="O117" s="1056">
        <f t="shared" si="27"/>
        <v>0</v>
      </c>
      <c r="P117" s="1056">
        <f t="shared" si="16"/>
        <v>0</v>
      </c>
      <c r="Q117" s="1056">
        <f t="shared" si="16"/>
        <v>0</v>
      </c>
      <c r="R117" s="1056">
        <f t="shared" si="16"/>
        <v>0</v>
      </c>
      <c r="S117" s="1056">
        <f t="shared" si="15"/>
        <v>0</v>
      </c>
      <c r="T117" s="1056">
        <f t="shared" si="15"/>
        <v>0</v>
      </c>
      <c r="U117" s="1056">
        <f t="shared" si="15"/>
        <v>0</v>
      </c>
      <c r="V117" s="1060">
        <f t="shared" ca="1" si="25"/>
        <v>0</v>
      </c>
      <c r="W117" s="1057">
        <f ca="1">IF(D117='A. Allgemeine Informationen'!$C$15,$L117-$X117,OFFSET(X117,0,'A. Allgemeine Informationen'!$C$15-2022)-$X117)</f>
        <v>0</v>
      </c>
      <c r="X117" s="1057">
        <f ca="1">IFERROR(OFFSET(X117,0,'A. Allgemeine Informationen'!$C$15-2021),0)</f>
        <v>0</v>
      </c>
      <c r="Y117" s="1060">
        <f t="shared" si="18"/>
        <v>0</v>
      </c>
      <c r="Z117" s="1060">
        <f t="shared" si="19"/>
        <v>0</v>
      </c>
      <c r="AA117" s="1060">
        <f t="shared" si="20"/>
        <v>0</v>
      </c>
      <c r="AB117" s="1060">
        <f t="shared" si="21"/>
        <v>0</v>
      </c>
      <c r="AC117" s="1060">
        <f t="shared" si="22"/>
        <v>0</v>
      </c>
      <c r="AD117" s="1060">
        <f t="shared" si="23"/>
        <v>0</v>
      </c>
      <c r="AE117" s="1060">
        <f t="shared" si="24"/>
        <v>0</v>
      </c>
    </row>
    <row r="118" spans="2:31" s="1059" customFormat="1" ht="15" x14ac:dyDescent="0.2">
      <c r="B118" s="833"/>
      <c r="C118" s="1052"/>
      <c r="D118" s="1053"/>
      <c r="E118" s="1054"/>
      <c r="F118" s="1054"/>
      <c r="G118" s="1054"/>
      <c r="H118" s="1054"/>
      <c r="I118" s="1054"/>
      <c r="J118" s="1055">
        <f t="shared" si="26"/>
        <v>0</v>
      </c>
      <c r="K118" s="1052"/>
      <c r="L118" s="1055">
        <f t="shared" si="17"/>
        <v>0</v>
      </c>
      <c r="M118" s="757">
        <f>IF(ISBLANK($C118),0,VLOOKUP($C118,Listen!$B$3:$D$40,2,FALSE))</f>
        <v>0</v>
      </c>
      <c r="N118" s="757">
        <f>IF(ISBLANK($C118),0,VLOOKUP($C118,Listen!$B$3:$D$40,3,FALSE))</f>
        <v>0</v>
      </c>
      <c r="O118" s="1056">
        <f t="shared" si="27"/>
        <v>0</v>
      </c>
      <c r="P118" s="1056">
        <f t="shared" si="16"/>
        <v>0</v>
      </c>
      <c r="Q118" s="1056">
        <f t="shared" si="16"/>
        <v>0</v>
      </c>
      <c r="R118" s="1056">
        <f t="shared" si="16"/>
        <v>0</v>
      </c>
      <c r="S118" s="1056">
        <f t="shared" si="15"/>
        <v>0</v>
      </c>
      <c r="T118" s="1056">
        <f t="shared" si="15"/>
        <v>0</v>
      </c>
      <c r="U118" s="1056">
        <f t="shared" si="15"/>
        <v>0</v>
      </c>
      <c r="V118" s="1060">
        <f t="shared" ca="1" si="25"/>
        <v>0</v>
      </c>
      <c r="W118" s="1057">
        <f ca="1">IF(D118='A. Allgemeine Informationen'!$C$15,$L118-$X118,OFFSET(X118,0,'A. Allgemeine Informationen'!$C$15-2022)-$X118)</f>
        <v>0</v>
      </c>
      <c r="X118" s="1057">
        <f ca="1">IFERROR(OFFSET(X118,0,'A. Allgemeine Informationen'!$C$15-2021),0)</f>
        <v>0</v>
      </c>
      <c r="Y118" s="1060">
        <f t="shared" si="18"/>
        <v>0</v>
      </c>
      <c r="Z118" s="1060">
        <f t="shared" si="19"/>
        <v>0</v>
      </c>
      <c r="AA118" s="1060">
        <f t="shared" si="20"/>
        <v>0</v>
      </c>
      <c r="AB118" s="1060">
        <f t="shared" si="21"/>
        <v>0</v>
      </c>
      <c r="AC118" s="1060">
        <f t="shared" si="22"/>
        <v>0</v>
      </c>
      <c r="AD118" s="1060">
        <f t="shared" si="23"/>
        <v>0</v>
      </c>
      <c r="AE118" s="1060">
        <f t="shared" si="24"/>
        <v>0</v>
      </c>
    </row>
    <row r="119" spans="2:31" s="1059" customFormat="1" ht="15" x14ac:dyDescent="0.2">
      <c r="B119" s="833"/>
      <c r="C119" s="1052"/>
      <c r="D119" s="1053"/>
      <c r="E119" s="1054"/>
      <c r="F119" s="1054"/>
      <c r="G119" s="1054"/>
      <c r="H119" s="1054"/>
      <c r="I119" s="1054"/>
      <c r="J119" s="1055">
        <f t="shared" si="26"/>
        <v>0</v>
      </c>
      <c r="K119" s="1052"/>
      <c r="L119" s="1055">
        <f t="shared" si="17"/>
        <v>0</v>
      </c>
      <c r="M119" s="757">
        <f>IF(ISBLANK($C119),0,VLOOKUP($C119,Listen!$B$3:$D$40,2,FALSE))</f>
        <v>0</v>
      </c>
      <c r="N119" s="757">
        <f>IF(ISBLANK($C119),0,VLOOKUP($C119,Listen!$B$3:$D$40,3,FALSE))</f>
        <v>0</v>
      </c>
      <c r="O119" s="1056">
        <f t="shared" si="27"/>
        <v>0</v>
      </c>
      <c r="P119" s="1056">
        <f t="shared" si="16"/>
        <v>0</v>
      </c>
      <c r="Q119" s="1056">
        <f t="shared" si="16"/>
        <v>0</v>
      </c>
      <c r="R119" s="1056">
        <f t="shared" si="16"/>
        <v>0</v>
      </c>
      <c r="S119" s="1056">
        <f t="shared" si="15"/>
        <v>0</v>
      </c>
      <c r="T119" s="1056">
        <f t="shared" si="15"/>
        <v>0</v>
      </c>
      <c r="U119" s="1056">
        <f t="shared" si="15"/>
        <v>0</v>
      </c>
      <c r="V119" s="1060">
        <f t="shared" ca="1" si="25"/>
        <v>0</v>
      </c>
      <c r="W119" s="1057">
        <f ca="1">IF(D119='A. Allgemeine Informationen'!$C$15,$L119-$X119,OFFSET(X119,0,'A. Allgemeine Informationen'!$C$15-2022)-$X119)</f>
        <v>0</v>
      </c>
      <c r="X119" s="1057">
        <f ca="1">IFERROR(OFFSET(X119,0,'A. Allgemeine Informationen'!$C$15-2021),0)</f>
        <v>0</v>
      </c>
      <c r="Y119" s="1060">
        <f t="shared" si="18"/>
        <v>0</v>
      </c>
      <c r="Z119" s="1060">
        <f t="shared" si="19"/>
        <v>0</v>
      </c>
      <c r="AA119" s="1060">
        <f t="shared" si="20"/>
        <v>0</v>
      </c>
      <c r="AB119" s="1060">
        <f t="shared" si="21"/>
        <v>0</v>
      </c>
      <c r="AC119" s="1060">
        <f t="shared" si="22"/>
        <v>0</v>
      </c>
      <c r="AD119" s="1060">
        <f t="shared" si="23"/>
        <v>0</v>
      </c>
      <c r="AE119" s="1060">
        <f t="shared" si="24"/>
        <v>0</v>
      </c>
    </row>
    <row r="120" spans="2:31" s="1059" customFormat="1" ht="15" x14ac:dyDescent="0.2">
      <c r="B120" s="833"/>
      <c r="C120" s="1052"/>
      <c r="D120" s="1053"/>
      <c r="E120" s="1054"/>
      <c r="F120" s="1054"/>
      <c r="G120" s="1054"/>
      <c r="H120" s="1054"/>
      <c r="I120" s="1054"/>
      <c r="J120" s="1055">
        <f t="shared" si="26"/>
        <v>0</v>
      </c>
      <c r="K120" s="1052"/>
      <c r="L120" s="1055">
        <f t="shared" si="17"/>
        <v>0</v>
      </c>
      <c r="M120" s="757">
        <f>IF(ISBLANK($C120),0,VLOOKUP($C120,Listen!$B$3:$D$40,2,FALSE))</f>
        <v>0</v>
      </c>
      <c r="N120" s="757">
        <f>IF(ISBLANK($C120),0,VLOOKUP($C120,Listen!$B$3:$D$40,3,FALSE))</f>
        <v>0</v>
      </c>
      <c r="O120" s="1056">
        <f t="shared" si="27"/>
        <v>0</v>
      </c>
      <c r="P120" s="1056">
        <f t="shared" si="16"/>
        <v>0</v>
      </c>
      <c r="Q120" s="1056">
        <f t="shared" si="16"/>
        <v>0</v>
      </c>
      <c r="R120" s="1056">
        <f t="shared" si="16"/>
        <v>0</v>
      </c>
      <c r="S120" s="1056">
        <f t="shared" si="15"/>
        <v>0</v>
      </c>
      <c r="T120" s="1056">
        <f t="shared" si="15"/>
        <v>0</v>
      </c>
      <c r="U120" s="1056">
        <f t="shared" si="15"/>
        <v>0</v>
      </c>
      <c r="V120" s="1060">
        <f t="shared" ca="1" si="25"/>
        <v>0</v>
      </c>
      <c r="W120" s="1057">
        <f ca="1">IF(D120='A. Allgemeine Informationen'!$C$15,$L120-$X120,OFFSET(X120,0,'A. Allgemeine Informationen'!$C$15-2022)-$X120)</f>
        <v>0</v>
      </c>
      <c r="X120" s="1057">
        <f ca="1">IFERROR(OFFSET(X120,0,'A. Allgemeine Informationen'!$C$15-2021),0)</f>
        <v>0</v>
      </c>
      <c r="Y120" s="1060">
        <f t="shared" si="18"/>
        <v>0</v>
      </c>
      <c r="Z120" s="1060">
        <f t="shared" si="19"/>
        <v>0</v>
      </c>
      <c r="AA120" s="1060">
        <f t="shared" si="20"/>
        <v>0</v>
      </c>
      <c r="AB120" s="1060">
        <f t="shared" si="21"/>
        <v>0</v>
      </c>
      <c r="AC120" s="1060">
        <f t="shared" si="22"/>
        <v>0</v>
      </c>
      <c r="AD120" s="1060">
        <f t="shared" si="23"/>
        <v>0</v>
      </c>
      <c r="AE120" s="1060">
        <f t="shared" si="24"/>
        <v>0</v>
      </c>
    </row>
    <row r="121" spans="2:31" s="1059" customFormat="1" ht="15" x14ac:dyDescent="0.2">
      <c r="B121" s="833"/>
      <c r="C121" s="1052"/>
      <c r="D121" s="1053"/>
      <c r="E121" s="1054"/>
      <c r="F121" s="1054"/>
      <c r="G121" s="1054"/>
      <c r="H121" s="1054"/>
      <c r="I121" s="1054"/>
      <c r="J121" s="1055">
        <f t="shared" si="26"/>
        <v>0</v>
      </c>
      <c r="K121" s="1052"/>
      <c r="L121" s="1055">
        <f t="shared" si="17"/>
        <v>0</v>
      </c>
      <c r="M121" s="757">
        <f>IF(ISBLANK($C121),0,VLOOKUP($C121,Listen!$B$3:$D$40,2,FALSE))</f>
        <v>0</v>
      </c>
      <c r="N121" s="757">
        <f>IF(ISBLANK($C121),0,VLOOKUP($C121,Listen!$B$3:$D$40,3,FALSE))</f>
        <v>0</v>
      </c>
      <c r="O121" s="1056">
        <f t="shared" si="27"/>
        <v>0</v>
      </c>
      <c r="P121" s="1056">
        <f t="shared" si="16"/>
        <v>0</v>
      </c>
      <c r="Q121" s="1056">
        <f t="shared" si="16"/>
        <v>0</v>
      </c>
      <c r="R121" s="1056">
        <f t="shared" si="16"/>
        <v>0</v>
      </c>
      <c r="S121" s="1056">
        <f t="shared" si="15"/>
        <v>0</v>
      </c>
      <c r="T121" s="1056">
        <f t="shared" si="15"/>
        <v>0</v>
      </c>
      <c r="U121" s="1056">
        <f t="shared" si="15"/>
        <v>0</v>
      </c>
      <c r="V121" s="1060">
        <f t="shared" ca="1" si="25"/>
        <v>0</v>
      </c>
      <c r="W121" s="1057">
        <f ca="1">IF(D121='A. Allgemeine Informationen'!$C$15,$L121-$X121,OFFSET(X121,0,'A. Allgemeine Informationen'!$C$15-2022)-$X121)</f>
        <v>0</v>
      </c>
      <c r="X121" s="1057">
        <f ca="1">IFERROR(OFFSET(X121,0,'A. Allgemeine Informationen'!$C$15-2021),0)</f>
        <v>0</v>
      </c>
      <c r="Y121" s="1060">
        <f t="shared" si="18"/>
        <v>0</v>
      </c>
      <c r="Z121" s="1060">
        <f t="shared" si="19"/>
        <v>0</v>
      </c>
      <c r="AA121" s="1060">
        <f t="shared" si="20"/>
        <v>0</v>
      </c>
      <c r="AB121" s="1060">
        <f t="shared" si="21"/>
        <v>0</v>
      </c>
      <c r="AC121" s="1060">
        <f t="shared" si="22"/>
        <v>0</v>
      </c>
      <c r="AD121" s="1060">
        <f t="shared" si="23"/>
        <v>0</v>
      </c>
      <c r="AE121" s="1060">
        <f t="shared" si="24"/>
        <v>0</v>
      </c>
    </row>
    <row r="122" spans="2:31" s="1059" customFormat="1" ht="15" x14ac:dyDescent="0.2">
      <c r="B122" s="833"/>
      <c r="C122" s="1052"/>
      <c r="D122" s="1053"/>
      <c r="E122" s="1054"/>
      <c r="F122" s="1054"/>
      <c r="G122" s="1054"/>
      <c r="H122" s="1054"/>
      <c r="I122" s="1054"/>
      <c r="J122" s="1055">
        <f t="shared" si="26"/>
        <v>0</v>
      </c>
      <c r="K122" s="1052"/>
      <c r="L122" s="1055">
        <f t="shared" si="17"/>
        <v>0</v>
      </c>
      <c r="M122" s="757">
        <f>IF(ISBLANK($C122),0,VLOOKUP($C122,Listen!$B$3:$D$40,2,FALSE))</f>
        <v>0</v>
      </c>
      <c r="N122" s="757">
        <f>IF(ISBLANK($C122),0,VLOOKUP($C122,Listen!$B$3:$D$40,3,FALSE))</f>
        <v>0</v>
      </c>
      <c r="O122" s="1056">
        <f t="shared" si="27"/>
        <v>0</v>
      </c>
      <c r="P122" s="1056">
        <f t="shared" si="16"/>
        <v>0</v>
      </c>
      <c r="Q122" s="1056">
        <f t="shared" si="16"/>
        <v>0</v>
      </c>
      <c r="R122" s="1056">
        <f t="shared" si="16"/>
        <v>0</v>
      </c>
      <c r="S122" s="1056">
        <f t="shared" si="15"/>
        <v>0</v>
      </c>
      <c r="T122" s="1056">
        <f t="shared" si="15"/>
        <v>0</v>
      </c>
      <c r="U122" s="1056">
        <f t="shared" si="15"/>
        <v>0</v>
      </c>
      <c r="V122" s="1060">
        <f t="shared" ca="1" si="25"/>
        <v>0</v>
      </c>
      <c r="W122" s="1057">
        <f ca="1">IF(D122='A. Allgemeine Informationen'!$C$15,$L122-$X122,OFFSET(X122,0,'A. Allgemeine Informationen'!$C$15-2022)-$X122)</f>
        <v>0</v>
      </c>
      <c r="X122" s="1057">
        <f ca="1">IFERROR(OFFSET(X122,0,'A. Allgemeine Informationen'!$C$15-2021),0)</f>
        <v>0</v>
      </c>
      <c r="Y122" s="1060">
        <f t="shared" si="18"/>
        <v>0</v>
      </c>
      <c r="Z122" s="1060">
        <f t="shared" si="19"/>
        <v>0</v>
      </c>
      <c r="AA122" s="1060">
        <f t="shared" si="20"/>
        <v>0</v>
      </c>
      <c r="AB122" s="1060">
        <f t="shared" si="21"/>
        <v>0</v>
      </c>
      <c r="AC122" s="1060">
        <f t="shared" si="22"/>
        <v>0</v>
      </c>
      <c r="AD122" s="1060">
        <f t="shared" si="23"/>
        <v>0</v>
      </c>
      <c r="AE122" s="1060">
        <f t="shared" si="24"/>
        <v>0</v>
      </c>
    </row>
    <row r="123" spans="2:31" s="1059" customFormat="1" ht="15" x14ac:dyDescent="0.2">
      <c r="B123" s="833"/>
      <c r="C123" s="1052"/>
      <c r="D123" s="1053"/>
      <c r="E123" s="1054"/>
      <c r="F123" s="1054"/>
      <c r="G123" s="1054"/>
      <c r="H123" s="1054"/>
      <c r="I123" s="1054"/>
      <c r="J123" s="1055">
        <f t="shared" si="26"/>
        <v>0</v>
      </c>
      <c r="K123" s="1052"/>
      <c r="L123" s="1055">
        <f t="shared" si="17"/>
        <v>0</v>
      </c>
      <c r="M123" s="757">
        <f>IF(ISBLANK($C123),0,VLOOKUP($C123,Listen!$B$3:$D$40,2,FALSE))</f>
        <v>0</v>
      </c>
      <c r="N123" s="757">
        <f>IF(ISBLANK($C123),0,VLOOKUP($C123,Listen!$B$3:$D$40,3,FALSE))</f>
        <v>0</v>
      </c>
      <c r="O123" s="1056">
        <f t="shared" si="27"/>
        <v>0</v>
      </c>
      <c r="P123" s="1056">
        <f t="shared" si="16"/>
        <v>0</v>
      </c>
      <c r="Q123" s="1056">
        <f t="shared" si="16"/>
        <v>0</v>
      </c>
      <c r="R123" s="1056">
        <f t="shared" si="16"/>
        <v>0</v>
      </c>
      <c r="S123" s="1056">
        <f t="shared" si="15"/>
        <v>0</v>
      </c>
      <c r="T123" s="1056">
        <f t="shared" si="15"/>
        <v>0</v>
      </c>
      <c r="U123" s="1056">
        <f t="shared" si="15"/>
        <v>0</v>
      </c>
      <c r="V123" s="1060">
        <f t="shared" ca="1" si="25"/>
        <v>0</v>
      </c>
      <c r="W123" s="1057">
        <f ca="1">IF(D123='A. Allgemeine Informationen'!$C$15,$L123-$X123,OFFSET(X123,0,'A. Allgemeine Informationen'!$C$15-2022)-$X123)</f>
        <v>0</v>
      </c>
      <c r="X123" s="1057">
        <f ca="1">IFERROR(OFFSET(X123,0,'A. Allgemeine Informationen'!$C$15-2021),0)</f>
        <v>0</v>
      </c>
      <c r="Y123" s="1060">
        <f t="shared" si="18"/>
        <v>0</v>
      </c>
      <c r="Z123" s="1060">
        <f t="shared" si="19"/>
        <v>0</v>
      </c>
      <c r="AA123" s="1060">
        <f t="shared" si="20"/>
        <v>0</v>
      </c>
      <c r="AB123" s="1060">
        <f t="shared" si="21"/>
        <v>0</v>
      </c>
      <c r="AC123" s="1060">
        <f t="shared" si="22"/>
        <v>0</v>
      </c>
      <c r="AD123" s="1060">
        <f t="shared" si="23"/>
        <v>0</v>
      </c>
      <c r="AE123" s="1060">
        <f t="shared" si="24"/>
        <v>0</v>
      </c>
    </row>
    <row r="124" spans="2:31" s="1059" customFormat="1" ht="15" x14ac:dyDescent="0.2">
      <c r="B124" s="833"/>
      <c r="C124" s="1052"/>
      <c r="D124" s="1053"/>
      <c r="E124" s="1054"/>
      <c r="F124" s="1054"/>
      <c r="G124" s="1054"/>
      <c r="H124" s="1054"/>
      <c r="I124" s="1054"/>
      <c r="J124" s="1055">
        <f t="shared" si="26"/>
        <v>0</v>
      </c>
      <c r="K124" s="1052"/>
      <c r="L124" s="1055">
        <f t="shared" si="17"/>
        <v>0</v>
      </c>
      <c r="M124" s="757">
        <f>IF(ISBLANK($C124),0,VLOOKUP($C124,Listen!$B$3:$D$40,2,FALSE))</f>
        <v>0</v>
      </c>
      <c r="N124" s="757">
        <f>IF(ISBLANK($C124),0,VLOOKUP($C124,Listen!$B$3:$D$40,3,FALSE))</f>
        <v>0</v>
      </c>
      <c r="O124" s="1056">
        <f t="shared" si="27"/>
        <v>0</v>
      </c>
      <c r="P124" s="1056">
        <f t="shared" si="16"/>
        <v>0</v>
      </c>
      <c r="Q124" s="1056">
        <f t="shared" si="16"/>
        <v>0</v>
      </c>
      <c r="R124" s="1056">
        <f t="shared" si="16"/>
        <v>0</v>
      </c>
      <c r="S124" s="1056">
        <f t="shared" si="15"/>
        <v>0</v>
      </c>
      <c r="T124" s="1056">
        <f t="shared" si="15"/>
        <v>0</v>
      </c>
      <c r="U124" s="1056">
        <f t="shared" si="15"/>
        <v>0</v>
      </c>
      <c r="V124" s="1060">
        <f t="shared" ca="1" si="25"/>
        <v>0</v>
      </c>
      <c r="W124" s="1057">
        <f ca="1">IF(D124='A. Allgemeine Informationen'!$C$15,$L124-$X124,OFFSET(X124,0,'A. Allgemeine Informationen'!$C$15-2022)-$X124)</f>
        <v>0</v>
      </c>
      <c r="X124" s="1057">
        <f ca="1">IFERROR(OFFSET(X124,0,'A. Allgemeine Informationen'!$C$15-2021),0)</f>
        <v>0</v>
      </c>
      <c r="Y124" s="1060">
        <f t="shared" si="18"/>
        <v>0</v>
      </c>
      <c r="Z124" s="1060">
        <f t="shared" si="19"/>
        <v>0</v>
      </c>
      <c r="AA124" s="1060">
        <f t="shared" si="20"/>
        <v>0</v>
      </c>
      <c r="AB124" s="1060">
        <f t="shared" si="21"/>
        <v>0</v>
      </c>
      <c r="AC124" s="1060">
        <f t="shared" si="22"/>
        <v>0</v>
      </c>
      <c r="AD124" s="1060">
        <f t="shared" si="23"/>
        <v>0</v>
      </c>
      <c r="AE124" s="1060">
        <f t="shared" si="24"/>
        <v>0</v>
      </c>
    </row>
    <row r="125" spans="2:31" s="1059" customFormat="1" ht="15" x14ac:dyDescent="0.2">
      <c r="B125" s="833"/>
      <c r="C125" s="1052"/>
      <c r="D125" s="1053"/>
      <c r="E125" s="1054"/>
      <c r="F125" s="1054"/>
      <c r="G125" s="1054"/>
      <c r="H125" s="1054"/>
      <c r="I125" s="1054"/>
      <c r="J125" s="1055">
        <f t="shared" si="26"/>
        <v>0</v>
      </c>
      <c r="K125" s="1052"/>
      <c r="L125" s="1055">
        <f t="shared" si="17"/>
        <v>0</v>
      </c>
      <c r="M125" s="757">
        <f>IF(ISBLANK($C125),0,VLOOKUP($C125,Listen!$B$3:$D$40,2,FALSE))</f>
        <v>0</v>
      </c>
      <c r="N125" s="757">
        <f>IF(ISBLANK($C125),0,VLOOKUP($C125,Listen!$B$3:$D$40,3,FALSE))</f>
        <v>0</v>
      </c>
      <c r="O125" s="1056">
        <f t="shared" si="27"/>
        <v>0</v>
      </c>
      <c r="P125" s="1056">
        <f t="shared" si="16"/>
        <v>0</v>
      </c>
      <c r="Q125" s="1056">
        <f t="shared" si="16"/>
        <v>0</v>
      </c>
      <c r="R125" s="1056">
        <f t="shared" si="16"/>
        <v>0</v>
      </c>
      <c r="S125" s="1056">
        <f t="shared" si="15"/>
        <v>0</v>
      </c>
      <c r="T125" s="1056">
        <f t="shared" si="15"/>
        <v>0</v>
      </c>
      <c r="U125" s="1056">
        <f t="shared" si="15"/>
        <v>0</v>
      </c>
      <c r="V125" s="1060">
        <f t="shared" ca="1" si="25"/>
        <v>0</v>
      </c>
      <c r="W125" s="1057">
        <f ca="1">IF(D125='A. Allgemeine Informationen'!$C$15,$L125-$X125,OFFSET(X125,0,'A. Allgemeine Informationen'!$C$15-2022)-$X125)</f>
        <v>0</v>
      </c>
      <c r="X125" s="1057">
        <f ca="1">IFERROR(OFFSET(X125,0,'A. Allgemeine Informationen'!$C$15-2021),0)</f>
        <v>0</v>
      </c>
      <c r="Y125" s="1060">
        <f t="shared" si="18"/>
        <v>0</v>
      </c>
      <c r="Z125" s="1060">
        <f t="shared" si="19"/>
        <v>0</v>
      </c>
      <c r="AA125" s="1060">
        <f t="shared" si="20"/>
        <v>0</v>
      </c>
      <c r="AB125" s="1060">
        <f t="shared" si="21"/>
        <v>0</v>
      </c>
      <c r="AC125" s="1060">
        <f t="shared" si="22"/>
        <v>0</v>
      </c>
      <c r="AD125" s="1060">
        <f t="shared" si="23"/>
        <v>0</v>
      </c>
      <c r="AE125" s="1060">
        <f t="shared" si="24"/>
        <v>0</v>
      </c>
    </row>
    <row r="126" spans="2:31" s="1059" customFormat="1" ht="15" x14ac:dyDescent="0.2">
      <c r="B126" s="833"/>
      <c r="C126" s="1052"/>
      <c r="D126" s="1053"/>
      <c r="E126" s="1054"/>
      <c r="F126" s="1054"/>
      <c r="G126" s="1054"/>
      <c r="H126" s="1054"/>
      <c r="I126" s="1054"/>
      <c r="J126" s="1055">
        <f t="shared" si="26"/>
        <v>0</v>
      </c>
      <c r="K126" s="1052"/>
      <c r="L126" s="1055">
        <f t="shared" si="17"/>
        <v>0</v>
      </c>
      <c r="M126" s="757">
        <f>IF(ISBLANK($C126),0,VLOOKUP($C126,Listen!$B$3:$D$40,2,FALSE))</f>
        <v>0</v>
      </c>
      <c r="N126" s="757">
        <f>IF(ISBLANK($C126),0,VLOOKUP($C126,Listen!$B$3:$D$40,3,FALSE))</f>
        <v>0</v>
      </c>
      <c r="O126" s="1056">
        <f t="shared" si="27"/>
        <v>0</v>
      </c>
      <c r="P126" s="1056">
        <f t="shared" si="16"/>
        <v>0</v>
      </c>
      <c r="Q126" s="1056">
        <f t="shared" si="16"/>
        <v>0</v>
      </c>
      <c r="R126" s="1056">
        <f t="shared" si="16"/>
        <v>0</v>
      </c>
      <c r="S126" s="1056">
        <f t="shared" si="15"/>
        <v>0</v>
      </c>
      <c r="T126" s="1056">
        <f t="shared" si="15"/>
        <v>0</v>
      </c>
      <c r="U126" s="1056">
        <f t="shared" si="15"/>
        <v>0</v>
      </c>
      <c r="V126" s="1060">
        <f t="shared" ca="1" si="25"/>
        <v>0</v>
      </c>
      <c r="W126" s="1057">
        <f ca="1">IF(D126='A. Allgemeine Informationen'!$C$15,$L126-$X126,OFFSET(X126,0,'A. Allgemeine Informationen'!$C$15-2022)-$X126)</f>
        <v>0</v>
      </c>
      <c r="X126" s="1057">
        <f ca="1">IFERROR(OFFSET(X126,0,'A. Allgemeine Informationen'!$C$15-2021),0)</f>
        <v>0</v>
      </c>
      <c r="Y126" s="1060">
        <f t="shared" si="18"/>
        <v>0</v>
      </c>
      <c r="Z126" s="1060">
        <f t="shared" si="19"/>
        <v>0</v>
      </c>
      <c r="AA126" s="1060">
        <f t="shared" si="20"/>
        <v>0</v>
      </c>
      <c r="AB126" s="1060">
        <f t="shared" si="21"/>
        <v>0</v>
      </c>
      <c r="AC126" s="1060">
        <f t="shared" si="22"/>
        <v>0</v>
      </c>
      <c r="AD126" s="1060">
        <f t="shared" si="23"/>
        <v>0</v>
      </c>
      <c r="AE126" s="1060">
        <f t="shared" si="24"/>
        <v>0</v>
      </c>
    </row>
    <row r="127" spans="2:31" s="1059" customFormat="1" ht="15" x14ac:dyDescent="0.2">
      <c r="B127" s="833"/>
      <c r="C127" s="1052"/>
      <c r="D127" s="1053"/>
      <c r="E127" s="1054"/>
      <c r="F127" s="1054"/>
      <c r="G127" s="1054"/>
      <c r="H127" s="1054"/>
      <c r="I127" s="1054"/>
      <c r="J127" s="1055">
        <f t="shared" si="26"/>
        <v>0</v>
      </c>
      <c r="K127" s="1052"/>
      <c r="L127" s="1055">
        <f t="shared" si="17"/>
        <v>0</v>
      </c>
      <c r="M127" s="757">
        <f>IF(ISBLANK($C127),0,VLOOKUP($C127,Listen!$B$3:$D$40,2,FALSE))</f>
        <v>0</v>
      </c>
      <c r="N127" s="757">
        <f>IF(ISBLANK($C127),0,VLOOKUP($C127,Listen!$B$3:$D$40,3,FALSE))</f>
        <v>0</v>
      </c>
      <c r="O127" s="1056">
        <f t="shared" si="27"/>
        <v>0</v>
      </c>
      <c r="P127" s="1056">
        <f t="shared" si="16"/>
        <v>0</v>
      </c>
      <c r="Q127" s="1056">
        <f t="shared" si="16"/>
        <v>0</v>
      </c>
      <c r="R127" s="1056">
        <f t="shared" si="16"/>
        <v>0</v>
      </c>
      <c r="S127" s="1056">
        <f t="shared" si="15"/>
        <v>0</v>
      </c>
      <c r="T127" s="1056">
        <f t="shared" si="15"/>
        <v>0</v>
      </c>
      <c r="U127" s="1056">
        <f t="shared" si="15"/>
        <v>0</v>
      </c>
      <c r="V127" s="1060">
        <f t="shared" ca="1" si="25"/>
        <v>0</v>
      </c>
      <c r="W127" s="1057">
        <f ca="1">IF(D127='A. Allgemeine Informationen'!$C$15,$L127-$X127,OFFSET(X127,0,'A. Allgemeine Informationen'!$C$15-2022)-$X127)</f>
        <v>0</v>
      </c>
      <c r="X127" s="1057">
        <f ca="1">IFERROR(OFFSET(X127,0,'A. Allgemeine Informationen'!$C$15-2021),0)</f>
        <v>0</v>
      </c>
      <c r="Y127" s="1060">
        <f t="shared" si="18"/>
        <v>0</v>
      </c>
      <c r="Z127" s="1060">
        <f t="shared" si="19"/>
        <v>0</v>
      </c>
      <c r="AA127" s="1060">
        <f t="shared" si="20"/>
        <v>0</v>
      </c>
      <c r="AB127" s="1060">
        <f t="shared" si="21"/>
        <v>0</v>
      </c>
      <c r="AC127" s="1060">
        <f t="shared" si="22"/>
        <v>0</v>
      </c>
      <c r="AD127" s="1060">
        <f t="shared" si="23"/>
        <v>0</v>
      </c>
      <c r="AE127" s="1060">
        <f t="shared" si="24"/>
        <v>0</v>
      </c>
    </row>
    <row r="128" spans="2:31" s="1059" customFormat="1" ht="15" x14ac:dyDescent="0.2">
      <c r="B128" s="833"/>
      <c r="C128" s="1052"/>
      <c r="D128" s="1053"/>
      <c r="E128" s="1054"/>
      <c r="F128" s="1054"/>
      <c r="G128" s="1054"/>
      <c r="H128" s="1054"/>
      <c r="I128" s="1054"/>
      <c r="J128" s="1055">
        <f t="shared" si="26"/>
        <v>0</v>
      </c>
      <c r="K128" s="1052"/>
      <c r="L128" s="1055">
        <f t="shared" si="17"/>
        <v>0</v>
      </c>
      <c r="M128" s="757">
        <f>IF(ISBLANK($C128),0,VLOOKUP($C128,Listen!$B$3:$D$40,2,FALSE))</f>
        <v>0</v>
      </c>
      <c r="N128" s="757">
        <f>IF(ISBLANK($C128),0,VLOOKUP($C128,Listen!$B$3:$D$40,3,FALSE))</f>
        <v>0</v>
      </c>
      <c r="O128" s="1056">
        <f t="shared" si="27"/>
        <v>0</v>
      </c>
      <c r="P128" s="1056">
        <f t="shared" si="16"/>
        <v>0</v>
      </c>
      <c r="Q128" s="1056">
        <f t="shared" si="16"/>
        <v>0</v>
      </c>
      <c r="R128" s="1056">
        <f t="shared" si="16"/>
        <v>0</v>
      </c>
      <c r="S128" s="1056">
        <f t="shared" si="16"/>
        <v>0</v>
      </c>
      <c r="T128" s="1056">
        <f t="shared" si="16"/>
        <v>0</v>
      </c>
      <c r="U128" s="1056">
        <f t="shared" si="16"/>
        <v>0</v>
      </c>
      <c r="V128" s="1060">
        <f t="shared" ca="1" si="25"/>
        <v>0</v>
      </c>
      <c r="W128" s="1057">
        <f ca="1">IF(D128='A. Allgemeine Informationen'!$C$15,$L128-$X128,OFFSET(X128,0,'A. Allgemeine Informationen'!$C$15-2022)-$X128)</f>
        <v>0</v>
      </c>
      <c r="X128" s="1057">
        <f ca="1">IFERROR(OFFSET(X128,0,'A. Allgemeine Informationen'!$C$15-2021),0)</f>
        <v>0</v>
      </c>
      <c r="Y128" s="1060">
        <f t="shared" si="18"/>
        <v>0</v>
      </c>
      <c r="Z128" s="1060">
        <f t="shared" si="19"/>
        <v>0</v>
      </c>
      <c r="AA128" s="1060">
        <f t="shared" si="20"/>
        <v>0</v>
      </c>
      <c r="AB128" s="1060">
        <f t="shared" si="21"/>
        <v>0</v>
      </c>
      <c r="AC128" s="1060">
        <f t="shared" si="22"/>
        <v>0</v>
      </c>
      <c r="AD128" s="1060">
        <f t="shared" si="23"/>
        <v>0</v>
      </c>
      <c r="AE128" s="1060">
        <f t="shared" si="24"/>
        <v>0</v>
      </c>
    </row>
    <row r="129" spans="2:31" s="1059" customFormat="1" ht="15" x14ac:dyDescent="0.2">
      <c r="B129" s="833"/>
      <c r="C129" s="1052"/>
      <c r="D129" s="1053"/>
      <c r="E129" s="1054"/>
      <c r="F129" s="1054"/>
      <c r="G129" s="1054"/>
      <c r="H129" s="1054"/>
      <c r="I129" s="1054"/>
      <c r="J129" s="1055">
        <f t="shared" si="26"/>
        <v>0</v>
      </c>
      <c r="K129" s="1052"/>
      <c r="L129" s="1055">
        <f t="shared" si="17"/>
        <v>0</v>
      </c>
      <c r="M129" s="757">
        <f>IF(ISBLANK($C129),0,VLOOKUP($C129,Listen!$B$3:$D$40,2,FALSE))</f>
        <v>0</v>
      </c>
      <c r="N129" s="757">
        <f>IF(ISBLANK($C129),0,VLOOKUP($C129,Listen!$B$3:$D$40,3,FALSE))</f>
        <v>0</v>
      </c>
      <c r="O129" s="1056">
        <f t="shared" si="27"/>
        <v>0</v>
      </c>
      <c r="P129" s="1056">
        <f t="shared" ref="P129:U171" si="28">O129</f>
        <v>0</v>
      </c>
      <c r="Q129" s="1056">
        <f t="shared" si="28"/>
        <v>0</v>
      </c>
      <c r="R129" s="1056">
        <f t="shared" si="28"/>
        <v>0</v>
      </c>
      <c r="S129" s="1056">
        <f t="shared" si="28"/>
        <v>0</v>
      </c>
      <c r="T129" s="1056">
        <f t="shared" si="28"/>
        <v>0</v>
      </c>
      <c r="U129" s="1056">
        <f t="shared" si="28"/>
        <v>0</v>
      </c>
      <c r="V129" s="1060">
        <f t="shared" ca="1" si="25"/>
        <v>0</v>
      </c>
      <c r="W129" s="1057">
        <f ca="1">IF(D129='A. Allgemeine Informationen'!$C$15,$L129-$X129,OFFSET(X129,0,'A. Allgemeine Informationen'!$C$15-2022)-$X129)</f>
        <v>0</v>
      </c>
      <c r="X129" s="1057">
        <f ca="1">IFERROR(OFFSET(X129,0,'A. Allgemeine Informationen'!$C$15-2021),0)</f>
        <v>0</v>
      </c>
      <c r="Y129" s="1060">
        <f t="shared" si="18"/>
        <v>0</v>
      </c>
      <c r="Z129" s="1060">
        <f t="shared" si="19"/>
        <v>0</v>
      </c>
      <c r="AA129" s="1060">
        <f t="shared" si="20"/>
        <v>0</v>
      </c>
      <c r="AB129" s="1060">
        <f t="shared" si="21"/>
        <v>0</v>
      </c>
      <c r="AC129" s="1060">
        <f t="shared" si="22"/>
        <v>0</v>
      </c>
      <c r="AD129" s="1060">
        <f t="shared" si="23"/>
        <v>0</v>
      </c>
      <c r="AE129" s="1060">
        <f t="shared" si="24"/>
        <v>0</v>
      </c>
    </row>
    <row r="130" spans="2:31" s="1059" customFormat="1" ht="15" x14ac:dyDescent="0.2">
      <c r="B130" s="833"/>
      <c r="C130" s="1052"/>
      <c r="D130" s="1053"/>
      <c r="E130" s="1054"/>
      <c r="F130" s="1054"/>
      <c r="G130" s="1054"/>
      <c r="H130" s="1054"/>
      <c r="I130" s="1054"/>
      <c r="J130" s="1055">
        <f t="shared" si="26"/>
        <v>0</v>
      </c>
      <c r="K130" s="1052"/>
      <c r="L130" s="1055">
        <f t="shared" si="17"/>
        <v>0</v>
      </c>
      <c r="M130" s="757">
        <f>IF(ISBLANK($C130),0,VLOOKUP($C130,Listen!$B$3:$D$40,2,FALSE))</f>
        <v>0</v>
      </c>
      <c r="N130" s="757">
        <f>IF(ISBLANK($C130),0,VLOOKUP($C130,Listen!$B$3:$D$40,3,FALSE))</f>
        <v>0</v>
      </c>
      <c r="O130" s="1056">
        <f t="shared" si="27"/>
        <v>0</v>
      </c>
      <c r="P130" s="1056">
        <f t="shared" si="28"/>
        <v>0</v>
      </c>
      <c r="Q130" s="1056">
        <f t="shared" si="28"/>
        <v>0</v>
      </c>
      <c r="R130" s="1056">
        <f t="shared" si="28"/>
        <v>0</v>
      </c>
      <c r="S130" s="1056">
        <f t="shared" si="28"/>
        <v>0</v>
      </c>
      <c r="T130" s="1056">
        <f t="shared" si="28"/>
        <v>0</v>
      </c>
      <c r="U130" s="1056">
        <f t="shared" si="28"/>
        <v>0</v>
      </c>
      <c r="V130" s="1060">
        <f t="shared" ca="1" si="25"/>
        <v>0</v>
      </c>
      <c r="W130" s="1057">
        <f ca="1">IF(D130='A. Allgemeine Informationen'!$C$15,$L130-$X130,OFFSET(X130,0,'A. Allgemeine Informationen'!$C$15-2022)-$X130)</f>
        <v>0</v>
      </c>
      <c r="X130" s="1057">
        <f ca="1">IFERROR(OFFSET(X130,0,'A. Allgemeine Informationen'!$C$15-2021),0)</f>
        <v>0</v>
      </c>
      <c r="Y130" s="1060">
        <f t="shared" si="18"/>
        <v>0</v>
      </c>
      <c r="Z130" s="1060">
        <f t="shared" si="19"/>
        <v>0</v>
      </c>
      <c r="AA130" s="1060">
        <f t="shared" si="20"/>
        <v>0</v>
      </c>
      <c r="AB130" s="1060">
        <f t="shared" si="21"/>
        <v>0</v>
      </c>
      <c r="AC130" s="1060">
        <f t="shared" si="22"/>
        <v>0</v>
      </c>
      <c r="AD130" s="1060">
        <f t="shared" si="23"/>
        <v>0</v>
      </c>
      <c r="AE130" s="1060">
        <f t="shared" si="24"/>
        <v>0</v>
      </c>
    </row>
    <row r="131" spans="2:31" s="1059" customFormat="1" ht="15" x14ac:dyDescent="0.2">
      <c r="B131" s="833"/>
      <c r="C131" s="1052"/>
      <c r="D131" s="1053"/>
      <c r="E131" s="1054"/>
      <c r="F131" s="1054"/>
      <c r="G131" s="1054"/>
      <c r="H131" s="1054"/>
      <c r="I131" s="1054"/>
      <c r="J131" s="1055">
        <f t="shared" si="26"/>
        <v>0</v>
      </c>
      <c r="K131" s="1052"/>
      <c r="L131" s="1055">
        <f t="shared" si="17"/>
        <v>0</v>
      </c>
      <c r="M131" s="757">
        <f>IF(ISBLANK($C131),0,VLOOKUP($C131,Listen!$B$3:$D$40,2,FALSE))</f>
        <v>0</v>
      </c>
      <c r="N131" s="757">
        <f>IF(ISBLANK($C131),0,VLOOKUP($C131,Listen!$B$3:$D$40,3,FALSE))</f>
        <v>0</v>
      </c>
      <c r="O131" s="1056">
        <f t="shared" si="27"/>
        <v>0</v>
      </c>
      <c r="P131" s="1056">
        <f t="shared" si="28"/>
        <v>0</v>
      </c>
      <c r="Q131" s="1056">
        <f t="shared" si="28"/>
        <v>0</v>
      </c>
      <c r="R131" s="1056">
        <f t="shared" si="28"/>
        <v>0</v>
      </c>
      <c r="S131" s="1056">
        <f t="shared" si="28"/>
        <v>0</v>
      </c>
      <c r="T131" s="1056">
        <f t="shared" si="28"/>
        <v>0</v>
      </c>
      <c r="U131" s="1056">
        <f t="shared" si="28"/>
        <v>0</v>
      </c>
      <c r="V131" s="1060">
        <f t="shared" ca="1" si="25"/>
        <v>0</v>
      </c>
      <c r="W131" s="1057">
        <f ca="1">IF(D131='A. Allgemeine Informationen'!$C$15,$L131-$X131,OFFSET(X131,0,'A. Allgemeine Informationen'!$C$15-2022)-$X131)</f>
        <v>0</v>
      </c>
      <c r="X131" s="1057">
        <f ca="1">IFERROR(OFFSET(X131,0,'A. Allgemeine Informationen'!$C$15-2021),0)</f>
        <v>0</v>
      </c>
      <c r="Y131" s="1060">
        <f t="shared" si="18"/>
        <v>0</v>
      </c>
      <c r="Z131" s="1060">
        <f t="shared" si="19"/>
        <v>0</v>
      </c>
      <c r="AA131" s="1060">
        <f t="shared" si="20"/>
        <v>0</v>
      </c>
      <c r="AB131" s="1060">
        <f t="shared" si="21"/>
        <v>0</v>
      </c>
      <c r="AC131" s="1060">
        <f t="shared" si="22"/>
        <v>0</v>
      </c>
      <c r="AD131" s="1060">
        <f t="shared" si="23"/>
        <v>0</v>
      </c>
      <c r="AE131" s="1060">
        <f t="shared" si="24"/>
        <v>0</v>
      </c>
    </row>
    <row r="132" spans="2:31" s="1059" customFormat="1" ht="15" x14ac:dyDescent="0.2">
      <c r="B132" s="833"/>
      <c r="C132" s="1052"/>
      <c r="D132" s="1053"/>
      <c r="E132" s="1054"/>
      <c r="F132" s="1054"/>
      <c r="G132" s="1054"/>
      <c r="H132" s="1054"/>
      <c r="I132" s="1054"/>
      <c r="J132" s="1055">
        <f t="shared" si="26"/>
        <v>0</v>
      </c>
      <c r="K132" s="1052"/>
      <c r="L132" s="1055">
        <f t="shared" si="17"/>
        <v>0</v>
      </c>
      <c r="M132" s="757">
        <f>IF(ISBLANK($C132),0,VLOOKUP($C132,Listen!$B$3:$D$40,2,FALSE))</f>
        <v>0</v>
      </c>
      <c r="N132" s="757">
        <f>IF(ISBLANK($C132),0,VLOOKUP($C132,Listen!$B$3:$D$40,3,FALSE))</f>
        <v>0</v>
      </c>
      <c r="O132" s="1056">
        <f t="shared" si="27"/>
        <v>0</v>
      </c>
      <c r="P132" s="1056">
        <f t="shared" si="28"/>
        <v>0</v>
      </c>
      <c r="Q132" s="1056">
        <f t="shared" si="28"/>
        <v>0</v>
      </c>
      <c r="R132" s="1056">
        <f t="shared" si="28"/>
        <v>0</v>
      </c>
      <c r="S132" s="1056">
        <f t="shared" si="28"/>
        <v>0</v>
      </c>
      <c r="T132" s="1056">
        <f t="shared" si="28"/>
        <v>0</v>
      </c>
      <c r="U132" s="1056">
        <f t="shared" si="28"/>
        <v>0</v>
      </c>
      <c r="V132" s="1060">
        <f t="shared" ca="1" si="25"/>
        <v>0</v>
      </c>
      <c r="W132" s="1057">
        <f ca="1">IF(D132='A. Allgemeine Informationen'!$C$15,$L132-$X132,OFFSET(X132,0,'A. Allgemeine Informationen'!$C$15-2022)-$X132)</f>
        <v>0</v>
      </c>
      <c r="X132" s="1057">
        <f ca="1">IFERROR(OFFSET(X132,0,'A. Allgemeine Informationen'!$C$15-2021),0)</f>
        <v>0</v>
      </c>
      <c r="Y132" s="1060">
        <f t="shared" si="18"/>
        <v>0</v>
      </c>
      <c r="Z132" s="1060">
        <f t="shared" si="19"/>
        <v>0</v>
      </c>
      <c r="AA132" s="1060">
        <f t="shared" si="20"/>
        <v>0</v>
      </c>
      <c r="AB132" s="1060">
        <f t="shared" si="21"/>
        <v>0</v>
      </c>
      <c r="AC132" s="1060">
        <f t="shared" si="22"/>
        <v>0</v>
      </c>
      <c r="AD132" s="1060">
        <f t="shared" si="23"/>
        <v>0</v>
      </c>
      <c r="AE132" s="1060">
        <f t="shared" si="24"/>
        <v>0</v>
      </c>
    </row>
    <row r="133" spans="2:31" s="1059" customFormat="1" ht="15" x14ac:dyDescent="0.2">
      <c r="B133" s="833"/>
      <c r="C133" s="1052"/>
      <c r="D133" s="1053"/>
      <c r="E133" s="1054"/>
      <c r="F133" s="1054"/>
      <c r="G133" s="1054"/>
      <c r="H133" s="1054"/>
      <c r="I133" s="1054"/>
      <c r="J133" s="1055">
        <f t="shared" si="26"/>
        <v>0</v>
      </c>
      <c r="K133" s="1052"/>
      <c r="L133" s="1055">
        <f t="shared" si="17"/>
        <v>0</v>
      </c>
      <c r="M133" s="757">
        <f>IF(ISBLANK($C133),0,VLOOKUP($C133,Listen!$B$3:$D$40,2,FALSE))</f>
        <v>0</v>
      </c>
      <c r="N133" s="757">
        <f>IF(ISBLANK($C133),0,VLOOKUP($C133,Listen!$B$3:$D$40,3,FALSE))</f>
        <v>0</v>
      </c>
      <c r="O133" s="1056">
        <f t="shared" si="27"/>
        <v>0</v>
      </c>
      <c r="P133" s="1056">
        <f t="shared" si="28"/>
        <v>0</v>
      </c>
      <c r="Q133" s="1056">
        <f t="shared" si="28"/>
        <v>0</v>
      </c>
      <c r="R133" s="1056">
        <f t="shared" si="28"/>
        <v>0</v>
      </c>
      <c r="S133" s="1056">
        <f t="shared" si="28"/>
        <v>0</v>
      </c>
      <c r="T133" s="1056">
        <f t="shared" si="28"/>
        <v>0</v>
      </c>
      <c r="U133" s="1056">
        <f t="shared" si="28"/>
        <v>0</v>
      </c>
      <c r="V133" s="1060">
        <f t="shared" ca="1" si="25"/>
        <v>0</v>
      </c>
      <c r="W133" s="1057">
        <f ca="1">IF(D133='A. Allgemeine Informationen'!$C$15,$L133-$X133,OFFSET(X133,0,'A. Allgemeine Informationen'!$C$15-2022)-$X133)</f>
        <v>0</v>
      </c>
      <c r="X133" s="1057">
        <f ca="1">IFERROR(OFFSET(X133,0,'A. Allgemeine Informationen'!$C$15-2021),0)</f>
        <v>0</v>
      </c>
      <c r="Y133" s="1060">
        <f t="shared" si="18"/>
        <v>0</v>
      </c>
      <c r="Z133" s="1060">
        <f t="shared" si="19"/>
        <v>0</v>
      </c>
      <c r="AA133" s="1060">
        <f t="shared" si="20"/>
        <v>0</v>
      </c>
      <c r="AB133" s="1060">
        <f t="shared" si="21"/>
        <v>0</v>
      </c>
      <c r="AC133" s="1060">
        <f t="shared" si="22"/>
        <v>0</v>
      </c>
      <c r="AD133" s="1060">
        <f t="shared" si="23"/>
        <v>0</v>
      </c>
      <c r="AE133" s="1060">
        <f t="shared" si="24"/>
        <v>0</v>
      </c>
    </row>
    <row r="134" spans="2:31" s="1059" customFormat="1" ht="15" x14ac:dyDescent="0.2">
      <c r="B134" s="833"/>
      <c r="C134" s="1052"/>
      <c r="D134" s="1053"/>
      <c r="E134" s="1054"/>
      <c r="F134" s="1054"/>
      <c r="G134" s="1054"/>
      <c r="H134" s="1054"/>
      <c r="I134" s="1054"/>
      <c r="J134" s="1055">
        <f t="shared" si="26"/>
        <v>0</v>
      </c>
      <c r="K134" s="1052"/>
      <c r="L134" s="1055">
        <f t="shared" ref="L134:L197" si="29">J134-K134</f>
        <v>0</v>
      </c>
      <c r="M134" s="757">
        <f>IF(ISBLANK($C134),0,VLOOKUP($C134,Listen!$B$3:$D$40,2,FALSE))</f>
        <v>0</v>
      </c>
      <c r="N134" s="757">
        <f>IF(ISBLANK($C134),0,VLOOKUP($C134,Listen!$B$3:$D$40,3,FALSE))</f>
        <v>0</v>
      </c>
      <c r="O134" s="1056">
        <f t="shared" si="27"/>
        <v>0</v>
      </c>
      <c r="P134" s="1056">
        <f t="shared" si="28"/>
        <v>0</v>
      </c>
      <c r="Q134" s="1056">
        <f t="shared" si="28"/>
        <v>0</v>
      </c>
      <c r="R134" s="1056">
        <f t="shared" si="28"/>
        <v>0</v>
      </c>
      <c r="S134" s="1056">
        <f t="shared" si="28"/>
        <v>0</v>
      </c>
      <c r="T134" s="1056">
        <f t="shared" si="28"/>
        <v>0</v>
      </c>
      <c r="U134" s="1056">
        <f t="shared" si="28"/>
        <v>0</v>
      </c>
      <c r="V134" s="1060">
        <f t="shared" ca="1" si="25"/>
        <v>0</v>
      </c>
      <c r="W134" s="1057">
        <f ca="1">IF(D134='A. Allgemeine Informationen'!$C$15,$L134-$X134,OFFSET(X134,0,'A. Allgemeine Informationen'!$C$15-2022)-$X134)</f>
        <v>0</v>
      </c>
      <c r="X134" s="1057">
        <f ca="1">IFERROR(OFFSET(X134,0,'A. Allgemeine Informationen'!$C$15-2021),0)</f>
        <v>0</v>
      </c>
      <c r="Y134" s="1060">
        <f t="shared" ref="Y134:Y197" si="30">IF(OR($D134=0,$L134=0),0,IF($D134&lt;=VALUE(Y$5),$L134-$L134/O134*(VALUE(Y$5)-$D134+1),0))</f>
        <v>0</v>
      </c>
      <c r="Z134" s="1060">
        <f t="shared" ref="Z134:Z197" si="31">IF(OR($D134=0,$L134=0,P134-(VALUE(Z$5)-$D134)=0),0,
IF($D134&lt;VALUE(Z$5),Y134-Y134/(P134-(VALUE(Z$5)-$D134)),
IF($D134=VALUE(Z$5),$L134-$L134/P134,0)))</f>
        <v>0</v>
      </c>
      <c r="AA134" s="1060">
        <f t="shared" ref="AA134:AA197" si="32">IF(OR($D134=0,$L134=0,Q134-(VALUE(AA$5)-$D134)=0),0,
IF($D134&lt;VALUE(AA$5),Z134-Z134/(Q134-(VALUE(AA$5)-$D134)),
IF($D134=VALUE(AA$5),$L134-$L134/Q134,0)))</f>
        <v>0</v>
      </c>
      <c r="AB134" s="1060">
        <f t="shared" ref="AB134:AB197" si="33">IF(OR($D134=0,$L134=0,R134-(VALUE(AB$5)-$D134)=0),0,
IF($D134&lt;VALUE(AB$5),AA134-AA134/(R134-(VALUE(AB$5)-$D134)),
IF($D134=VALUE(AB$5),$L134-$L134/R134,0)))</f>
        <v>0</v>
      </c>
      <c r="AC134" s="1060">
        <f t="shared" ref="AC134:AC197" si="34">IF(OR($D134=0,$L134=0,S134-(VALUE(AC$5)-$D134)=0),0,
IF($D134&lt;VALUE(AC$5),AB134-AB134/(S134-(VALUE(AC$5)-$D134)),
IF($D134=VALUE(AC$5),$L134-$L134/S134,0)))</f>
        <v>0</v>
      </c>
      <c r="AD134" s="1060">
        <f t="shared" ref="AD134:AD197" si="35">IF(OR($D134=0,$L134=0,T134-(VALUE(AD$5)-$D134)=0),0,
IF($D134&lt;VALUE(AD$5),AC134-AC134/(T134-(VALUE(AD$5)-$D134)),
IF($D134=VALUE(AD$5),$L134-$L134/T134,0)))</f>
        <v>0</v>
      </c>
      <c r="AE134" s="1060">
        <f t="shared" ref="AE134:AE197" si="36">IF(OR($D134=0,$L134=0,U134-(VALUE(AE$5)-$D134)=0),0,
IF($D134&lt;VALUE(AE$5),AD134-AD134/(U134-(VALUE(AE$5)-$D134)),
IF($D134=VALUE(AE$5),$L134-$L134/U134,0)))</f>
        <v>0</v>
      </c>
    </row>
    <row r="135" spans="2:31" s="1059" customFormat="1" ht="15" x14ac:dyDescent="0.2">
      <c r="B135" s="833"/>
      <c r="C135" s="1052"/>
      <c r="D135" s="1053"/>
      <c r="E135" s="1054"/>
      <c r="F135" s="1054"/>
      <c r="G135" s="1054"/>
      <c r="H135" s="1054"/>
      <c r="I135" s="1054"/>
      <c r="J135" s="1055">
        <f t="shared" si="26"/>
        <v>0</v>
      </c>
      <c r="K135" s="1052"/>
      <c r="L135" s="1055">
        <f t="shared" si="29"/>
        <v>0</v>
      </c>
      <c r="M135" s="757">
        <f>IF(ISBLANK($C135),0,VLOOKUP($C135,Listen!$B$3:$D$40,2,FALSE))</f>
        <v>0</v>
      </c>
      <c r="N135" s="757">
        <f>IF(ISBLANK($C135),0,VLOOKUP($C135,Listen!$B$3:$D$40,3,FALSE))</f>
        <v>0</v>
      </c>
      <c r="O135" s="1056">
        <f t="shared" si="27"/>
        <v>0</v>
      </c>
      <c r="P135" s="1056">
        <f t="shared" si="28"/>
        <v>0</v>
      </c>
      <c r="Q135" s="1056">
        <f t="shared" si="28"/>
        <v>0</v>
      </c>
      <c r="R135" s="1056">
        <f t="shared" si="28"/>
        <v>0</v>
      </c>
      <c r="S135" s="1056">
        <f t="shared" si="28"/>
        <v>0</v>
      </c>
      <c r="T135" s="1056">
        <f t="shared" si="28"/>
        <v>0</v>
      </c>
      <c r="U135" s="1056">
        <f t="shared" si="28"/>
        <v>0</v>
      </c>
      <c r="V135" s="1060">
        <f t="shared" ca="1" si="25"/>
        <v>0</v>
      </c>
      <c r="W135" s="1057">
        <f ca="1">IF(D135='A. Allgemeine Informationen'!$C$15,$L135-$X135,OFFSET(X135,0,'A. Allgemeine Informationen'!$C$15-2022)-$X135)</f>
        <v>0</v>
      </c>
      <c r="X135" s="1057">
        <f ca="1">IFERROR(OFFSET(X135,0,'A. Allgemeine Informationen'!$C$15-2021),0)</f>
        <v>0</v>
      </c>
      <c r="Y135" s="1060">
        <f t="shared" si="30"/>
        <v>0</v>
      </c>
      <c r="Z135" s="1060">
        <f t="shared" si="31"/>
        <v>0</v>
      </c>
      <c r="AA135" s="1060">
        <f t="shared" si="32"/>
        <v>0</v>
      </c>
      <c r="AB135" s="1060">
        <f t="shared" si="33"/>
        <v>0</v>
      </c>
      <c r="AC135" s="1060">
        <f t="shared" si="34"/>
        <v>0</v>
      </c>
      <c r="AD135" s="1060">
        <f t="shared" si="35"/>
        <v>0</v>
      </c>
      <c r="AE135" s="1060">
        <f t="shared" si="36"/>
        <v>0</v>
      </c>
    </row>
    <row r="136" spans="2:31" s="1059" customFormat="1" ht="15" x14ac:dyDescent="0.2">
      <c r="B136" s="833"/>
      <c r="C136" s="1052"/>
      <c r="D136" s="1053"/>
      <c r="E136" s="1054"/>
      <c r="F136" s="1054"/>
      <c r="G136" s="1054"/>
      <c r="H136" s="1054"/>
      <c r="I136" s="1054"/>
      <c r="J136" s="1055">
        <f t="shared" si="26"/>
        <v>0</v>
      </c>
      <c r="K136" s="1052"/>
      <c r="L136" s="1055">
        <f t="shared" si="29"/>
        <v>0</v>
      </c>
      <c r="M136" s="757">
        <f>IF(ISBLANK($C136),0,VLOOKUP($C136,Listen!$B$3:$D$40,2,FALSE))</f>
        <v>0</v>
      </c>
      <c r="N136" s="757">
        <f>IF(ISBLANK($C136),0,VLOOKUP($C136,Listen!$B$3:$D$40,3,FALSE))</f>
        <v>0</v>
      </c>
      <c r="O136" s="1056">
        <f t="shared" si="27"/>
        <v>0</v>
      </c>
      <c r="P136" s="1056">
        <f t="shared" si="28"/>
        <v>0</v>
      </c>
      <c r="Q136" s="1056">
        <f t="shared" si="28"/>
        <v>0</v>
      </c>
      <c r="R136" s="1056">
        <f t="shared" si="28"/>
        <v>0</v>
      </c>
      <c r="S136" s="1056">
        <f t="shared" si="28"/>
        <v>0</v>
      </c>
      <c r="T136" s="1056">
        <f t="shared" si="28"/>
        <v>0</v>
      </c>
      <c r="U136" s="1056">
        <f t="shared" si="28"/>
        <v>0</v>
      </c>
      <c r="V136" s="1060">
        <f t="shared" ca="1" si="25"/>
        <v>0</v>
      </c>
      <c r="W136" s="1057">
        <f ca="1">IF(D136='A. Allgemeine Informationen'!$C$15,$L136-$X136,OFFSET(X136,0,'A. Allgemeine Informationen'!$C$15-2022)-$X136)</f>
        <v>0</v>
      </c>
      <c r="X136" s="1057">
        <f ca="1">IFERROR(OFFSET(X136,0,'A. Allgemeine Informationen'!$C$15-2021),0)</f>
        <v>0</v>
      </c>
      <c r="Y136" s="1060">
        <f t="shared" si="30"/>
        <v>0</v>
      </c>
      <c r="Z136" s="1060">
        <f t="shared" si="31"/>
        <v>0</v>
      </c>
      <c r="AA136" s="1060">
        <f t="shared" si="32"/>
        <v>0</v>
      </c>
      <c r="AB136" s="1060">
        <f t="shared" si="33"/>
        <v>0</v>
      </c>
      <c r="AC136" s="1060">
        <f t="shared" si="34"/>
        <v>0</v>
      </c>
      <c r="AD136" s="1060">
        <f t="shared" si="35"/>
        <v>0</v>
      </c>
      <c r="AE136" s="1060">
        <f t="shared" si="36"/>
        <v>0</v>
      </c>
    </row>
    <row r="137" spans="2:31" s="1059" customFormat="1" ht="15" x14ac:dyDescent="0.2">
      <c r="B137" s="833"/>
      <c r="C137" s="1052"/>
      <c r="D137" s="1053"/>
      <c r="E137" s="1054"/>
      <c r="F137" s="1054"/>
      <c r="G137" s="1054"/>
      <c r="H137" s="1054"/>
      <c r="I137" s="1054"/>
      <c r="J137" s="1055">
        <f t="shared" si="26"/>
        <v>0</v>
      </c>
      <c r="K137" s="1052"/>
      <c r="L137" s="1055">
        <f t="shared" si="29"/>
        <v>0</v>
      </c>
      <c r="M137" s="757">
        <f>IF(ISBLANK($C137),0,VLOOKUP($C137,Listen!$B$3:$D$40,2,FALSE))</f>
        <v>0</v>
      </c>
      <c r="N137" s="757">
        <f>IF(ISBLANK($C137),0,VLOOKUP($C137,Listen!$B$3:$D$40,3,FALSE))</f>
        <v>0</v>
      </c>
      <c r="O137" s="1056">
        <f t="shared" si="27"/>
        <v>0</v>
      </c>
      <c r="P137" s="1056">
        <f t="shared" si="28"/>
        <v>0</v>
      </c>
      <c r="Q137" s="1056">
        <f t="shared" si="28"/>
        <v>0</v>
      </c>
      <c r="R137" s="1056">
        <f t="shared" si="28"/>
        <v>0</v>
      </c>
      <c r="S137" s="1056">
        <f t="shared" si="28"/>
        <v>0</v>
      </c>
      <c r="T137" s="1056">
        <f t="shared" si="28"/>
        <v>0</v>
      </c>
      <c r="U137" s="1056">
        <f t="shared" si="28"/>
        <v>0</v>
      </c>
      <c r="V137" s="1060">
        <f t="shared" ref="V137:V200" ca="1" si="37">X137+W137</f>
        <v>0</v>
      </c>
      <c r="W137" s="1057">
        <f ca="1">IF(D137='A. Allgemeine Informationen'!$C$15,$L137-$X137,OFFSET(X137,0,'A. Allgemeine Informationen'!$C$15-2022)-$X137)</f>
        <v>0</v>
      </c>
      <c r="X137" s="1057">
        <f ca="1">IFERROR(OFFSET(X137,0,'A. Allgemeine Informationen'!$C$15-2021),0)</f>
        <v>0</v>
      </c>
      <c r="Y137" s="1060">
        <f t="shared" si="30"/>
        <v>0</v>
      </c>
      <c r="Z137" s="1060">
        <f t="shared" si="31"/>
        <v>0</v>
      </c>
      <c r="AA137" s="1060">
        <f t="shared" si="32"/>
        <v>0</v>
      </c>
      <c r="AB137" s="1060">
        <f t="shared" si="33"/>
        <v>0</v>
      </c>
      <c r="AC137" s="1060">
        <f t="shared" si="34"/>
        <v>0</v>
      </c>
      <c r="AD137" s="1060">
        <f t="shared" si="35"/>
        <v>0</v>
      </c>
      <c r="AE137" s="1060">
        <f t="shared" si="36"/>
        <v>0</v>
      </c>
    </row>
    <row r="138" spans="2:31" s="1059" customFormat="1" ht="15" x14ac:dyDescent="0.2">
      <c r="B138" s="833"/>
      <c r="C138" s="1052"/>
      <c r="D138" s="1053"/>
      <c r="E138" s="1054"/>
      <c r="F138" s="1054"/>
      <c r="G138" s="1054"/>
      <c r="H138" s="1054"/>
      <c r="I138" s="1054"/>
      <c r="J138" s="1055">
        <f t="shared" si="26"/>
        <v>0</v>
      </c>
      <c r="K138" s="1052"/>
      <c r="L138" s="1055">
        <f t="shared" si="29"/>
        <v>0</v>
      </c>
      <c r="M138" s="757">
        <f>IF(ISBLANK($C138),0,VLOOKUP($C138,Listen!$B$3:$D$40,2,FALSE))</f>
        <v>0</v>
      </c>
      <c r="N138" s="757">
        <f>IF(ISBLANK($C138),0,VLOOKUP($C138,Listen!$B$3:$D$40,3,FALSE))</f>
        <v>0</v>
      </c>
      <c r="O138" s="1056">
        <f t="shared" si="27"/>
        <v>0</v>
      </c>
      <c r="P138" s="1056">
        <f t="shared" si="28"/>
        <v>0</v>
      </c>
      <c r="Q138" s="1056">
        <f t="shared" si="28"/>
        <v>0</v>
      </c>
      <c r="R138" s="1056">
        <f t="shared" si="28"/>
        <v>0</v>
      </c>
      <c r="S138" s="1056">
        <f t="shared" si="28"/>
        <v>0</v>
      </c>
      <c r="T138" s="1056">
        <f t="shared" si="28"/>
        <v>0</v>
      </c>
      <c r="U138" s="1056">
        <f t="shared" si="28"/>
        <v>0</v>
      </c>
      <c r="V138" s="1060">
        <f t="shared" ca="1" si="37"/>
        <v>0</v>
      </c>
      <c r="W138" s="1057">
        <f ca="1">IF(D138='A. Allgemeine Informationen'!$C$15,$L138-$X138,OFFSET(X138,0,'A. Allgemeine Informationen'!$C$15-2022)-$X138)</f>
        <v>0</v>
      </c>
      <c r="X138" s="1057">
        <f ca="1">IFERROR(OFFSET(X138,0,'A. Allgemeine Informationen'!$C$15-2021),0)</f>
        <v>0</v>
      </c>
      <c r="Y138" s="1060">
        <f t="shared" si="30"/>
        <v>0</v>
      </c>
      <c r="Z138" s="1060">
        <f t="shared" si="31"/>
        <v>0</v>
      </c>
      <c r="AA138" s="1060">
        <f t="shared" si="32"/>
        <v>0</v>
      </c>
      <c r="AB138" s="1060">
        <f t="shared" si="33"/>
        <v>0</v>
      </c>
      <c r="AC138" s="1060">
        <f t="shared" si="34"/>
        <v>0</v>
      </c>
      <c r="AD138" s="1060">
        <f t="shared" si="35"/>
        <v>0</v>
      </c>
      <c r="AE138" s="1060">
        <f t="shared" si="36"/>
        <v>0</v>
      </c>
    </row>
    <row r="139" spans="2:31" s="1059" customFormat="1" ht="15" x14ac:dyDescent="0.2">
      <c r="B139" s="833"/>
      <c r="C139" s="1052"/>
      <c r="D139" s="1053"/>
      <c r="E139" s="1054"/>
      <c r="F139" s="1054"/>
      <c r="G139" s="1054"/>
      <c r="H139" s="1054"/>
      <c r="I139" s="1054"/>
      <c r="J139" s="1055">
        <f t="shared" si="26"/>
        <v>0</v>
      </c>
      <c r="K139" s="1052"/>
      <c r="L139" s="1055">
        <f t="shared" si="29"/>
        <v>0</v>
      </c>
      <c r="M139" s="757">
        <f>IF(ISBLANK($C139),0,VLOOKUP($C139,Listen!$B$3:$D$40,2,FALSE))</f>
        <v>0</v>
      </c>
      <c r="N139" s="757">
        <f>IF(ISBLANK($C139),0,VLOOKUP($C139,Listen!$B$3:$D$40,3,FALSE))</f>
        <v>0</v>
      </c>
      <c r="O139" s="1056">
        <f t="shared" si="27"/>
        <v>0</v>
      </c>
      <c r="P139" s="1056">
        <f t="shared" si="28"/>
        <v>0</v>
      </c>
      <c r="Q139" s="1056">
        <f t="shared" si="28"/>
        <v>0</v>
      </c>
      <c r="R139" s="1056">
        <f t="shared" si="28"/>
        <v>0</v>
      </c>
      <c r="S139" s="1056">
        <f t="shared" si="28"/>
        <v>0</v>
      </c>
      <c r="T139" s="1056">
        <f t="shared" si="28"/>
        <v>0</v>
      </c>
      <c r="U139" s="1056">
        <f t="shared" si="28"/>
        <v>0</v>
      </c>
      <c r="V139" s="1060">
        <f t="shared" ca="1" si="37"/>
        <v>0</v>
      </c>
      <c r="W139" s="1057">
        <f ca="1">IF(D139='A. Allgemeine Informationen'!$C$15,$L139-$X139,OFFSET(X139,0,'A. Allgemeine Informationen'!$C$15-2022)-$X139)</f>
        <v>0</v>
      </c>
      <c r="X139" s="1057">
        <f ca="1">IFERROR(OFFSET(X139,0,'A. Allgemeine Informationen'!$C$15-2021),0)</f>
        <v>0</v>
      </c>
      <c r="Y139" s="1060">
        <f t="shared" si="30"/>
        <v>0</v>
      </c>
      <c r="Z139" s="1060">
        <f t="shared" si="31"/>
        <v>0</v>
      </c>
      <c r="AA139" s="1060">
        <f t="shared" si="32"/>
        <v>0</v>
      </c>
      <c r="AB139" s="1060">
        <f t="shared" si="33"/>
        <v>0</v>
      </c>
      <c r="AC139" s="1060">
        <f t="shared" si="34"/>
        <v>0</v>
      </c>
      <c r="AD139" s="1060">
        <f t="shared" si="35"/>
        <v>0</v>
      </c>
      <c r="AE139" s="1060">
        <f t="shared" si="36"/>
        <v>0</v>
      </c>
    </row>
    <row r="140" spans="2:31" s="1059" customFormat="1" ht="15" x14ac:dyDescent="0.2">
      <c r="B140" s="833"/>
      <c r="C140" s="1052"/>
      <c r="D140" s="1053"/>
      <c r="E140" s="1054"/>
      <c r="F140" s="1054"/>
      <c r="G140" s="1054"/>
      <c r="H140" s="1054"/>
      <c r="I140" s="1054"/>
      <c r="J140" s="1055">
        <f t="shared" si="26"/>
        <v>0</v>
      </c>
      <c r="K140" s="1052"/>
      <c r="L140" s="1055">
        <f t="shared" si="29"/>
        <v>0</v>
      </c>
      <c r="M140" s="757">
        <f>IF(ISBLANK($C140),0,VLOOKUP($C140,Listen!$B$3:$D$40,2,FALSE))</f>
        <v>0</v>
      </c>
      <c r="N140" s="757">
        <f>IF(ISBLANK($C140),0,VLOOKUP($C140,Listen!$B$3:$D$40,3,FALSE))</f>
        <v>0</v>
      </c>
      <c r="O140" s="1056">
        <f t="shared" si="27"/>
        <v>0</v>
      </c>
      <c r="P140" s="1056">
        <f t="shared" si="28"/>
        <v>0</v>
      </c>
      <c r="Q140" s="1056">
        <f t="shared" si="28"/>
        <v>0</v>
      </c>
      <c r="R140" s="1056">
        <f t="shared" si="28"/>
        <v>0</v>
      </c>
      <c r="S140" s="1056">
        <f t="shared" si="28"/>
        <v>0</v>
      </c>
      <c r="T140" s="1056">
        <f t="shared" si="28"/>
        <v>0</v>
      </c>
      <c r="U140" s="1056">
        <f t="shared" si="28"/>
        <v>0</v>
      </c>
      <c r="V140" s="1060">
        <f t="shared" ca="1" si="37"/>
        <v>0</v>
      </c>
      <c r="W140" s="1057">
        <f ca="1">IF(D140='A. Allgemeine Informationen'!$C$15,$L140-$X140,OFFSET(X140,0,'A. Allgemeine Informationen'!$C$15-2022)-$X140)</f>
        <v>0</v>
      </c>
      <c r="X140" s="1057">
        <f ca="1">IFERROR(OFFSET(X140,0,'A. Allgemeine Informationen'!$C$15-2021),0)</f>
        <v>0</v>
      </c>
      <c r="Y140" s="1060">
        <f t="shared" si="30"/>
        <v>0</v>
      </c>
      <c r="Z140" s="1060">
        <f t="shared" si="31"/>
        <v>0</v>
      </c>
      <c r="AA140" s="1060">
        <f t="shared" si="32"/>
        <v>0</v>
      </c>
      <c r="AB140" s="1060">
        <f t="shared" si="33"/>
        <v>0</v>
      </c>
      <c r="AC140" s="1060">
        <f t="shared" si="34"/>
        <v>0</v>
      </c>
      <c r="AD140" s="1060">
        <f t="shared" si="35"/>
        <v>0</v>
      </c>
      <c r="AE140" s="1060">
        <f t="shared" si="36"/>
        <v>0</v>
      </c>
    </row>
    <row r="141" spans="2:31" s="1059" customFormat="1" ht="15" x14ac:dyDescent="0.2">
      <c r="B141" s="833"/>
      <c r="C141" s="1052"/>
      <c r="D141" s="1053"/>
      <c r="E141" s="1054"/>
      <c r="F141" s="1054"/>
      <c r="G141" s="1054"/>
      <c r="H141" s="1054"/>
      <c r="I141" s="1054"/>
      <c r="J141" s="1055">
        <f t="shared" ref="J141:J204" si="38">E141+G141-I141</f>
        <v>0</v>
      </c>
      <c r="K141" s="1052"/>
      <c r="L141" s="1055">
        <f t="shared" si="29"/>
        <v>0</v>
      </c>
      <c r="M141" s="757">
        <f>IF(ISBLANK($C141),0,VLOOKUP($C141,Listen!$B$3:$D$40,2,FALSE))</f>
        <v>0</v>
      </c>
      <c r="N141" s="757">
        <f>IF(ISBLANK($C141),0,VLOOKUP($C141,Listen!$B$3:$D$40,3,FALSE))</f>
        <v>0</v>
      </c>
      <c r="O141" s="1056">
        <f t="shared" ref="O141:O204" si="39">$M141</f>
        <v>0</v>
      </c>
      <c r="P141" s="1056">
        <f t="shared" si="28"/>
        <v>0</v>
      </c>
      <c r="Q141" s="1056">
        <f t="shared" si="28"/>
        <v>0</v>
      </c>
      <c r="R141" s="1056">
        <f t="shared" si="28"/>
        <v>0</v>
      </c>
      <c r="S141" s="1056">
        <f t="shared" si="28"/>
        <v>0</v>
      </c>
      <c r="T141" s="1056">
        <f t="shared" si="28"/>
        <v>0</v>
      </c>
      <c r="U141" s="1056">
        <f t="shared" si="28"/>
        <v>0</v>
      </c>
      <c r="V141" s="1060">
        <f t="shared" ca="1" si="37"/>
        <v>0</v>
      </c>
      <c r="W141" s="1057">
        <f ca="1">IF(D141='A. Allgemeine Informationen'!$C$15,$L141-$X141,OFFSET(X141,0,'A. Allgemeine Informationen'!$C$15-2022)-$X141)</f>
        <v>0</v>
      </c>
      <c r="X141" s="1057">
        <f ca="1">IFERROR(OFFSET(X141,0,'A. Allgemeine Informationen'!$C$15-2021),0)</f>
        <v>0</v>
      </c>
      <c r="Y141" s="1060">
        <f t="shared" si="30"/>
        <v>0</v>
      </c>
      <c r="Z141" s="1060">
        <f t="shared" si="31"/>
        <v>0</v>
      </c>
      <c r="AA141" s="1060">
        <f t="shared" si="32"/>
        <v>0</v>
      </c>
      <c r="AB141" s="1060">
        <f t="shared" si="33"/>
        <v>0</v>
      </c>
      <c r="AC141" s="1060">
        <f t="shared" si="34"/>
        <v>0</v>
      </c>
      <c r="AD141" s="1060">
        <f t="shared" si="35"/>
        <v>0</v>
      </c>
      <c r="AE141" s="1060">
        <f t="shared" si="36"/>
        <v>0</v>
      </c>
    </row>
    <row r="142" spans="2:31" s="1059" customFormat="1" ht="15" x14ac:dyDescent="0.2">
      <c r="B142" s="833"/>
      <c r="C142" s="1052"/>
      <c r="D142" s="1053"/>
      <c r="E142" s="1054"/>
      <c r="F142" s="1054"/>
      <c r="G142" s="1054"/>
      <c r="H142" s="1054"/>
      <c r="I142" s="1054"/>
      <c r="J142" s="1055">
        <f t="shared" si="38"/>
        <v>0</v>
      </c>
      <c r="K142" s="1052"/>
      <c r="L142" s="1055">
        <f t="shared" si="29"/>
        <v>0</v>
      </c>
      <c r="M142" s="757">
        <f>IF(ISBLANK($C142),0,VLOOKUP($C142,Listen!$B$3:$D$40,2,FALSE))</f>
        <v>0</v>
      </c>
      <c r="N142" s="757">
        <f>IF(ISBLANK($C142),0,VLOOKUP($C142,Listen!$B$3:$D$40,3,FALSE))</f>
        <v>0</v>
      </c>
      <c r="O142" s="1056">
        <f t="shared" si="39"/>
        <v>0</v>
      </c>
      <c r="P142" s="1056">
        <f t="shared" si="28"/>
        <v>0</v>
      </c>
      <c r="Q142" s="1056">
        <f t="shared" si="28"/>
        <v>0</v>
      </c>
      <c r="R142" s="1056">
        <f t="shared" si="28"/>
        <v>0</v>
      </c>
      <c r="S142" s="1056">
        <f t="shared" si="28"/>
        <v>0</v>
      </c>
      <c r="T142" s="1056">
        <f t="shared" si="28"/>
        <v>0</v>
      </c>
      <c r="U142" s="1056">
        <f t="shared" si="28"/>
        <v>0</v>
      </c>
      <c r="V142" s="1060">
        <f t="shared" ca="1" si="37"/>
        <v>0</v>
      </c>
      <c r="W142" s="1057">
        <f ca="1">IF(D142='A. Allgemeine Informationen'!$C$15,$L142-$X142,OFFSET(X142,0,'A. Allgemeine Informationen'!$C$15-2022)-$X142)</f>
        <v>0</v>
      </c>
      <c r="X142" s="1057">
        <f ca="1">IFERROR(OFFSET(X142,0,'A. Allgemeine Informationen'!$C$15-2021),0)</f>
        <v>0</v>
      </c>
      <c r="Y142" s="1060">
        <f t="shared" si="30"/>
        <v>0</v>
      </c>
      <c r="Z142" s="1060">
        <f t="shared" si="31"/>
        <v>0</v>
      </c>
      <c r="AA142" s="1060">
        <f t="shared" si="32"/>
        <v>0</v>
      </c>
      <c r="AB142" s="1060">
        <f t="shared" si="33"/>
        <v>0</v>
      </c>
      <c r="AC142" s="1060">
        <f t="shared" si="34"/>
        <v>0</v>
      </c>
      <c r="AD142" s="1060">
        <f t="shared" si="35"/>
        <v>0</v>
      </c>
      <c r="AE142" s="1060">
        <f t="shared" si="36"/>
        <v>0</v>
      </c>
    </row>
    <row r="143" spans="2:31" s="1059" customFormat="1" ht="15" x14ac:dyDescent="0.2">
      <c r="B143" s="833"/>
      <c r="C143" s="1052"/>
      <c r="D143" s="1053"/>
      <c r="E143" s="1054"/>
      <c r="F143" s="1054"/>
      <c r="G143" s="1054"/>
      <c r="H143" s="1054"/>
      <c r="I143" s="1054"/>
      <c r="J143" s="1055">
        <f t="shared" si="38"/>
        <v>0</v>
      </c>
      <c r="K143" s="1052"/>
      <c r="L143" s="1055">
        <f t="shared" si="29"/>
        <v>0</v>
      </c>
      <c r="M143" s="757">
        <f>IF(ISBLANK($C143),0,VLOOKUP($C143,Listen!$B$3:$D$40,2,FALSE))</f>
        <v>0</v>
      </c>
      <c r="N143" s="757">
        <f>IF(ISBLANK($C143),0,VLOOKUP($C143,Listen!$B$3:$D$40,3,FALSE))</f>
        <v>0</v>
      </c>
      <c r="O143" s="1056">
        <f t="shared" si="39"/>
        <v>0</v>
      </c>
      <c r="P143" s="1056">
        <f t="shared" si="28"/>
        <v>0</v>
      </c>
      <c r="Q143" s="1056">
        <f t="shared" si="28"/>
        <v>0</v>
      </c>
      <c r="R143" s="1056">
        <f t="shared" si="28"/>
        <v>0</v>
      </c>
      <c r="S143" s="1056">
        <f t="shared" si="28"/>
        <v>0</v>
      </c>
      <c r="T143" s="1056">
        <f t="shared" si="28"/>
        <v>0</v>
      </c>
      <c r="U143" s="1056">
        <f t="shared" si="28"/>
        <v>0</v>
      </c>
      <c r="V143" s="1060">
        <f t="shared" ca="1" si="37"/>
        <v>0</v>
      </c>
      <c r="W143" s="1057">
        <f ca="1">IF(D143='A. Allgemeine Informationen'!$C$15,$L143-$X143,OFFSET(X143,0,'A. Allgemeine Informationen'!$C$15-2022)-$X143)</f>
        <v>0</v>
      </c>
      <c r="X143" s="1057">
        <f ca="1">IFERROR(OFFSET(X143,0,'A. Allgemeine Informationen'!$C$15-2021),0)</f>
        <v>0</v>
      </c>
      <c r="Y143" s="1060">
        <f t="shared" si="30"/>
        <v>0</v>
      </c>
      <c r="Z143" s="1060">
        <f t="shared" si="31"/>
        <v>0</v>
      </c>
      <c r="AA143" s="1060">
        <f t="shared" si="32"/>
        <v>0</v>
      </c>
      <c r="AB143" s="1060">
        <f t="shared" si="33"/>
        <v>0</v>
      </c>
      <c r="AC143" s="1060">
        <f t="shared" si="34"/>
        <v>0</v>
      </c>
      <c r="AD143" s="1060">
        <f t="shared" si="35"/>
        <v>0</v>
      </c>
      <c r="AE143" s="1060">
        <f t="shared" si="36"/>
        <v>0</v>
      </c>
    </row>
    <row r="144" spans="2:31" s="1059" customFormat="1" ht="15" x14ac:dyDescent="0.2">
      <c r="B144" s="833"/>
      <c r="C144" s="1052"/>
      <c r="D144" s="1053"/>
      <c r="E144" s="1054"/>
      <c r="F144" s="1054"/>
      <c r="G144" s="1054"/>
      <c r="H144" s="1054"/>
      <c r="I144" s="1054"/>
      <c r="J144" s="1055">
        <f t="shared" si="38"/>
        <v>0</v>
      </c>
      <c r="K144" s="1052"/>
      <c r="L144" s="1055">
        <f t="shared" si="29"/>
        <v>0</v>
      </c>
      <c r="M144" s="757">
        <f>IF(ISBLANK($C144),0,VLOOKUP($C144,Listen!$B$3:$D$40,2,FALSE))</f>
        <v>0</v>
      </c>
      <c r="N144" s="757">
        <f>IF(ISBLANK($C144),0,VLOOKUP($C144,Listen!$B$3:$D$40,3,FALSE))</f>
        <v>0</v>
      </c>
      <c r="O144" s="1056">
        <f t="shared" si="39"/>
        <v>0</v>
      </c>
      <c r="P144" s="1056">
        <f t="shared" si="28"/>
        <v>0</v>
      </c>
      <c r="Q144" s="1056">
        <f t="shared" si="28"/>
        <v>0</v>
      </c>
      <c r="R144" s="1056">
        <f t="shared" si="28"/>
        <v>0</v>
      </c>
      <c r="S144" s="1056">
        <f t="shared" si="28"/>
        <v>0</v>
      </c>
      <c r="T144" s="1056">
        <f t="shared" si="28"/>
        <v>0</v>
      </c>
      <c r="U144" s="1056">
        <f t="shared" si="28"/>
        <v>0</v>
      </c>
      <c r="V144" s="1060">
        <f t="shared" ca="1" si="37"/>
        <v>0</v>
      </c>
      <c r="W144" s="1057">
        <f ca="1">IF(D144='A. Allgemeine Informationen'!$C$15,$L144-$X144,OFFSET(X144,0,'A. Allgemeine Informationen'!$C$15-2022)-$X144)</f>
        <v>0</v>
      </c>
      <c r="X144" s="1057">
        <f ca="1">IFERROR(OFFSET(X144,0,'A. Allgemeine Informationen'!$C$15-2021),0)</f>
        <v>0</v>
      </c>
      <c r="Y144" s="1060">
        <f t="shared" si="30"/>
        <v>0</v>
      </c>
      <c r="Z144" s="1060">
        <f t="shared" si="31"/>
        <v>0</v>
      </c>
      <c r="AA144" s="1060">
        <f t="shared" si="32"/>
        <v>0</v>
      </c>
      <c r="AB144" s="1060">
        <f t="shared" si="33"/>
        <v>0</v>
      </c>
      <c r="AC144" s="1060">
        <f t="shared" si="34"/>
        <v>0</v>
      </c>
      <c r="AD144" s="1060">
        <f t="shared" si="35"/>
        <v>0</v>
      </c>
      <c r="AE144" s="1060">
        <f t="shared" si="36"/>
        <v>0</v>
      </c>
    </row>
    <row r="145" spans="2:31" s="1059" customFormat="1" ht="15" x14ac:dyDescent="0.2">
      <c r="B145" s="833"/>
      <c r="C145" s="1052"/>
      <c r="D145" s="1053"/>
      <c r="E145" s="1054"/>
      <c r="F145" s="1054"/>
      <c r="G145" s="1054"/>
      <c r="H145" s="1054"/>
      <c r="I145" s="1054"/>
      <c r="J145" s="1055">
        <f t="shared" si="38"/>
        <v>0</v>
      </c>
      <c r="K145" s="1052"/>
      <c r="L145" s="1055">
        <f t="shared" si="29"/>
        <v>0</v>
      </c>
      <c r="M145" s="757">
        <f>IF(ISBLANK($C145),0,VLOOKUP($C145,Listen!$B$3:$D$40,2,FALSE))</f>
        <v>0</v>
      </c>
      <c r="N145" s="757">
        <f>IF(ISBLANK($C145),0,VLOOKUP($C145,Listen!$B$3:$D$40,3,FALSE))</f>
        <v>0</v>
      </c>
      <c r="O145" s="1056">
        <f t="shared" si="39"/>
        <v>0</v>
      </c>
      <c r="P145" s="1056">
        <f t="shared" si="28"/>
        <v>0</v>
      </c>
      <c r="Q145" s="1056">
        <f t="shared" si="28"/>
        <v>0</v>
      </c>
      <c r="R145" s="1056">
        <f t="shared" si="28"/>
        <v>0</v>
      </c>
      <c r="S145" s="1056">
        <f t="shared" si="28"/>
        <v>0</v>
      </c>
      <c r="T145" s="1056">
        <f t="shared" si="28"/>
        <v>0</v>
      </c>
      <c r="U145" s="1056">
        <f t="shared" si="28"/>
        <v>0</v>
      </c>
      <c r="V145" s="1060">
        <f t="shared" ca="1" si="37"/>
        <v>0</v>
      </c>
      <c r="W145" s="1057">
        <f ca="1">IF(D145='A. Allgemeine Informationen'!$C$15,$L145-$X145,OFFSET(X145,0,'A. Allgemeine Informationen'!$C$15-2022)-$X145)</f>
        <v>0</v>
      </c>
      <c r="X145" s="1057">
        <f ca="1">IFERROR(OFFSET(X145,0,'A. Allgemeine Informationen'!$C$15-2021),0)</f>
        <v>0</v>
      </c>
      <c r="Y145" s="1060">
        <f t="shared" si="30"/>
        <v>0</v>
      </c>
      <c r="Z145" s="1060">
        <f t="shared" si="31"/>
        <v>0</v>
      </c>
      <c r="AA145" s="1060">
        <f t="shared" si="32"/>
        <v>0</v>
      </c>
      <c r="AB145" s="1060">
        <f t="shared" si="33"/>
        <v>0</v>
      </c>
      <c r="AC145" s="1060">
        <f t="shared" si="34"/>
        <v>0</v>
      </c>
      <c r="AD145" s="1060">
        <f t="shared" si="35"/>
        <v>0</v>
      </c>
      <c r="AE145" s="1060">
        <f t="shared" si="36"/>
        <v>0</v>
      </c>
    </row>
    <row r="146" spans="2:31" s="1059" customFormat="1" ht="15" x14ac:dyDescent="0.2">
      <c r="B146" s="833"/>
      <c r="C146" s="1052"/>
      <c r="D146" s="1053"/>
      <c r="E146" s="1054"/>
      <c r="F146" s="1054"/>
      <c r="G146" s="1054"/>
      <c r="H146" s="1054"/>
      <c r="I146" s="1054"/>
      <c r="J146" s="1055">
        <f t="shared" si="38"/>
        <v>0</v>
      </c>
      <c r="K146" s="1052"/>
      <c r="L146" s="1055">
        <f t="shared" si="29"/>
        <v>0</v>
      </c>
      <c r="M146" s="757">
        <f>IF(ISBLANK($C146),0,VLOOKUP($C146,Listen!$B$3:$D$40,2,FALSE))</f>
        <v>0</v>
      </c>
      <c r="N146" s="757">
        <f>IF(ISBLANK($C146),0,VLOOKUP($C146,Listen!$B$3:$D$40,3,FALSE))</f>
        <v>0</v>
      </c>
      <c r="O146" s="1056">
        <f t="shared" si="39"/>
        <v>0</v>
      </c>
      <c r="P146" s="1056">
        <f t="shared" si="28"/>
        <v>0</v>
      </c>
      <c r="Q146" s="1056">
        <f t="shared" si="28"/>
        <v>0</v>
      </c>
      <c r="R146" s="1056">
        <f t="shared" si="28"/>
        <v>0</v>
      </c>
      <c r="S146" s="1056">
        <f t="shared" si="28"/>
        <v>0</v>
      </c>
      <c r="T146" s="1056">
        <f t="shared" si="28"/>
        <v>0</v>
      </c>
      <c r="U146" s="1056">
        <f t="shared" si="28"/>
        <v>0</v>
      </c>
      <c r="V146" s="1060">
        <f t="shared" ca="1" si="37"/>
        <v>0</v>
      </c>
      <c r="W146" s="1057">
        <f ca="1">IF(D146='A. Allgemeine Informationen'!$C$15,$L146-$X146,OFFSET(X146,0,'A. Allgemeine Informationen'!$C$15-2022)-$X146)</f>
        <v>0</v>
      </c>
      <c r="X146" s="1057">
        <f ca="1">IFERROR(OFFSET(X146,0,'A. Allgemeine Informationen'!$C$15-2021),0)</f>
        <v>0</v>
      </c>
      <c r="Y146" s="1060">
        <f t="shared" si="30"/>
        <v>0</v>
      </c>
      <c r="Z146" s="1060">
        <f t="shared" si="31"/>
        <v>0</v>
      </c>
      <c r="AA146" s="1060">
        <f t="shared" si="32"/>
        <v>0</v>
      </c>
      <c r="AB146" s="1060">
        <f t="shared" si="33"/>
        <v>0</v>
      </c>
      <c r="AC146" s="1060">
        <f t="shared" si="34"/>
        <v>0</v>
      </c>
      <c r="AD146" s="1060">
        <f t="shared" si="35"/>
        <v>0</v>
      </c>
      <c r="AE146" s="1060">
        <f t="shared" si="36"/>
        <v>0</v>
      </c>
    </row>
    <row r="147" spans="2:31" s="1059" customFormat="1" ht="15" x14ac:dyDescent="0.2">
      <c r="B147" s="833"/>
      <c r="C147" s="1052"/>
      <c r="D147" s="1053"/>
      <c r="E147" s="1054"/>
      <c r="F147" s="1054"/>
      <c r="G147" s="1054"/>
      <c r="H147" s="1054"/>
      <c r="I147" s="1054"/>
      <c r="J147" s="1055">
        <f t="shared" si="38"/>
        <v>0</v>
      </c>
      <c r="K147" s="1052"/>
      <c r="L147" s="1055">
        <f t="shared" si="29"/>
        <v>0</v>
      </c>
      <c r="M147" s="757">
        <f>IF(ISBLANK($C147),0,VLOOKUP($C147,Listen!$B$3:$D$40,2,FALSE))</f>
        <v>0</v>
      </c>
      <c r="N147" s="757">
        <f>IF(ISBLANK($C147),0,VLOOKUP($C147,Listen!$B$3:$D$40,3,FALSE))</f>
        <v>0</v>
      </c>
      <c r="O147" s="1056">
        <f t="shared" si="39"/>
        <v>0</v>
      </c>
      <c r="P147" s="1056">
        <f t="shared" si="28"/>
        <v>0</v>
      </c>
      <c r="Q147" s="1056">
        <f t="shared" si="28"/>
        <v>0</v>
      </c>
      <c r="R147" s="1056">
        <f t="shared" si="28"/>
        <v>0</v>
      </c>
      <c r="S147" s="1056">
        <f t="shared" si="28"/>
        <v>0</v>
      </c>
      <c r="T147" s="1056">
        <f t="shared" si="28"/>
        <v>0</v>
      </c>
      <c r="U147" s="1056">
        <f t="shared" si="28"/>
        <v>0</v>
      </c>
      <c r="V147" s="1060">
        <f t="shared" ca="1" si="37"/>
        <v>0</v>
      </c>
      <c r="W147" s="1057">
        <f ca="1">IF(D147='A. Allgemeine Informationen'!$C$15,$L147-$X147,OFFSET(X147,0,'A. Allgemeine Informationen'!$C$15-2022)-$X147)</f>
        <v>0</v>
      </c>
      <c r="X147" s="1057">
        <f ca="1">IFERROR(OFFSET(X147,0,'A. Allgemeine Informationen'!$C$15-2021),0)</f>
        <v>0</v>
      </c>
      <c r="Y147" s="1060">
        <f t="shared" si="30"/>
        <v>0</v>
      </c>
      <c r="Z147" s="1060">
        <f t="shared" si="31"/>
        <v>0</v>
      </c>
      <c r="AA147" s="1060">
        <f t="shared" si="32"/>
        <v>0</v>
      </c>
      <c r="AB147" s="1060">
        <f t="shared" si="33"/>
        <v>0</v>
      </c>
      <c r="AC147" s="1060">
        <f t="shared" si="34"/>
        <v>0</v>
      </c>
      <c r="AD147" s="1060">
        <f t="shared" si="35"/>
        <v>0</v>
      </c>
      <c r="AE147" s="1060">
        <f t="shared" si="36"/>
        <v>0</v>
      </c>
    </row>
    <row r="148" spans="2:31" s="1059" customFormat="1" ht="15" x14ac:dyDescent="0.2">
      <c r="B148" s="833"/>
      <c r="C148" s="1052"/>
      <c r="D148" s="1053"/>
      <c r="E148" s="1054"/>
      <c r="F148" s="1054"/>
      <c r="G148" s="1054"/>
      <c r="H148" s="1054"/>
      <c r="I148" s="1054"/>
      <c r="J148" s="1055">
        <f t="shared" si="38"/>
        <v>0</v>
      </c>
      <c r="K148" s="1052"/>
      <c r="L148" s="1055">
        <f t="shared" si="29"/>
        <v>0</v>
      </c>
      <c r="M148" s="757">
        <f>IF(ISBLANK($C148),0,VLOOKUP($C148,Listen!$B$3:$D$40,2,FALSE))</f>
        <v>0</v>
      </c>
      <c r="N148" s="757">
        <f>IF(ISBLANK($C148),0,VLOOKUP($C148,Listen!$B$3:$D$40,3,FALSE))</f>
        <v>0</v>
      </c>
      <c r="O148" s="1056">
        <f t="shared" si="39"/>
        <v>0</v>
      </c>
      <c r="P148" s="1056">
        <f t="shared" si="28"/>
        <v>0</v>
      </c>
      <c r="Q148" s="1056">
        <f t="shared" si="28"/>
        <v>0</v>
      </c>
      <c r="R148" s="1056">
        <f t="shared" si="28"/>
        <v>0</v>
      </c>
      <c r="S148" s="1056">
        <f t="shared" si="28"/>
        <v>0</v>
      </c>
      <c r="T148" s="1056">
        <f t="shared" si="28"/>
        <v>0</v>
      </c>
      <c r="U148" s="1056">
        <f t="shared" si="28"/>
        <v>0</v>
      </c>
      <c r="V148" s="1060">
        <f t="shared" ca="1" si="37"/>
        <v>0</v>
      </c>
      <c r="W148" s="1057">
        <f ca="1">IF(D148='A. Allgemeine Informationen'!$C$15,$L148-$X148,OFFSET(X148,0,'A. Allgemeine Informationen'!$C$15-2022)-$X148)</f>
        <v>0</v>
      </c>
      <c r="X148" s="1057">
        <f ca="1">IFERROR(OFFSET(X148,0,'A. Allgemeine Informationen'!$C$15-2021),0)</f>
        <v>0</v>
      </c>
      <c r="Y148" s="1060">
        <f t="shared" si="30"/>
        <v>0</v>
      </c>
      <c r="Z148" s="1060">
        <f t="shared" si="31"/>
        <v>0</v>
      </c>
      <c r="AA148" s="1060">
        <f t="shared" si="32"/>
        <v>0</v>
      </c>
      <c r="AB148" s="1060">
        <f t="shared" si="33"/>
        <v>0</v>
      </c>
      <c r="AC148" s="1060">
        <f t="shared" si="34"/>
        <v>0</v>
      </c>
      <c r="AD148" s="1060">
        <f t="shared" si="35"/>
        <v>0</v>
      </c>
      <c r="AE148" s="1060">
        <f t="shared" si="36"/>
        <v>0</v>
      </c>
    </row>
    <row r="149" spans="2:31" s="1059" customFormat="1" ht="15" x14ac:dyDescent="0.2">
      <c r="B149" s="833"/>
      <c r="C149" s="1052"/>
      <c r="D149" s="1053"/>
      <c r="E149" s="1054"/>
      <c r="F149" s="1054"/>
      <c r="G149" s="1054"/>
      <c r="H149" s="1054"/>
      <c r="I149" s="1054"/>
      <c r="J149" s="1055">
        <f t="shared" si="38"/>
        <v>0</v>
      </c>
      <c r="K149" s="1052"/>
      <c r="L149" s="1055">
        <f t="shared" si="29"/>
        <v>0</v>
      </c>
      <c r="M149" s="757">
        <f>IF(ISBLANK($C149),0,VLOOKUP($C149,Listen!$B$3:$D$40,2,FALSE))</f>
        <v>0</v>
      </c>
      <c r="N149" s="757">
        <f>IF(ISBLANK($C149),0,VLOOKUP($C149,Listen!$B$3:$D$40,3,FALSE))</f>
        <v>0</v>
      </c>
      <c r="O149" s="1056">
        <f t="shared" si="39"/>
        <v>0</v>
      </c>
      <c r="P149" s="1056">
        <f t="shared" si="28"/>
        <v>0</v>
      </c>
      <c r="Q149" s="1056">
        <f t="shared" si="28"/>
        <v>0</v>
      </c>
      <c r="R149" s="1056">
        <f t="shared" si="28"/>
        <v>0</v>
      </c>
      <c r="S149" s="1056">
        <f t="shared" si="28"/>
        <v>0</v>
      </c>
      <c r="T149" s="1056">
        <f t="shared" si="28"/>
        <v>0</v>
      </c>
      <c r="U149" s="1056">
        <f t="shared" si="28"/>
        <v>0</v>
      </c>
      <c r="V149" s="1060">
        <f t="shared" ca="1" si="37"/>
        <v>0</v>
      </c>
      <c r="W149" s="1057">
        <f ca="1">IF(D149='A. Allgemeine Informationen'!$C$15,$L149-$X149,OFFSET(X149,0,'A. Allgemeine Informationen'!$C$15-2022)-$X149)</f>
        <v>0</v>
      </c>
      <c r="X149" s="1057">
        <f ca="1">IFERROR(OFFSET(X149,0,'A. Allgemeine Informationen'!$C$15-2021),0)</f>
        <v>0</v>
      </c>
      <c r="Y149" s="1060">
        <f t="shared" si="30"/>
        <v>0</v>
      </c>
      <c r="Z149" s="1060">
        <f t="shared" si="31"/>
        <v>0</v>
      </c>
      <c r="AA149" s="1060">
        <f t="shared" si="32"/>
        <v>0</v>
      </c>
      <c r="AB149" s="1060">
        <f t="shared" si="33"/>
        <v>0</v>
      </c>
      <c r="AC149" s="1060">
        <f t="shared" si="34"/>
        <v>0</v>
      </c>
      <c r="AD149" s="1060">
        <f t="shared" si="35"/>
        <v>0</v>
      </c>
      <c r="AE149" s="1060">
        <f t="shared" si="36"/>
        <v>0</v>
      </c>
    </row>
    <row r="150" spans="2:31" s="1059" customFormat="1" ht="15" x14ac:dyDescent="0.2">
      <c r="B150" s="833"/>
      <c r="C150" s="1052"/>
      <c r="D150" s="1053"/>
      <c r="E150" s="1054"/>
      <c r="F150" s="1054"/>
      <c r="G150" s="1054"/>
      <c r="H150" s="1054"/>
      <c r="I150" s="1054"/>
      <c r="J150" s="1055">
        <f t="shared" si="38"/>
        <v>0</v>
      </c>
      <c r="K150" s="1052"/>
      <c r="L150" s="1055">
        <f t="shared" si="29"/>
        <v>0</v>
      </c>
      <c r="M150" s="757">
        <f>IF(ISBLANK($C150),0,VLOOKUP($C150,Listen!$B$3:$D$40,2,FALSE))</f>
        <v>0</v>
      </c>
      <c r="N150" s="757">
        <f>IF(ISBLANK($C150),0,VLOOKUP($C150,Listen!$B$3:$D$40,3,FALSE))</f>
        <v>0</v>
      </c>
      <c r="O150" s="1056">
        <f t="shared" si="39"/>
        <v>0</v>
      </c>
      <c r="P150" s="1056">
        <f t="shared" si="28"/>
        <v>0</v>
      </c>
      <c r="Q150" s="1056">
        <f t="shared" si="28"/>
        <v>0</v>
      </c>
      <c r="R150" s="1056">
        <f t="shared" si="28"/>
        <v>0</v>
      </c>
      <c r="S150" s="1056">
        <f t="shared" si="28"/>
        <v>0</v>
      </c>
      <c r="T150" s="1056">
        <f t="shared" si="28"/>
        <v>0</v>
      </c>
      <c r="U150" s="1056">
        <f t="shared" si="28"/>
        <v>0</v>
      </c>
      <c r="V150" s="1060">
        <f t="shared" ca="1" si="37"/>
        <v>0</v>
      </c>
      <c r="W150" s="1057">
        <f ca="1">IF(D150='A. Allgemeine Informationen'!$C$15,$L150-$X150,OFFSET(X150,0,'A. Allgemeine Informationen'!$C$15-2022)-$X150)</f>
        <v>0</v>
      </c>
      <c r="X150" s="1057">
        <f ca="1">IFERROR(OFFSET(X150,0,'A. Allgemeine Informationen'!$C$15-2021),0)</f>
        <v>0</v>
      </c>
      <c r="Y150" s="1060">
        <f t="shared" si="30"/>
        <v>0</v>
      </c>
      <c r="Z150" s="1060">
        <f t="shared" si="31"/>
        <v>0</v>
      </c>
      <c r="AA150" s="1060">
        <f t="shared" si="32"/>
        <v>0</v>
      </c>
      <c r="AB150" s="1060">
        <f t="shared" si="33"/>
        <v>0</v>
      </c>
      <c r="AC150" s="1060">
        <f t="shared" si="34"/>
        <v>0</v>
      </c>
      <c r="AD150" s="1060">
        <f t="shared" si="35"/>
        <v>0</v>
      </c>
      <c r="AE150" s="1060">
        <f t="shared" si="36"/>
        <v>0</v>
      </c>
    </row>
    <row r="151" spans="2:31" s="1059" customFormat="1" ht="15" x14ac:dyDescent="0.2">
      <c r="B151" s="833"/>
      <c r="C151" s="1052"/>
      <c r="D151" s="1053"/>
      <c r="E151" s="1054"/>
      <c r="F151" s="1054"/>
      <c r="G151" s="1054"/>
      <c r="H151" s="1054"/>
      <c r="I151" s="1054"/>
      <c r="J151" s="1055">
        <f t="shared" si="38"/>
        <v>0</v>
      </c>
      <c r="K151" s="1052"/>
      <c r="L151" s="1055">
        <f t="shared" si="29"/>
        <v>0</v>
      </c>
      <c r="M151" s="757">
        <f>IF(ISBLANK($C151),0,VLOOKUP($C151,Listen!$B$3:$D$40,2,FALSE))</f>
        <v>0</v>
      </c>
      <c r="N151" s="757">
        <f>IF(ISBLANK($C151),0,VLOOKUP($C151,Listen!$B$3:$D$40,3,FALSE))</f>
        <v>0</v>
      </c>
      <c r="O151" s="1056">
        <f t="shared" si="39"/>
        <v>0</v>
      </c>
      <c r="P151" s="1056">
        <f t="shared" si="28"/>
        <v>0</v>
      </c>
      <c r="Q151" s="1056">
        <f t="shared" si="28"/>
        <v>0</v>
      </c>
      <c r="R151" s="1056">
        <f t="shared" si="28"/>
        <v>0</v>
      </c>
      <c r="S151" s="1056">
        <f t="shared" si="28"/>
        <v>0</v>
      </c>
      <c r="T151" s="1056">
        <f t="shared" si="28"/>
        <v>0</v>
      </c>
      <c r="U151" s="1056">
        <f t="shared" si="28"/>
        <v>0</v>
      </c>
      <c r="V151" s="1060">
        <f t="shared" ca="1" si="37"/>
        <v>0</v>
      </c>
      <c r="W151" s="1057">
        <f ca="1">IF(D151='A. Allgemeine Informationen'!$C$15,$L151-$X151,OFFSET(X151,0,'A. Allgemeine Informationen'!$C$15-2022)-$X151)</f>
        <v>0</v>
      </c>
      <c r="X151" s="1057">
        <f ca="1">IFERROR(OFFSET(X151,0,'A. Allgemeine Informationen'!$C$15-2021),0)</f>
        <v>0</v>
      </c>
      <c r="Y151" s="1060">
        <f t="shared" si="30"/>
        <v>0</v>
      </c>
      <c r="Z151" s="1060">
        <f t="shared" si="31"/>
        <v>0</v>
      </c>
      <c r="AA151" s="1060">
        <f t="shared" si="32"/>
        <v>0</v>
      </c>
      <c r="AB151" s="1060">
        <f t="shared" si="33"/>
        <v>0</v>
      </c>
      <c r="AC151" s="1060">
        <f t="shared" si="34"/>
        <v>0</v>
      </c>
      <c r="AD151" s="1060">
        <f t="shared" si="35"/>
        <v>0</v>
      </c>
      <c r="AE151" s="1060">
        <f t="shared" si="36"/>
        <v>0</v>
      </c>
    </row>
    <row r="152" spans="2:31" s="1059" customFormat="1" ht="15" x14ac:dyDescent="0.2">
      <c r="B152" s="833"/>
      <c r="C152" s="1052"/>
      <c r="D152" s="1053"/>
      <c r="E152" s="1054"/>
      <c r="F152" s="1054"/>
      <c r="G152" s="1054"/>
      <c r="H152" s="1054"/>
      <c r="I152" s="1054"/>
      <c r="J152" s="1055">
        <f t="shared" si="38"/>
        <v>0</v>
      </c>
      <c r="K152" s="1052"/>
      <c r="L152" s="1055">
        <f t="shared" si="29"/>
        <v>0</v>
      </c>
      <c r="M152" s="757">
        <f>IF(ISBLANK($C152),0,VLOOKUP($C152,Listen!$B$3:$D$40,2,FALSE))</f>
        <v>0</v>
      </c>
      <c r="N152" s="757">
        <f>IF(ISBLANK($C152),0,VLOOKUP($C152,Listen!$B$3:$D$40,3,FALSE))</f>
        <v>0</v>
      </c>
      <c r="O152" s="1056">
        <f t="shared" si="39"/>
        <v>0</v>
      </c>
      <c r="P152" s="1056">
        <f t="shared" si="28"/>
        <v>0</v>
      </c>
      <c r="Q152" s="1056">
        <f t="shared" si="28"/>
        <v>0</v>
      </c>
      <c r="R152" s="1056">
        <f t="shared" si="28"/>
        <v>0</v>
      </c>
      <c r="S152" s="1056">
        <f t="shared" si="28"/>
        <v>0</v>
      </c>
      <c r="T152" s="1056">
        <f t="shared" si="28"/>
        <v>0</v>
      </c>
      <c r="U152" s="1056">
        <f t="shared" si="28"/>
        <v>0</v>
      </c>
      <c r="V152" s="1060">
        <f t="shared" ca="1" si="37"/>
        <v>0</v>
      </c>
      <c r="W152" s="1057">
        <f ca="1">IF(D152='A. Allgemeine Informationen'!$C$15,$L152-$X152,OFFSET(X152,0,'A. Allgemeine Informationen'!$C$15-2022)-$X152)</f>
        <v>0</v>
      </c>
      <c r="X152" s="1057">
        <f ca="1">IFERROR(OFFSET(X152,0,'A. Allgemeine Informationen'!$C$15-2021),0)</f>
        <v>0</v>
      </c>
      <c r="Y152" s="1060">
        <f t="shared" si="30"/>
        <v>0</v>
      </c>
      <c r="Z152" s="1060">
        <f t="shared" si="31"/>
        <v>0</v>
      </c>
      <c r="AA152" s="1060">
        <f t="shared" si="32"/>
        <v>0</v>
      </c>
      <c r="AB152" s="1060">
        <f t="shared" si="33"/>
        <v>0</v>
      </c>
      <c r="AC152" s="1060">
        <f t="shared" si="34"/>
        <v>0</v>
      </c>
      <c r="AD152" s="1060">
        <f t="shared" si="35"/>
        <v>0</v>
      </c>
      <c r="AE152" s="1060">
        <f t="shared" si="36"/>
        <v>0</v>
      </c>
    </row>
    <row r="153" spans="2:31" s="1059" customFormat="1" ht="15" x14ac:dyDescent="0.2">
      <c r="B153" s="833"/>
      <c r="C153" s="1052"/>
      <c r="D153" s="1053"/>
      <c r="E153" s="1054"/>
      <c r="F153" s="1054"/>
      <c r="G153" s="1054"/>
      <c r="H153" s="1054"/>
      <c r="I153" s="1054"/>
      <c r="J153" s="1055">
        <f t="shared" si="38"/>
        <v>0</v>
      </c>
      <c r="K153" s="1052"/>
      <c r="L153" s="1055">
        <f t="shared" si="29"/>
        <v>0</v>
      </c>
      <c r="M153" s="757">
        <f>IF(ISBLANK($C153),0,VLOOKUP($C153,Listen!$B$3:$D$40,2,FALSE))</f>
        <v>0</v>
      </c>
      <c r="N153" s="757">
        <f>IF(ISBLANK($C153),0,VLOOKUP($C153,Listen!$B$3:$D$40,3,FALSE))</f>
        <v>0</v>
      </c>
      <c r="O153" s="1056">
        <f t="shared" si="39"/>
        <v>0</v>
      </c>
      <c r="P153" s="1056">
        <f t="shared" si="28"/>
        <v>0</v>
      </c>
      <c r="Q153" s="1056">
        <f t="shared" si="28"/>
        <v>0</v>
      </c>
      <c r="R153" s="1056">
        <f t="shared" si="28"/>
        <v>0</v>
      </c>
      <c r="S153" s="1056">
        <f t="shared" si="28"/>
        <v>0</v>
      </c>
      <c r="T153" s="1056">
        <f t="shared" si="28"/>
        <v>0</v>
      </c>
      <c r="U153" s="1056">
        <f t="shared" si="28"/>
        <v>0</v>
      </c>
      <c r="V153" s="1060">
        <f t="shared" ca="1" si="37"/>
        <v>0</v>
      </c>
      <c r="W153" s="1057">
        <f ca="1">IF(D153='A. Allgemeine Informationen'!$C$15,$L153-$X153,OFFSET(X153,0,'A. Allgemeine Informationen'!$C$15-2022)-$X153)</f>
        <v>0</v>
      </c>
      <c r="X153" s="1057">
        <f ca="1">IFERROR(OFFSET(X153,0,'A. Allgemeine Informationen'!$C$15-2021),0)</f>
        <v>0</v>
      </c>
      <c r="Y153" s="1060">
        <f t="shared" si="30"/>
        <v>0</v>
      </c>
      <c r="Z153" s="1060">
        <f t="shared" si="31"/>
        <v>0</v>
      </c>
      <c r="AA153" s="1060">
        <f t="shared" si="32"/>
        <v>0</v>
      </c>
      <c r="AB153" s="1060">
        <f t="shared" si="33"/>
        <v>0</v>
      </c>
      <c r="AC153" s="1060">
        <f t="shared" si="34"/>
        <v>0</v>
      </c>
      <c r="AD153" s="1060">
        <f t="shared" si="35"/>
        <v>0</v>
      </c>
      <c r="AE153" s="1060">
        <f t="shared" si="36"/>
        <v>0</v>
      </c>
    </row>
    <row r="154" spans="2:31" s="1059" customFormat="1" ht="15" x14ac:dyDescent="0.2">
      <c r="B154" s="833"/>
      <c r="C154" s="1052"/>
      <c r="D154" s="1053"/>
      <c r="E154" s="1054"/>
      <c r="F154" s="1054"/>
      <c r="G154" s="1054"/>
      <c r="H154" s="1054"/>
      <c r="I154" s="1054"/>
      <c r="J154" s="1055">
        <f t="shared" si="38"/>
        <v>0</v>
      </c>
      <c r="K154" s="1052"/>
      <c r="L154" s="1055">
        <f t="shared" si="29"/>
        <v>0</v>
      </c>
      <c r="M154" s="757">
        <f>IF(ISBLANK($C154),0,VLOOKUP($C154,Listen!$B$3:$D$40,2,FALSE))</f>
        <v>0</v>
      </c>
      <c r="N154" s="757">
        <f>IF(ISBLANK($C154),0,VLOOKUP($C154,Listen!$B$3:$D$40,3,FALSE))</f>
        <v>0</v>
      </c>
      <c r="O154" s="1056">
        <f t="shared" si="39"/>
        <v>0</v>
      </c>
      <c r="P154" s="1056">
        <f t="shared" si="28"/>
        <v>0</v>
      </c>
      <c r="Q154" s="1056">
        <f t="shared" si="28"/>
        <v>0</v>
      </c>
      <c r="R154" s="1056">
        <f t="shared" si="28"/>
        <v>0</v>
      </c>
      <c r="S154" s="1056">
        <f t="shared" si="28"/>
        <v>0</v>
      </c>
      <c r="T154" s="1056">
        <f t="shared" si="28"/>
        <v>0</v>
      </c>
      <c r="U154" s="1056">
        <f t="shared" si="28"/>
        <v>0</v>
      </c>
      <c r="V154" s="1060">
        <f t="shared" ca="1" si="37"/>
        <v>0</v>
      </c>
      <c r="W154" s="1057">
        <f ca="1">IF(D154='A. Allgemeine Informationen'!$C$15,$L154-$X154,OFFSET(X154,0,'A. Allgemeine Informationen'!$C$15-2022)-$X154)</f>
        <v>0</v>
      </c>
      <c r="X154" s="1057">
        <f ca="1">IFERROR(OFFSET(X154,0,'A. Allgemeine Informationen'!$C$15-2021),0)</f>
        <v>0</v>
      </c>
      <c r="Y154" s="1060">
        <f t="shared" si="30"/>
        <v>0</v>
      </c>
      <c r="Z154" s="1060">
        <f t="shared" si="31"/>
        <v>0</v>
      </c>
      <c r="AA154" s="1060">
        <f t="shared" si="32"/>
        <v>0</v>
      </c>
      <c r="AB154" s="1060">
        <f t="shared" si="33"/>
        <v>0</v>
      </c>
      <c r="AC154" s="1060">
        <f t="shared" si="34"/>
        <v>0</v>
      </c>
      <c r="AD154" s="1060">
        <f t="shared" si="35"/>
        <v>0</v>
      </c>
      <c r="AE154" s="1060">
        <f t="shared" si="36"/>
        <v>0</v>
      </c>
    </row>
    <row r="155" spans="2:31" s="1059" customFormat="1" ht="15" x14ac:dyDescent="0.2">
      <c r="B155" s="833"/>
      <c r="C155" s="1052"/>
      <c r="D155" s="1053"/>
      <c r="E155" s="1054"/>
      <c r="F155" s="1054"/>
      <c r="G155" s="1054"/>
      <c r="H155" s="1054"/>
      <c r="I155" s="1054"/>
      <c r="J155" s="1055">
        <f t="shared" si="38"/>
        <v>0</v>
      </c>
      <c r="K155" s="1052"/>
      <c r="L155" s="1055">
        <f t="shared" si="29"/>
        <v>0</v>
      </c>
      <c r="M155" s="757">
        <f>IF(ISBLANK($C155),0,VLOOKUP($C155,Listen!$B$3:$D$40,2,FALSE))</f>
        <v>0</v>
      </c>
      <c r="N155" s="757">
        <f>IF(ISBLANK($C155),0,VLOOKUP($C155,Listen!$B$3:$D$40,3,FALSE))</f>
        <v>0</v>
      </c>
      <c r="O155" s="1056">
        <f t="shared" si="39"/>
        <v>0</v>
      </c>
      <c r="P155" s="1056">
        <f t="shared" si="28"/>
        <v>0</v>
      </c>
      <c r="Q155" s="1056">
        <f t="shared" si="28"/>
        <v>0</v>
      </c>
      <c r="R155" s="1056">
        <f t="shared" si="28"/>
        <v>0</v>
      </c>
      <c r="S155" s="1056">
        <f t="shared" si="28"/>
        <v>0</v>
      </c>
      <c r="T155" s="1056">
        <f t="shared" si="28"/>
        <v>0</v>
      </c>
      <c r="U155" s="1056">
        <f t="shared" si="28"/>
        <v>0</v>
      </c>
      <c r="V155" s="1060">
        <f t="shared" ca="1" si="37"/>
        <v>0</v>
      </c>
      <c r="W155" s="1057">
        <f ca="1">IF(D155='A. Allgemeine Informationen'!$C$15,$L155-$X155,OFFSET(X155,0,'A. Allgemeine Informationen'!$C$15-2022)-$X155)</f>
        <v>0</v>
      </c>
      <c r="X155" s="1057">
        <f ca="1">IFERROR(OFFSET(X155,0,'A. Allgemeine Informationen'!$C$15-2021),0)</f>
        <v>0</v>
      </c>
      <c r="Y155" s="1060">
        <f t="shared" si="30"/>
        <v>0</v>
      </c>
      <c r="Z155" s="1060">
        <f t="shared" si="31"/>
        <v>0</v>
      </c>
      <c r="AA155" s="1060">
        <f t="shared" si="32"/>
        <v>0</v>
      </c>
      <c r="AB155" s="1060">
        <f t="shared" si="33"/>
        <v>0</v>
      </c>
      <c r="AC155" s="1060">
        <f t="shared" si="34"/>
        <v>0</v>
      </c>
      <c r="AD155" s="1060">
        <f t="shared" si="35"/>
        <v>0</v>
      </c>
      <c r="AE155" s="1060">
        <f t="shared" si="36"/>
        <v>0</v>
      </c>
    </row>
    <row r="156" spans="2:31" s="1059" customFormat="1" ht="15" x14ac:dyDescent="0.2">
      <c r="B156" s="833"/>
      <c r="C156" s="1052"/>
      <c r="D156" s="1053"/>
      <c r="E156" s="1054"/>
      <c r="F156" s="1054"/>
      <c r="G156" s="1054"/>
      <c r="H156" s="1054"/>
      <c r="I156" s="1054"/>
      <c r="J156" s="1055">
        <f t="shared" si="38"/>
        <v>0</v>
      </c>
      <c r="K156" s="1052"/>
      <c r="L156" s="1055">
        <f t="shared" si="29"/>
        <v>0</v>
      </c>
      <c r="M156" s="757">
        <f>IF(ISBLANK($C156),0,VLOOKUP($C156,Listen!$B$3:$D$40,2,FALSE))</f>
        <v>0</v>
      </c>
      <c r="N156" s="757">
        <f>IF(ISBLANK($C156),0,VLOOKUP($C156,Listen!$B$3:$D$40,3,FALSE))</f>
        <v>0</v>
      </c>
      <c r="O156" s="1056">
        <f t="shared" si="39"/>
        <v>0</v>
      </c>
      <c r="P156" s="1056">
        <f t="shared" si="28"/>
        <v>0</v>
      </c>
      <c r="Q156" s="1056">
        <f t="shared" si="28"/>
        <v>0</v>
      </c>
      <c r="R156" s="1056">
        <f t="shared" si="28"/>
        <v>0</v>
      </c>
      <c r="S156" s="1056">
        <f t="shared" si="28"/>
        <v>0</v>
      </c>
      <c r="T156" s="1056">
        <f t="shared" si="28"/>
        <v>0</v>
      </c>
      <c r="U156" s="1056">
        <f t="shared" si="28"/>
        <v>0</v>
      </c>
      <c r="V156" s="1060">
        <f t="shared" ca="1" si="37"/>
        <v>0</v>
      </c>
      <c r="W156" s="1057">
        <f ca="1">IF(D156='A. Allgemeine Informationen'!$C$15,$L156-$X156,OFFSET(X156,0,'A. Allgemeine Informationen'!$C$15-2022)-$X156)</f>
        <v>0</v>
      </c>
      <c r="X156" s="1057">
        <f ca="1">IFERROR(OFFSET(X156,0,'A. Allgemeine Informationen'!$C$15-2021),0)</f>
        <v>0</v>
      </c>
      <c r="Y156" s="1060">
        <f t="shared" si="30"/>
        <v>0</v>
      </c>
      <c r="Z156" s="1060">
        <f t="shared" si="31"/>
        <v>0</v>
      </c>
      <c r="AA156" s="1060">
        <f t="shared" si="32"/>
        <v>0</v>
      </c>
      <c r="AB156" s="1060">
        <f t="shared" si="33"/>
        <v>0</v>
      </c>
      <c r="AC156" s="1060">
        <f t="shared" si="34"/>
        <v>0</v>
      </c>
      <c r="AD156" s="1060">
        <f t="shared" si="35"/>
        <v>0</v>
      </c>
      <c r="AE156" s="1060">
        <f t="shared" si="36"/>
        <v>0</v>
      </c>
    </row>
    <row r="157" spans="2:31" s="1059" customFormat="1" ht="15" x14ac:dyDescent="0.2">
      <c r="B157" s="833"/>
      <c r="C157" s="1052"/>
      <c r="D157" s="1053"/>
      <c r="E157" s="1054"/>
      <c r="F157" s="1054"/>
      <c r="G157" s="1054"/>
      <c r="H157" s="1054"/>
      <c r="I157" s="1054"/>
      <c r="J157" s="1055">
        <f t="shared" si="38"/>
        <v>0</v>
      </c>
      <c r="K157" s="1052"/>
      <c r="L157" s="1055">
        <f t="shared" si="29"/>
        <v>0</v>
      </c>
      <c r="M157" s="757">
        <f>IF(ISBLANK($C157),0,VLOOKUP($C157,Listen!$B$3:$D$40,2,FALSE))</f>
        <v>0</v>
      </c>
      <c r="N157" s="757">
        <f>IF(ISBLANK($C157),0,VLOOKUP($C157,Listen!$B$3:$D$40,3,FALSE))</f>
        <v>0</v>
      </c>
      <c r="O157" s="1056">
        <f t="shared" si="39"/>
        <v>0</v>
      </c>
      <c r="P157" s="1056">
        <f t="shared" si="28"/>
        <v>0</v>
      </c>
      <c r="Q157" s="1056">
        <f t="shared" si="28"/>
        <v>0</v>
      </c>
      <c r="R157" s="1056">
        <f t="shared" si="28"/>
        <v>0</v>
      </c>
      <c r="S157" s="1056">
        <f t="shared" si="28"/>
        <v>0</v>
      </c>
      <c r="T157" s="1056">
        <f t="shared" si="28"/>
        <v>0</v>
      </c>
      <c r="U157" s="1056">
        <f t="shared" si="28"/>
        <v>0</v>
      </c>
      <c r="V157" s="1060">
        <f t="shared" ca="1" si="37"/>
        <v>0</v>
      </c>
      <c r="W157" s="1057">
        <f ca="1">IF(D157='A. Allgemeine Informationen'!$C$15,$L157-$X157,OFFSET(X157,0,'A. Allgemeine Informationen'!$C$15-2022)-$X157)</f>
        <v>0</v>
      </c>
      <c r="X157" s="1057">
        <f ca="1">IFERROR(OFFSET(X157,0,'A. Allgemeine Informationen'!$C$15-2021),0)</f>
        <v>0</v>
      </c>
      <c r="Y157" s="1060">
        <f t="shared" si="30"/>
        <v>0</v>
      </c>
      <c r="Z157" s="1060">
        <f t="shared" si="31"/>
        <v>0</v>
      </c>
      <c r="AA157" s="1060">
        <f t="shared" si="32"/>
        <v>0</v>
      </c>
      <c r="AB157" s="1060">
        <f t="shared" si="33"/>
        <v>0</v>
      </c>
      <c r="AC157" s="1060">
        <f t="shared" si="34"/>
        <v>0</v>
      </c>
      <c r="AD157" s="1060">
        <f t="shared" si="35"/>
        <v>0</v>
      </c>
      <c r="AE157" s="1060">
        <f t="shared" si="36"/>
        <v>0</v>
      </c>
    </row>
    <row r="158" spans="2:31" s="1059" customFormat="1" ht="15" x14ac:dyDescent="0.2">
      <c r="B158" s="833"/>
      <c r="C158" s="1052"/>
      <c r="D158" s="1053"/>
      <c r="E158" s="1054"/>
      <c r="F158" s="1054"/>
      <c r="G158" s="1054"/>
      <c r="H158" s="1054"/>
      <c r="I158" s="1054"/>
      <c r="J158" s="1055">
        <f t="shared" si="38"/>
        <v>0</v>
      </c>
      <c r="K158" s="1052"/>
      <c r="L158" s="1055">
        <f t="shared" si="29"/>
        <v>0</v>
      </c>
      <c r="M158" s="757">
        <f>IF(ISBLANK($C158),0,VLOOKUP($C158,Listen!$B$3:$D$40,2,FALSE))</f>
        <v>0</v>
      </c>
      <c r="N158" s="757">
        <f>IF(ISBLANK($C158),0,VLOOKUP($C158,Listen!$B$3:$D$40,3,FALSE))</f>
        <v>0</v>
      </c>
      <c r="O158" s="1056">
        <f t="shared" si="39"/>
        <v>0</v>
      </c>
      <c r="P158" s="1056">
        <f t="shared" si="28"/>
        <v>0</v>
      </c>
      <c r="Q158" s="1056">
        <f t="shared" si="28"/>
        <v>0</v>
      </c>
      <c r="R158" s="1056">
        <f t="shared" si="28"/>
        <v>0</v>
      </c>
      <c r="S158" s="1056">
        <f t="shared" si="28"/>
        <v>0</v>
      </c>
      <c r="T158" s="1056">
        <f t="shared" si="28"/>
        <v>0</v>
      </c>
      <c r="U158" s="1056">
        <f t="shared" si="28"/>
        <v>0</v>
      </c>
      <c r="V158" s="1060">
        <f t="shared" ca="1" si="37"/>
        <v>0</v>
      </c>
      <c r="W158" s="1057">
        <f ca="1">IF(D158='A. Allgemeine Informationen'!$C$15,$L158-$X158,OFFSET(X158,0,'A. Allgemeine Informationen'!$C$15-2022)-$X158)</f>
        <v>0</v>
      </c>
      <c r="X158" s="1057">
        <f ca="1">IFERROR(OFFSET(X158,0,'A. Allgemeine Informationen'!$C$15-2021),0)</f>
        <v>0</v>
      </c>
      <c r="Y158" s="1060">
        <f t="shared" si="30"/>
        <v>0</v>
      </c>
      <c r="Z158" s="1060">
        <f t="shared" si="31"/>
        <v>0</v>
      </c>
      <c r="AA158" s="1060">
        <f t="shared" si="32"/>
        <v>0</v>
      </c>
      <c r="AB158" s="1060">
        <f t="shared" si="33"/>
        <v>0</v>
      </c>
      <c r="AC158" s="1060">
        <f t="shared" si="34"/>
        <v>0</v>
      </c>
      <c r="AD158" s="1060">
        <f t="shared" si="35"/>
        <v>0</v>
      </c>
      <c r="AE158" s="1060">
        <f t="shared" si="36"/>
        <v>0</v>
      </c>
    </row>
    <row r="159" spans="2:31" s="1059" customFormat="1" ht="15" x14ac:dyDescent="0.2">
      <c r="B159" s="833"/>
      <c r="C159" s="1052"/>
      <c r="D159" s="1053"/>
      <c r="E159" s="1054"/>
      <c r="F159" s="1054"/>
      <c r="G159" s="1054"/>
      <c r="H159" s="1054"/>
      <c r="I159" s="1054"/>
      <c r="J159" s="1055">
        <f t="shared" si="38"/>
        <v>0</v>
      </c>
      <c r="K159" s="1052"/>
      <c r="L159" s="1055">
        <f t="shared" si="29"/>
        <v>0</v>
      </c>
      <c r="M159" s="757">
        <f>IF(ISBLANK($C159),0,VLOOKUP($C159,Listen!$B$3:$D$40,2,FALSE))</f>
        <v>0</v>
      </c>
      <c r="N159" s="757">
        <f>IF(ISBLANK($C159),0,VLOOKUP($C159,Listen!$B$3:$D$40,3,FALSE))</f>
        <v>0</v>
      </c>
      <c r="O159" s="1056">
        <f t="shared" si="39"/>
        <v>0</v>
      </c>
      <c r="P159" s="1056">
        <f t="shared" si="28"/>
        <v>0</v>
      </c>
      <c r="Q159" s="1056">
        <f t="shared" si="28"/>
        <v>0</v>
      </c>
      <c r="R159" s="1056">
        <f t="shared" si="28"/>
        <v>0</v>
      </c>
      <c r="S159" s="1056">
        <f t="shared" si="28"/>
        <v>0</v>
      </c>
      <c r="T159" s="1056">
        <f t="shared" si="28"/>
        <v>0</v>
      </c>
      <c r="U159" s="1056">
        <f t="shared" si="28"/>
        <v>0</v>
      </c>
      <c r="V159" s="1060">
        <f t="shared" ca="1" si="37"/>
        <v>0</v>
      </c>
      <c r="W159" s="1057">
        <f ca="1">IF(D159='A. Allgemeine Informationen'!$C$15,$L159-$X159,OFFSET(X159,0,'A. Allgemeine Informationen'!$C$15-2022)-$X159)</f>
        <v>0</v>
      </c>
      <c r="X159" s="1057">
        <f ca="1">IFERROR(OFFSET(X159,0,'A. Allgemeine Informationen'!$C$15-2021),0)</f>
        <v>0</v>
      </c>
      <c r="Y159" s="1060">
        <f t="shared" si="30"/>
        <v>0</v>
      </c>
      <c r="Z159" s="1060">
        <f t="shared" si="31"/>
        <v>0</v>
      </c>
      <c r="AA159" s="1060">
        <f t="shared" si="32"/>
        <v>0</v>
      </c>
      <c r="AB159" s="1060">
        <f t="shared" si="33"/>
        <v>0</v>
      </c>
      <c r="AC159" s="1060">
        <f t="shared" si="34"/>
        <v>0</v>
      </c>
      <c r="AD159" s="1060">
        <f t="shared" si="35"/>
        <v>0</v>
      </c>
      <c r="AE159" s="1060">
        <f t="shared" si="36"/>
        <v>0</v>
      </c>
    </row>
    <row r="160" spans="2:31" s="1059" customFormat="1" ht="15" x14ac:dyDescent="0.2">
      <c r="B160" s="833"/>
      <c r="C160" s="1052"/>
      <c r="D160" s="1053"/>
      <c r="E160" s="1054"/>
      <c r="F160" s="1054"/>
      <c r="G160" s="1054"/>
      <c r="H160" s="1054"/>
      <c r="I160" s="1054"/>
      <c r="J160" s="1055">
        <f t="shared" si="38"/>
        <v>0</v>
      </c>
      <c r="K160" s="1052"/>
      <c r="L160" s="1055">
        <f t="shared" si="29"/>
        <v>0</v>
      </c>
      <c r="M160" s="757">
        <f>IF(ISBLANK($C160),0,VLOOKUP($C160,Listen!$B$3:$D$40,2,FALSE))</f>
        <v>0</v>
      </c>
      <c r="N160" s="757">
        <f>IF(ISBLANK($C160),0,VLOOKUP($C160,Listen!$B$3:$D$40,3,FALSE))</f>
        <v>0</v>
      </c>
      <c r="O160" s="1056">
        <f t="shared" si="39"/>
        <v>0</v>
      </c>
      <c r="P160" s="1056">
        <f t="shared" si="28"/>
        <v>0</v>
      </c>
      <c r="Q160" s="1056">
        <f t="shared" si="28"/>
        <v>0</v>
      </c>
      <c r="R160" s="1056">
        <f t="shared" si="28"/>
        <v>0</v>
      </c>
      <c r="S160" s="1056">
        <f t="shared" si="28"/>
        <v>0</v>
      </c>
      <c r="T160" s="1056">
        <f t="shared" si="28"/>
        <v>0</v>
      </c>
      <c r="U160" s="1056">
        <f t="shared" si="28"/>
        <v>0</v>
      </c>
      <c r="V160" s="1060">
        <f t="shared" ca="1" si="37"/>
        <v>0</v>
      </c>
      <c r="W160" s="1057">
        <f ca="1">IF(D160='A. Allgemeine Informationen'!$C$15,$L160-$X160,OFFSET(X160,0,'A. Allgemeine Informationen'!$C$15-2022)-$X160)</f>
        <v>0</v>
      </c>
      <c r="X160" s="1057">
        <f ca="1">IFERROR(OFFSET(X160,0,'A. Allgemeine Informationen'!$C$15-2021),0)</f>
        <v>0</v>
      </c>
      <c r="Y160" s="1060">
        <f t="shared" si="30"/>
        <v>0</v>
      </c>
      <c r="Z160" s="1060">
        <f t="shared" si="31"/>
        <v>0</v>
      </c>
      <c r="AA160" s="1060">
        <f t="shared" si="32"/>
        <v>0</v>
      </c>
      <c r="AB160" s="1060">
        <f t="shared" si="33"/>
        <v>0</v>
      </c>
      <c r="AC160" s="1060">
        <f t="shared" si="34"/>
        <v>0</v>
      </c>
      <c r="AD160" s="1060">
        <f t="shared" si="35"/>
        <v>0</v>
      </c>
      <c r="AE160" s="1060">
        <f t="shared" si="36"/>
        <v>0</v>
      </c>
    </row>
    <row r="161" spans="2:31" s="1059" customFormat="1" ht="15" x14ac:dyDescent="0.2">
      <c r="B161" s="833"/>
      <c r="C161" s="1052"/>
      <c r="D161" s="1053"/>
      <c r="E161" s="1054"/>
      <c r="F161" s="1054"/>
      <c r="G161" s="1054"/>
      <c r="H161" s="1054"/>
      <c r="I161" s="1054"/>
      <c r="J161" s="1055">
        <f t="shared" si="38"/>
        <v>0</v>
      </c>
      <c r="K161" s="1052"/>
      <c r="L161" s="1055">
        <f t="shared" si="29"/>
        <v>0</v>
      </c>
      <c r="M161" s="757">
        <f>IF(ISBLANK($C161),0,VLOOKUP($C161,Listen!$B$3:$D$40,2,FALSE))</f>
        <v>0</v>
      </c>
      <c r="N161" s="757">
        <f>IF(ISBLANK($C161),0,VLOOKUP($C161,Listen!$B$3:$D$40,3,FALSE))</f>
        <v>0</v>
      </c>
      <c r="O161" s="1056">
        <f t="shared" si="39"/>
        <v>0</v>
      </c>
      <c r="P161" s="1056">
        <f t="shared" si="28"/>
        <v>0</v>
      </c>
      <c r="Q161" s="1056">
        <f t="shared" si="28"/>
        <v>0</v>
      </c>
      <c r="R161" s="1056">
        <f t="shared" si="28"/>
        <v>0</v>
      </c>
      <c r="S161" s="1056">
        <f t="shared" si="28"/>
        <v>0</v>
      </c>
      <c r="T161" s="1056">
        <f t="shared" si="28"/>
        <v>0</v>
      </c>
      <c r="U161" s="1056">
        <f t="shared" si="28"/>
        <v>0</v>
      </c>
      <c r="V161" s="1060">
        <f t="shared" ca="1" si="37"/>
        <v>0</v>
      </c>
      <c r="W161" s="1057">
        <f ca="1">IF(D161='A. Allgemeine Informationen'!$C$15,$L161-$X161,OFFSET(X161,0,'A. Allgemeine Informationen'!$C$15-2022)-$X161)</f>
        <v>0</v>
      </c>
      <c r="X161" s="1057">
        <f ca="1">IFERROR(OFFSET(X161,0,'A. Allgemeine Informationen'!$C$15-2021),0)</f>
        <v>0</v>
      </c>
      <c r="Y161" s="1060">
        <f t="shared" si="30"/>
        <v>0</v>
      </c>
      <c r="Z161" s="1060">
        <f t="shared" si="31"/>
        <v>0</v>
      </c>
      <c r="AA161" s="1060">
        <f t="shared" si="32"/>
        <v>0</v>
      </c>
      <c r="AB161" s="1060">
        <f t="shared" si="33"/>
        <v>0</v>
      </c>
      <c r="AC161" s="1060">
        <f t="shared" si="34"/>
        <v>0</v>
      </c>
      <c r="AD161" s="1060">
        <f t="shared" si="35"/>
        <v>0</v>
      </c>
      <c r="AE161" s="1060">
        <f t="shared" si="36"/>
        <v>0</v>
      </c>
    </row>
    <row r="162" spans="2:31" s="1059" customFormat="1" ht="15" x14ac:dyDescent="0.2">
      <c r="B162" s="833"/>
      <c r="C162" s="1052"/>
      <c r="D162" s="1053"/>
      <c r="E162" s="1054"/>
      <c r="F162" s="1054"/>
      <c r="G162" s="1054"/>
      <c r="H162" s="1054"/>
      <c r="I162" s="1054"/>
      <c r="J162" s="1055">
        <f t="shared" si="38"/>
        <v>0</v>
      </c>
      <c r="K162" s="1052"/>
      <c r="L162" s="1055">
        <f t="shared" si="29"/>
        <v>0</v>
      </c>
      <c r="M162" s="757">
        <f>IF(ISBLANK($C162),0,VLOOKUP($C162,Listen!$B$3:$D$40,2,FALSE))</f>
        <v>0</v>
      </c>
      <c r="N162" s="757">
        <f>IF(ISBLANK($C162),0,VLOOKUP($C162,Listen!$B$3:$D$40,3,FALSE))</f>
        <v>0</v>
      </c>
      <c r="O162" s="1056">
        <f t="shared" si="39"/>
        <v>0</v>
      </c>
      <c r="P162" s="1056">
        <f t="shared" si="28"/>
        <v>0</v>
      </c>
      <c r="Q162" s="1056">
        <f t="shared" si="28"/>
        <v>0</v>
      </c>
      <c r="R162" s="1056">
        <f t="shared" si="28"/>
        <v>0</v>
      </c>
      <c r="S162" s="1056">
        <f t="shared" si="28"/>
        <v>0</v>
      </c>
      <c r="T162" s="1056">
        <f t="shared" si="28"/>
        <v>0</v>
      </c>
      <c r="U162" s="1056">
        <f t="shared" si="28"/>
        <v>0</v>
      </c>
      <c r="V162" s="1060">
        <f t="shared" ca="1" si="37"/>
        <v>0</v>
      </c>
      <c r="W162" s="1057">
        <f ca="1">IF(D162='A. Allgemeine Informationen'!$C$15,$L162-$X162,OFFSET(X162,0,'A. Allgemeine Informationen'!$C$15-2022)-$X162)</f>
        <v>0</v>
      </c>
      <c r="X162" s="1057">
        <f ca="1">IFERROR(OFFSET(X162,0,'A. Allgemeine Informationen'!$C$15-2021),0)</f>
        <v>0</v>
      </c>
      <c r="Y162" s="1060">
        <f t="shared" si="30"/>
        <v>0</v>
      </c>
      <c r="Z162" s="1060">
        <f t="shared" si="31"/>
        <v>0</v>
      </c>
      <c r="AA162" s="1060">
        <f t="shared" si="32"/>
        <v>0</v>
      </c>
      <c r="AB162" s="1060">
        <f t="shared" si="33"/>
        <v>0</v>
      </c>
      <c r="AC162" s="1060">
        <f t="shared" si="34"/>
        <v>0</v>
      </c>
      <c r="AD162" s="1060">
        <f t="shared" si="35"/>
        <v>0</v>
      </c>
      <c r="AE162" s="1060">
        <f t="shared" si="36"/>
        <v>0</v>
      </c>
    </row>
    <row r="163" spans="2:31" s="1059" customFormat="1" ht="15" x14ac:dyDescent="0.2">
      <c r="B163" s="833"/>
      <c r="C163" s="1052"/>
      <c r="D163" s="1053"/>
      <c r="E163" s="1054"/>
      <c r="F163" s="1054"/>
      <c r="G163" s="1054"/>
      <c r="H163" s="1054"/>
      <c r="I163" s="1054"/>
      <c r="J163" s="1055">
        <f t="shared" si="38"/>
        <v>0</v>
      </c>
      <c r="K163" s="1052"/>
      <c r="L163" s="1055">
        <f t="shared" si="29"/>
        <v>0</v>
      </c>
      <c r="M163" s="757">
        <f>IF(ISBLANK($C163),0,VLOOKUP($C163,Listen!$B$3:$D$40,2,FALSE))</f>
        <v>0</v>
      </c>
      <c r="N163" s="757">
        <f>IF(ISBLANK($C163),0,VLOOKUP($C163,Listen!$B$3:$D$40,3,FALSE))</f>
        <v>0</v>
      </c>
      <c r="O163" s="1056">
        <f t="shared" si="39"/>
        <v>0</v>
      </c>
      <c r="P163" s="1056">
        <f t="shared" si="28"/>
        <v>0</v>
      </c>
      <c r="Q163" s="1056">
        <f t="shared" si="28"/>
        <v>0</v>
      </c>
      <c r="R163" s="1056">
        <f t="shared" si="28"/>
        <v>0</v>
      </c>
      <c r="S163" s="1056">
        <f t="shared" si="28"/>
        <v>0</v>
      </c>
      <c r="T163" s="1056">
        <f t="shared" si="28"/>
        <v>0</v>
      </c>
      <c r="U163" s="1056">
        <f t="shared" si="28"/>
        <v>0</v>
      </c>
      <c r="V163" s="1060">
        <f t="shared" ca="1" si="37"/>
        <v>0</v>
      </c>
      <c r="W163" s="1057">
        <f ca="1">IF(D163='A. Allgemeine Informationen'!$C$15,$L163-$X163,OFFSET(X163,0,'A. Allgemeine Informationen'!$C$15-2022)-$X163)</f>
        <v>0</v>
      </c>
      <c r="X163" s="1057">
        <f ca="1">IFERROR(OFFSET(X163,0,'A. Allgemeine Informationen'!$C$15-2021),0)</f>
        <v>0</v>
      </c>
      <c r="Y163" s="1060">
        <f t="shared" si="30"/>
        <v>0</v>
      </c>
      <c r="Z163" s="1060">
        <f t="shared" si="31"/>
        <v>0</v>
      </c>
      <c r="AA163" s="1060">
        <f t="shared" si="32"/>
        <v>0</v>
      </c>
      <c r="AB163" s="1060">
        <f t="shared" si="33"/>
        <v>0</v>
      </c>
      <c r="AC163" s="1060">
        <f t="shared" si="34"/>
        <v>0</v>
      </c>
      <c r="AD163" s="1060">
        <f t="shared" si="35"/>
        <v>0</v>
      </c>
      <c r="AE163" s="1060">
        <f t="shared" si="36"/>
        <v>0</v>
      </c>
    </row>
    <row r="164" spans="2:31" s="1059" customFormat="1" ht="15" x14ac:dyDescent="0.2">
      <c r="B164" s="833"/>
      <c r="C164" s="1052"/>
      <c r="D164" s="1053"/>
      <c r="E164" s="1054"/>
      <c r="F164" s="1054"/>
      <c r="G164" s="1054"/>
      <c r="H164" s="1054"/>
      <c r="I164" s="1054"/>
      <c r="J164" s="1055">
        <f t="shared" si="38"/>
        <v>0</v>
      </c>
      <c r="K164" s="1052"/>
      <c r="L164" s="1055">
        <f t="shared" si="29"/>
        <v>0</v>
      </c>
      <c r="M164" s="757">
        <f>IF(ISBLANK($C164),0,VLOOKUP($C164,Listen!$B$3:$D$40,2,FALSE))</f>
        <v>0</v>
      </c>
      <c r="N164" s="757">
        <f>IF(ISBLANK($C164),0,VLOOKUP($C164,Listen!$B$3:$D$40,3,FALSE))</f>
        <v>0</v>
      </c>
      <c r="O164" s="1056">
        <f t="shared" si="39"/>
        <v>0</v>
      </c>
      <c r="P164" s="1056">
        <f t="shared" si="28"/>
        <v>0</v>
      </c>
      <c r="Q164" s="1056">
        <f t="shared" si="28"/>
        <v>0</v>
      </c>
      <c r="R164" s="1056">
        <f t="shared" si="28"/>
        <v>0</v>
      </c>
      <c r="S164" s="1056">
        <f t="shared" si="28"/>
        <v>0</v>
      </c>
      <c r="T164" s="1056">
        <f t="shared" si="28"/>
        <v>0</v>
      </c>
      <c r="U164" s="1056">
        <f t="shared" si="28"/>
        <v>0</v>
      </c>
      <c r="V164" s="1060">
        <f t="shared" ca="1" si="37"/>
        <v>0</v>
      </c>
      <c r="W164" s="1057">
        <f ca="1">IF(D164='A. Allgemeine Informationen'!$C$15,$L164-$X164,OFFSET(X164,0,'A. Allgemeine Informationen'!$C$15-2022)-$X164)</f>
        <v>0</v>
      </c>
      <c r="X164" s="1057">
        <f ca="1">IFERROR(OFFSET(X164,0,'A. Allgemeine Informationen'!$C$15-2021),0)</f>
        <v>0</v>
      </c>
      <c r="Y164" s="1060">
        <f t="shared" si="30"/>
        <v>0</v>
      </c>
      <c r="Z164" s="1060">
        <f t="shared" si="31"/>
        <v>0</v>
      </c>
      <c r="AA164" s="1060">
        <f t="shared" si="32"/>
        <v>0</v>
      </c>
      <c r="AB164" s="1060">
        <f t="shared" si="33"/>
        <v>0</v>
      </c>
      <c r="AC164" s="1060">
        <f t="shared" si="34"/>
        <v>0</v>
      </c>
      <c r="AD164" s="1060">
        <f t="shared" si="35"/>
        <v>0</v>
      </c>
      <c r="AE164" s="1060">
        <f t="shared" si="36"/>
        <v>0</v>
      </c>
    </row>
    <row r="165" spans="2:31" s="1059" customFormat="1" ht="15" x14ac:dyDescent="0.2">
      <c r="B165" s="833"/>
      <c r="C165" s="1052"/>
      <c r="D165" s="1053"/>
      <c r="E165" s="1054"/>
      <c r="F165" s="1054"/>
      <c r="G165" s="1054"/>
      <c r="H165" s="1054"/>
      <c r="I165" s="1054"/>
      <c r="J165" s="1055">
        <f t="shared" si="38"/>
        <v>0</v>
      </c>
      <c r="K165" s="1052"/>
      <c r="L165" s="1055">
        <f t="shared" si="29"/>
        <v>0</v>
      </c>
      <c r="M165" s="757">
        <f>IF(ISBLANK($C165),0,VLOOKUP($C165,Listen!$B$3:$D$40,2,FALSE))</f>
        <v>0</v>
      </c>
      <c r="N165" s="757">
        <f>IF(ISBLANK($C165),0,VLOOKUP($C165,Listen!$B$3:$D$40,3,FALSE))</f>
        <v>0</v>
      </c>
      <c r="O165" s="1056">
        <f t="shared" si="39"/>
        <v>0</v>
      </c>
      <c r="P165" s="1056">
        <f t="shared" si="28"/>
        <v>0</v>
      </c>
      <c r="Q165" s="1056">
        <f t="shared" si="28"/>
        <v>0</v>
      </c>
      <c r="R165" s="1056">
        <f t="shared" si="28"/>
        <v>0</v>
      </c>
      <c r="S165" s="1056">
        <f t="shared" si="28"/>
        <v>0</v>
      </c>
      <c r="T165" s="1056">
        <f t="shared" si="28"/>
        <v>0</v>
      </c>
      <c r="U165" s="1056">
        <f t="shared" si="28"/>
        <v>0</v>
      </c>
      <c r="V165" s="1060">
        <f t="shared" ca="1" si="37"/>
        <v>0</v>
      </c>
      <c r="W165" s="1057">
        <f ca="1">IF(D165='A. Allgemeine Informationen'!$C$15,$L165-$X165,OFFSET(X165,0,'A. Allgemeine Informationen'!$C$15-2022)-$X165)</f>
        <v>0</v>
      </c>
      <c r="X165" s="1057">
        <f ca="1">IFERROR(OFFSET(X165,0,'A. Allgemeine Informationen'!$C$15-2021),0)</f>
        <v>0</v>
      </c>
      <c r="Y165" s="1060">
        <f t="shared" si="30"/>
        <v>0</v>
      </c>
      <c r="Z165" s="1060">
        <f t="shared" si="31"/>
        <v>0</v>
      </c>
      <c r="AA165" s="1060">
        <f t="shared" si="32"/>
        <v>0</v>
      </c>
      <c r="AB165" s="1060">
        <f t="shared" si="33"/>
        <v>0</v>
      </c>
      <c r="AC165" s="1060">
        <f t="shared" si="34"/>
        <v>0</v>
      </c>
      <c r="AD165" s="1060">
        <f t="shared" si="35"/>
        <v>0</v>
      </c>
      <c r="AE165" s="1060">
        <f t="shared" si="36"/>
        <v>0</v>
      </c>
    </row>
    <row r="166" spans="2:31" s="1059" customFormat="1" ht="15" x14ac:dyDescent="0.2">
      <c r="B166" s="833"/>
      <c r="C166" s="1052"/>
      <c r="D166" s="1053"/>
      <c r="E166" s="1054"/>
      <c r="F166" s="1054"/>
      <c r="G166" s="1054"/>
      <c r="H166" s="1054"/>
      <c r="I166" s="1054"/>
      <c r="J166" s="1055">
        <f t="shared" si="38"/>
        <v>0</v>
      </c>
      <c r="K166" s="1052"/>
      <c r="L166" s="1055">
        <f t="shared" si="29"/>
        <v>0</v>
      </c>
      <c r="M166" s="757">
        <f>IF(ISBLANK($C166),0,VLOOKUP($C166,Listen!$B$3:$D$40,2,FALSE))</f>
        <v>0</v>
      </c>
      <c r="N166" s="757">
        <f>IF(ISBLANK($C166),0,VLOOKUP($C166,Listen!$B$3:$D$40,3,FALSE))</f>
        <v>0</v>
      </c>
      <c r="O166" s="1056">
        <f t="shared" si="39"/>
        <v>0</v>
      </c>
      <c r="P166" s="1056">
        <f t="shared" si="28"/>
        <v>0</v>
      </c>
      <c r="Q166" s="1056">
        <f t="shared" si="28"/>
        <v>0</v>
      </c>
      <c r="R166" s="1056">
        <f t="shared" si="28"/>
        <v>0</v>
      </c>
      <c r="S166" s="1056">
        <f t="shared" si="28"/>
        <v>0</v>
      </c>
      <c r="T166" s="1056">
        <f t="shared" si="28"/>
        <v>0</v>
      </c>
      <c r="U166" s="1056">
        <f t="shared" si="28"/>
        <v>0</v>
      </c>
      <c r="V166" s="1060">
        <f t="shared" ca="1" si="37"/>
        <v>0</v>
      </c>
      <c r="W166" s="1057">
        <f ca="1">IF(D166='A. Allgemeine Informationen'!$C$15,$L166-$X166,OFFSET(X166,0,'A. Allgemeine Informationen'!$C$15-2022)-$X166)</f>
        <v>0</v>
      </c>
      <c r="X166" s="1057">
        <f ca="1">IFERROR(OFFSET(X166,0,'A. Allgemeine Informationen'!$C$15-2021),0)</f>
        <v>0</v>
      </c>
      <c r="Y166" s="1060">
        <f t="shared" si="30"/>
        <v>0</v>
      </c>
      <c r="Z166" s="1060">
        <f t="shared" si="31"/>
        <v>0</v>
      </c>
      <c r="AA166" s="1060">
        <f t="shared" si="32"/>
        <v>0</v>
      </c>
      <c r="AB166" s="1060">
        <f t="shared" si="33"/>
        <v>0</v>
      </c>
      <c r="AC166" s="1060">
        <f t="shared" si="34"/>
        <v>0</v>
      </c>
      <c r="AD166" s="1060">
        <f t="shared" si="35"/>
        <v>0</v>
      </c>
      <c r="AE166" s="1060">
        <f t="shared" si="36"/>
        <v>0</v>
      </c>
    </row>
    <row r="167" spans="2:31" s="1059" customFormat="1" ht="15" x14ac:dyDescent="0.2">
      <c r="B167" s="833"/>
      <c r="C167" s="1052"/>
      <c r="D167" s="1053"/>
      <c r="E167" s="1054"/>
      <c r="F167" s="1054"/>
      <c r="G167" s="1054"/>
      <c r="H167" s="1054"/>
      <c r="I167" s="1054"/>
      <c r="J167" s="1055">
        <f t="shared" si="38"/>
        <v>0</v>
      </c>
      <c r="K167" s="1052"/>
      <c r="L167" s="1055">
        <f t="shared" si="29"/>
        <v>0</v>
      </c>
      <c r="M167" s="757">
        <f>IF(ISBLANK($C167),0,VLOOKUP($C167,Listen!$B$3:$D$40,2,FALSE))</f>
        <v>0</v>
      </c>
      <c r="N167" s="757">
        <f>IF(ISBLANK($C167),0,VLOOKUP($C167,Listen!$B$3:$D$40,3,FALSE))</f>
        <v>0</v>
      </c>
      <c r="O167" s="1056">
        <f t="shared" si="39"/>
        <v>0</v>
      </c>
      <c r="P167" s="1056">
        <f t="shared" si="28"/>
        <v>0</v>
      </c>
      <c r="Q167" s="1056">
        <f t="shared" si="28"/>
        <v>0</v>
      </c>
      <c r="R167" s="1056">
        <f t="shared" si="28"/>
        <v>0</v>
      </c>
      <c r="S167" s="1056">
        <f t="shared" si="28"/>
        <v>0</v>
      </c>
      <c r="T167" s="1056">
        <f t="shared" si="28"/>
        <v>0</v>
      </c>
      <c r="U167" s="1056">
        <f t="shared" si="28"/>
        <v>0</v>
      </c>
      <c r="V167" s="1060">
        <f t="shared" ca="1" si="37"/>
        <v>0</v>
      </c>
      <c r="W167" s="1057">
        <f ca="1">IF(D167='A. Allgemeine Informationen'!$C$15,$L167-$X167,OFFSET(X167,0,'A. Allgemeine Informationen'!$C$15-2022)-$X167)</f>
        <v>0</v>
      </c>
      <c r="X167" s="1057">
        <f ca="1">IFERROR(OFFSET(X167,0,'A. Allgemeine Informationen'!$C$15-2021),0)</f>
        <v>0</v>
      </c>
      <c r="Y167" s="1060">
        <f t="shared" si="30"/>
        <v>0</v>
      </c>
      <c r="Z167" s="1060">
        <f t="shared" si="31"/>
        <v>0</v>
      </c>
      <c r="AA167" s="1060">
        <f t="shared" si="32"/>
        <v>0</v>
      </c>
      <c r="AB167" s="1060">
        <f t="shared" si="33"/>
        <v>0</v>
      </c>
      <c r="AC167" s="1060">
        <f t="shared" si="34"/>
        <v>0</v>
      </c>
      <c r="AD167" s="1060">
        <f t="shared" si="35"/>
        <v>0</v>
      </c>
      <c r="AE167" s="1060">
        <f t="shared" si="36"/>
        <v>0</v>
      </c>
    </row>
    <row r="168" spans="2:31" s="1059" customFormat="1" ht="15" x14ac:dyDescent="0.2">
      <c r="B168" s="833"/>
      <c r="C168" s="1052"/>
      <c r="D168" s="1053"/>
      <c r="E168" s="1054"/>
      <c r="F168" s="1054"/>
      <c r="G168" s="1054"/>
      <c r="H168" s="1054"/>
      <c r="I168" s="1054"/>
      <c r="J168" s="1055">
        <f t="shared" si="38"/>
        <v>0</v>
      </c>
      <c r="K168" s="1052"/>
      <c r="L168" s="1055">
        <f t="shared" si="29"/>
        <v>0</v>
      </c>
      <c r="M168" s="757">
        <f>IF(ISBLANK($C168),0,VLOOKUP($C168,Listen!$B$3:$D$40,2,FALSE))</f>
        <v>0</v>
      </c>
      <c r="N168" s="757">
        <f>IF(ISBLANK($C168),0,VLOOKUP($C168,Listen!$B$3:$D$40,3,FALSE))</f>
        <v>0</v>
      </c>
      <c r="O168" s="1056">
        <f t="shared" si="39"/>
        <v>0</v>
      </c>
      <c r="P168" s="1056">
        <f t="shared" si="28"/>
        <v>0</v>
      </c>
      <c r="Q168" s="1056">
        <f t="shared" si="28"/>
        <v>0</v>
      </c>
      <c r="R168" s="1056">
        <f t="shared" si="28"/>
        <v>0</v>
      </c>
      <c r="S168" s="1056">
        <f t="shared" si="28"/>
        <v>0</v>
      </c>
      <c r="T168" s="1056">
        <f t="shared" si="28"/>
        <v>0</v>
      </c>
      <c r="U168" s="1056">
        <f t="shared" si="28"/>
        <v>0</v>
      </c>
      <c r="V168" s="1060">
        <f t="shared" ca="1" si="37"/>
        <v>0</v>
      </c>
      <c r="W168" s="1057">
        <f ca="1">IF(D168='A. Allgemeine Informationen'!$C$15,$L168-$X168,OFFSET(X168,0,'A. Allgemeine Informationen'!$C$15-2022)-$X168)</f>
        <v>0</v>
      </c>
      <c r="X168" s="1057">
        <f ca="1">IFERROR(OFFSET(X168,0,'A. Allgemeine Informationen'!$C$15-2021),0)</f>
        <v>0</v>
      </c>
      <c r="Y168" s="1060">
        <f t="shared" si="30"/>
        <v>0</v>
      </c>
      <c r="Z168" s="1060">
        <f t="shared" si="31"/>
        <v>0</v>
      </c>
      <c r="AA168" s="1060">
        <f t="shared" si="32"/>
        <v>0</v>
      </c>
      <c r="AB168" s="1060">
        <f t="shared" si="33"/>
        <v>0</v>
      </c>
      <c r="AC168" s="1060">
        <f t="shared" si="34"/>
        <v>0</v>
      </c>
      <c r="AD168" s="1060">
        <f t="shared" si="35"/>
        <v>0</v>
      </c>
      <c r="AE168" s="1060">
        <f t="shared" si="36"/>
        <v>0</v>
      </c>
    </row>
    <row r="169" spans="2:31" s="1059" customFormat="1" ht="15" x14ac:dyDescent="0.2">
      <c r="B169" s="833"/>
      <c r="C169" s="1052"/>
      <c r="D169" s="1053"/>
      <c r="E169" s="1054"/>
      <c r="F169" s="1054"/>
      <c r="G169" s="1054"/>
      <c r="H169" s="1054"/>
      <c r="I169" s="1054"/>
      <c r="J169" s="1055">
        <f t="shared" si="38"/>
        <v>0</v>
      </c>
      <c r="K169" s="1052"/>
      <c r="L169" s="1055">
        <f t="shared" si="29"/>
        <v>0</v>
      </c>
      <c r="M169" s="757">
        <f>IF(ISBLANK($C169),0,VLOOKUP($C169,Listen!$B$3:$D$40,2,FALSE))</f>
        <v>0</v>
      </c>
      <c r="N169" s="757">
        <f>IF(ISBLANK($C169),0,VLOOKUP($C169,Listen!$B$3:$D$40,3,FALSE))</f>
        <v>0</v>
      </c>
      <c r="O169" s="1056">
        <f t="shared" si="39"/>
        <v>0</v>
      </c>
      <c r="P169" s="1056">
        <f t="shared" si="28"/>
        <v>0</v>
      </c>
      <c r="Q169" s="1056">
        <f t="shared" si="28"/>
        <v>0</v>
      </c>
      <c r="R169" s="1056">
        <f t="shared" si="28"/>
        <v>0</v>
      </c>
      <c r="S169" s="1056">
        <f t="shared" si="28"/>
        <v>0</v>
      </c>
      <c r="T169" s="1056">
        <f t="shared" si="28"/>
        <v>0</v>
      </c>
      <c r="U169" s="1056">
        <f t="shared" si="28"/>
        <v>0</v>
      </c>
      <c r="V169" s="1060">
        <f t="shared" ca="1" si="37"/>
        <v>0</v>
      </c>
      <c r="W169" s="1057">
        <f ca="1">IF(D169='A. Allgemeine Informationen'!$C$15,$L169-$X169,OFFSET(X169,0,'A. Allgemeine Informationen'!$C$15-2022)-$X169)</f>
        <v>0</v>
      </c>
      <c r="X169" s="1057">
        <f ca="1">IFERROR(OFFSET(X169,0,'A. Allgemeine Informationen'!$C$15-2021),0)</f>
        <v>0</v>
      </c>
      <c r="Y169" s="1060">
        <f t="shared" si="30"/>
        <v>0</v>
      </c>
      <c r="Z169" s="1060">
        <f t="shared" si="31"/>
        <v>0</v>
      </c>
      <c r="AA169" s="1060">
        <f t="shared" si="32"/>
        <v>0</v>
      </c>
      <c r="AB169" s="1060">
        <f t="shared" si="33"/>
        <v>0</v>
      </c>
      <c r="AC169" s="1060">
        <f t="shared" si="34"/>
        <v>0</v>
      </c>
      <c r="AD169" s="1060">
        <f t="shared" si="35"/>
        <v>0</v>
      </c>
      <c r="AE169" s="1060">
        <f t="shared" si="36"/>
        <v>0</v>
      </c>
    </row>
    <row r="170" spans="2:31" s="1059" customFormat="1" ht="15" x14ac:dyDescent="0.2">
      <c r="B170" s="833"/>
      <c r="C170" s="1052"/>
      <c r="D170" s="1053"/>
      <c r="E170" s="1054"/>
      <c r="F170" s="1054"/>
      <c r="G170" s="1054"/>
      <c r="H170" s="1054"/>
      <c r="I170" s="1054"/>
      <c r="J170" s="1055">
        <f t="shared" si="38"/>
        <v>0</v>
      </c>
      <c r="K170" s="1052"/>
      <c r="L170" s="1055">
        <f t="shared" si="29"/>
        <v>0</v>
      </c>
      <c r="M170" s="757">
        <f>IF(ISBLANK($C170),0,VLOOKUP($C170,Listen!$B$3:$D$40,2,FALSE))</f>
        <v>0</v>
      </c>
      <c r="N170" s="757">
        <f>IF(ISBLANK($C170),0,VLOOKUP($C170,Listen!$B$3:$D$40,3,FALSE))</f>
        <v>0</v>
      </c>
      <c r="O170" s="1056">
        <f t="shared" si="39"/>
        <v>0</v>
      </c>
      <c r="P170" s="1056">
        <f t="shared" si="28"/>
        <v>0</v>
      </c>
      <c r="Q170" s="1056">
        <f t="shared" si="28"/>
        <v>0</v>
      </c>
      <c r="R170" s="1056">
        <f t="shared" si="28"/>
        <v>0</v>
      </c>
      <c r="S170" s="1056">
        <f t="shared" si="28"/>
        <v>0</v>
      </c>
      <c r="T170" s="1056">
        <f t="shared" si="28"/>
        <v>0</v>
      </c>
      <c r="U170" s="1056">
        <f t="shared" si="28"/>
        <v>0</v>
      </c>
      <c r="V170" s="1060">
        <f t="shared" ca="1" si="37"/>
        <v>0</v>
      </c>
      <c r="W170" s="1057">
        <f ca="1">IF(D170='A. Allgemeine Informationen'!$C$15,$L170-$X170,OFFSET(X170,0,'A. Allgemeine Informationen'!$C$15-2022)-$X170)</f>
        <v>0</v>
      </c>
      <c r="X170" s="1057">
        <f ca="1">IFERROR(OFFSET(X170,0,'A. Allgemeine Informationen'!$C$15-2021),0)</f>
        <v>0</v>
      </c>
      <c r="Y170" s="1060">
        <f t="shared" si="30"/>
        <v>0</v>
      </c>
      <c r="Z170" s="1060">
        <f t="shared" si="31"/>
        <v>0</v>
      </c>
      <c r="AA170" s="1060">
        <f t="shared" si="32"/>
        <v>0</v>
      </c>
      <c r="AB170" s="1060">
        <f t="shared" si="33"/>
        <v>0</v>
      </c>
      <c r="AC170" s="1060">
        <f t="shared" si="34"/>
        <v>0</v>
      </c>
      <c r="AD170" s="1060">
        <f t="shared" si="35"/>
        <v>0</v>
      </c>
      <c r="AE170" s="1060">
        <f t="shared" si="36"/>
        <v>0</v>
      </c>
    </row>
    <row r="171" spans="2:31" s="1059" customFormat="1" ht="15" x14ac:dyDescent="0.2">
      <c r="B171" s="833"/>
      <c r="C171" s="1052"/>
      <c r="D171" s="1053"/>
      <c r="E171" s="1054"/>
      <c r="F171" s="1054"/>
      <c r="G171" s="1054"/>
      <c r="H171" s="1054"/>
      <c r="I171" s="1054"/>
      <c r="J171" s="1055">
        <f t="shared" si="38"/>
        <v>0</v>
      </c>
      <c r="K171" s="1052"/>
      <c r="L171" s="1055">
        <f t="shared" si="29"/>
        <v>0</v>
      </c>
      <c r="M171" s="757">
        <f>IF(ISBLANK($C171),0,VLOOKUP($C171,Listen!$B$3:$D$40,2,FALSE))</f>
        <v>0</v>
      </c>
      <c r="N171" s="757">
        <f>IF(ISBLANK($C171),0,VLOOKUP($C171,Listen!$B$3:$D$40,3,FALSE))</f>
        <v>0</v>
      </c>
      <c r="O171" s="1056">
        <f t="shared" si="39"/>
        <v>0</v>
      </c>
      <c r="P171" s="1056">
        <f t="shared" si="28"/>
        <v>0</v>
      </c>
      <c r="Q171" s="1056">
        <f t="shared" si="28"/>
        <v>0</v>
      </c>
      <c r="R171" s="1056">
        <f t="shared" si="28"/>
        <v>0</v>
      </c>
      <c r="S171" s="1056">
        <f t="shared" ref="S171:U234" si="40">R171</f>
        <v>0</v>
      </c>
      <c r="T171" s="1056">
        <f t="shared" si="40"/>
        <v>0</v>
      </c>
      <c r="U171" s="1056">
        <f t="shared" si="40"/>
        <v>0</v>
      </c>
      <c r="V171" s="1060">
        <f t="shared" ca="1" si="37"/>
        <v>0</v>
      </c>
      <c r="W171" s="1057">
        <f ca="1">IF(D171='A. Allgemeine Informationen'!$C$15,$L171-$X171,OFFSET(X171,0,'A. Allgemeine Informationen'!$C$15-2022)-$X171)</f>
        <v>0</v>
      </c>
      <c r="X171" s="1057">
        <f ca="1">IFERROR(OFFSET(X171,0,'A. Allgemeine Informationen'!$C$15-2021),0)</f>
        <v>0</v>
      </c>
      <c r="Y171" s="1060">
        <f t="shared" si="30"/>
        <v>0</v>
      </c>
      <c r="Z171" s="1060">
        <f t="shared" si="31"/>
        <v>0</v>
      </c>
      <c r="AA171" s="1060">
        <f t="shared" si="32"/>
        <v>0</v>
      </c>
      <c r="AB171" s="1060">
        <f t="shared" si="33"/>
        <v>0</v>
      </c>
      <c r="AC171" s="1060">
        <f t="shared" si="34"/>
        <v>0</v>
      </c>
      <c r="AD171" s="1060">
        <f t="shared" si="35"/>
        <v>0</v>
      </c>
      <c r="AE171" s="1060">
        <f t="shared" si="36"/>
        <v>0</v>
      </c>
    </row>
    <row r="172" spans="2:31" s="1059" customFormat="1" ht="15" x14ac:dyDescent="0.2">
      <c r="B172" s="833"/>
      <c r="C172" s="1052"/>
      <c r="D172" s="1053"/>
      <c r="E172" s="1054"/>
      <c r="F172" s="1054"/>
      <c r="G172" s="1054"/>
      <c r="H172" s="1054"/>
      <c r="I172" s="1054"/>
      <c r="J172" s="1055">
        <f t="shared" si="38"/>
        <v>0</v>
      </c>
      <c r="K172" s="1052"/>
      <c r="L172" s="1055">
        <f t="shared" si="29"/>
        <v>0</v>
      </c>
      <c r="M172" s="757">
        <f>IF(ISBLANK($C172),0,VLOOKUP($C172,Listen!$B$3:$D$40,2,FALSE))</f>
        <v>0</v>
      </c>
      <c r="N172" s="757">
        <f>IF(ISBLANK($C172),0,VLOOKUP($C172,Listen!$B$3:$D$40,3,FALSE))</f>
        <v>0</v>
      </c>
      <c r="O172" s="1056">
        <f t="shared" si="39"/>
        <v>0</v>
      </c>
      <c r="P172" s="1056">
        <f t="shared" ref="P172:U235" si="41">O172</f>
        <v>0</v>
      </c>
      <c r="Q172" s="1056">
        <f t="shared" si="41"/>
        <v>0</v>
      </c>
      <c r="R172" s="1056">
        <f t="shared" si="41"/>
        <v>0</v>
      </c>
      <c r="S172" s="1056">
        <f t="shared" si="40"/>
        <v>0</v>
      </c>
      <c r="T172" s="1056">
        <f t="shared" si="40"/>
        <v>0</v>
      </c>
      <c r="U172" s="1056">
        <f t="shared" si="40"/>
        <v>0</v>
      </c>
      <c r="V172" s="1060">
        <f t="shared" ca="1" si="37"/>
        <v>0</v>
      </c>
      <c r="W172" s="1057">
        <f ca="1">IF(D172='A. Allgemeine Informationen'!$C$15,$L172-$X172,OFFSET(X172,0,'A. Allgemeine Informationen'!$C$15-2022)-$X172)</f>
        <v>0</v>
      </c>
      <c r="X172" s="1057">
        <f ca="1">IFERROR(OFFSET(X172,0,'A. Allgemeine Informationen'!$C$15-2021),0)</f>
        <v>0</v>
      </c>
      <c r="Y172" s="1060">
        <f t="shared" si="30"/>
        <v>0</v>
      </c>
      <c r="Z172" s="1060">
        <f t="shared" si="31"/>
        <v>0</v>
      </c>
      <c r="AA172" s="1060">
        <f t="shared" si="32"/>
        <v>0</v>
      </c>
      <c r="AB172" s="1060">
        <f t="shared" si="33"/>
        <v>0</v>
      </c>
      <c r="AC172" s="1060">
        <f t="shared" si="34"/>
        <v>0</v>
      </c>
      <c r="AD172" s="1060">
        <f t="shared" si="35"/>
        <v>0</v>
      </c>
      <c r="AE172" s="1060">
        <f t="shared" si="36"/>
        <v>0</v>
      </c>
    </row>
    <row r="173" spans="2:31" s="1059" customFormat="1" ht="15" x14ac:dyDescent="0.2">
      <c r="B173" s="833"/>
      <c r="C173" s="1052"/>
      <c r="D173" s="1053"/>
      <c r="E173" s="1054"/>
      <c r="F173" s="1054"/>
      <c r="G173" s="1054"/>
      <c r="H173" s="1054"/>
      <c r="I173" s="1054"/>
      <c r="J173" s="1055">
        <f t="shared" si="38"/>
        <v>0</v>
      </c>
      <c r="K173" s="1052"/>
      <c r="L173" s="1055">
        <f t="shared" si="29"/>
        <v>0</v>
      </c>
      <c r="M173" s="757">
        <f>IF(ISBLANK($C173),0,VLOOKUP($C173,Listen!$B$3:$D$40,2,FALSE))</f>
        <v>0</v>
      </c>
      <c r="N173" s="757">
        <f>IF(ISBLANK($C173),0,VLOOKUP($C173,Listen!$B$3:$D$40,3,FALSE))</f>
        <v>0</v>
      </c>
      <c r="O173" s="1056">
        <f t="shared" si="39"/>
        <v>0</v>
      </c>
      <c r="P173" s="1056">
        <f t="shared" si="41"/>
        <v>0</v>
      </c>
      <c r="Q173" s="1056">
        <f t="shared" si="41"/>
        <v>0</v>
      </c>
      <c r="R173" s="1056">
        <f t="shared" si="41"/>
        <v>0</v>
      </c>
      <c r="S173" s="1056">
        <f t="shared" si="40"/>
        <v>0</v>
      </c>
      <c r="T173" s="1056">
        <f t="shared" si="40"/>
        <v>0</v>
      </c>
      <c r="U173" s="1056">
        <f t="shared" si="40"/>
        <v>0</v>
      </c>
      <c r="V173" s="1060">
        <f t="shared" ca="1" si="37"/>
        <v>0</v>
      </c>
      <c r="W173" s="1057">
        <f ca="1">IF(D173='A. Allgemeine Informationen'!$C$15,$L173-$X173,OFFSET(X173,0,'A. Allgemeine Informationen'!$C$15-2022)-$X173)</f>
        <v>0</v>
      </c>
      <c r="X173" s="1057">
        <f ca="1">IFERROR(OFFSET(X173,0,'A. Allgemeine Informationen'!$C$15-2021),0)</f>
        <v>0</v>
      </c>
      <c r="Y173" s="1060">
        <f t="shared" si="30"/>
        <v>0</v>
      </c>
      <c r="Z173" s="1060">
        <f t="shared" si="31"/>
        <v>0</v>
      </c>
      <c r="AA173" s="1060">
        <f t="shared" si="32"/>
        <v>0</v>
      </c>
      <c r="AB173" s="1060">
        <f t="shared" si="33"/>
        <v>0</v>
      </c>
      <c r="AC173" s="1060">
        <f t="shared" si="34"/>
        <v>0</v>
      </c>
      <c r="AD173" s="1060">
        <f t="shared" si="35"/>
        <v>0</v>
      </c>
      <c r="AE173" s="1060">
        <f t="shared" si="36"/>
        <v>0</v>
      </c>
    </row>
    <row r="174" spans="2:31" s="1059" customFormat="1" ht="15" x14ac:dyDescent="0.2">
      <c r="B174" s="833"/>
      <c r="C174" s="1052"/>
      <c r="D174" s="1053"/>
      <c r="E174" s="1054"/>
      <c r="F174" s="1054"/>
      <c r="G174" s="1054"/>
      <c r="H174" s="1054"/>
      <c r="I174" s="1054"/>
      <c r="J174" s="1055">
        <f t="shared" si="38"/>
        <v>0</v>
      </c>
      <c r="K174" s="1052"/>
      <c r="L174" s="1055">
        <f t="shared" si="29"/>
        <v>0</v>
      </c>
      <c r="M174" s="757">
        <f>IF(ISBLANK($C174),0,VLOOKUP($C174,Listen!$B$3:$D$40,2,FALSE))</f>
        <v>0</v>
      </c>
      <c r="N174" s="757">
        <f>IF(ISBLANK($C174),0,VLOOKUP($C174,Listen!$B$3:$D$40,3,FALSE))</f>
        <v>0</v>
      </c>
      <c r="O174" s="1056">
        <f t="shared" si="39"/>
        <v>0</v>
      </c>
      <c r="P174" s="1056">
        <f t="shared" si="41"/>
        <v>0</v>
      </c>
      <c r="Q174" s="1056">
        <f t="shared" si="41"/>
        <v>0</v>
      </c>
      <c r="R174" s="1056">
        <f t="shared" si="41"/>
        <v>0</v>
      </c>
      <c r="S174" s="1056">
        <f t="shared" si="40"/>
        <v>0</v>
      </c>
      <c r="T174" s="1056">
        <f t="shared" si="40"/>
        <v>0</v>
      </c>
      <c r="U174" s="1056">
        <f t="shared" si="40"/>
        <v>0</v>
      </c>
      <c r="V174" s="1060">
        <f t="shared" ca="1" si="37"/>
        <v>0</v>
      </c>
      <c r="W174" s="1057">
        <f ca="1">IF(D174='A. Allgemeine Informationen'!$C$15,$L174-$X174,OFFSET(X174,0,'A. Allgemeine Informationen'!$C$15-2022)-$X174)</f>
        <v>0</v>
      </c>
      <c r="X174" s="1057">
        <f ca="1">IFERROR(OFFSET(X174,0,'A. Allgemeine Informationen'!$C$15-2021),0)</f>
        <v>0</v>
      </c>
      <c r="Y174" s="1060">
        <f t="shared" si="30"/>
        <v>0</v>
      </c>
      <c r="Z174" s="1060">
        <f t="shared" si="31"/>
        <v>0</v>
      </c>
      <c r="AA174" s="1060">
        <f t="shared" si="32"/>
        <v>0</v>
      </c>
      <c r="AB174" s="1060">
        <f t="shared" si="33"/>
        <v>0</v>
      </c>
      <c r="AC174" s="1060">
        <f t="shared" si="34"/>
        <v>0</v>
      </c>
      <c r="AD174" s="1060">
        <f t="shared" si="35"/>
        <v>0</v>
      </c>
      <c r="AE174" s="1060">
        <f t="shared" si="36"/>
        <v>0</v>
      </c>
    </row>
    <row r="175" spans="2:31" s="1059" customFormat="1" ht="15" x14ac:dyDescent="0.2">
      <c r="B175" s="833"/>
      <c r="C175" s="1052"/>
      <c r="D175" s="1053"/>
      <c r="E175" s="1054"/>
      <c r="F175" s="1054"/>
      <c r="G175" s="1054"/>
      <c r="H175" s="1054"/>
      <c r="I175" s="1054"/>
      <c r="J175" s="1055">
        <f t="shared" si="38"/>
        <v>0</v>
      </c>
      <c r="K175" s="1052"/>
      <c r="L175" s="1055">
        <f t="shared" si="29"/>
        <v>0</v>
      </c>
      <c r="M175" s="757">
        <f>IF(ISBLANK($C175),0,VLOOKUP($C175,Listen!$B$3:$D$40,2,FALSE))</f>
        <v>0</v>
      </c>
      <c r="N175" s="757">
        <f>IF(ISBLANK($C175),0,VLOOKUP($C175,Listen!$B$3:$D$40,3,FALSE))</f>
        <v>0</v>
      </c>
      <c r="O175" s="1056">
        <f t="shared" si="39"/>
        <v>0</v>
      </c>
      <c r="P175" s="1056">
        <f t="shared" si="41"/>
        <v>0</v>
      </c>
      <c r="Q175" s="1056">
        <f t="shared" si="41"/>
        <v>0</v>
      </c>
      <c r="R175" s="1056">
        <f t="shared" si="41"/>
        <v>0</v>
      </c>
      <c r="S175" s="1056">
        <f t="shared" si="40"/>
        <v>0</v>
      </c>
      <c r="T175" s="1056">
        <f t="shared" si="40"/>
        <v>0</v>
      </c>
      <c r="U175" s="1056">
        <f t="shared" si="40"/>
        <v>0</v>
      </c>
      <c r="V175" s="1060">
        <f t="shared" ca="1" si="37"/>
        <v>0</v>
      </c>
      <c r="W175" s="1057">
        <f ca="1">IF(D175='A. Allgemeine Informationen'!$C$15,$L175-$X175,OFFSET(X175,0,'A. Allgemeine Informationen'!$C$15-2022)-$X175)</f>
        <v>0</v>
      </c>
      <c r="X175" s="1057">
        <f ca="1">IFERROR(OFFSET(X175,0,'A. Allgemeine Informationen'!$C$15-2021),0)</f>
        <v>0</v>
      </c>
      <c r="Y175" s="1060">
        <f t="shared" si="30"/>
        <v>0</v>
      </c>
      <c r="Z175" s="1060">
        <f t="shared" si="31"/>
        <v>0</v>
      </c>
      <c r="AA175" s="1060">
        <f t="shared" si="32"/>
        <v>0</v>
      </c>
      <c r="AB175" s="1060">
        <f t="shared" si="33"/>
        <v>0</v>
      </c>
      <c r="AC175" s="1060">
        <f t="shared" si="34"/>
        <v>0</v>
      </c>
      <c r="AD175" s="1060">
        <f t="shared" si="35"/>
        <v>0</v>
      </c>
      <c r="AE175" s="1060">
        <f t="shared" si="36"/>
        <v>0</v>
      </c>
    </row>
    <row r="176" spans="2:31" s="1059" customFormat="1" ht="15" x14ac:dyDescent="0.2">
      <c r="B176" s="833"/>
      <c r="C176" s="1052"/>
      <c r="D176" s="1053"/>
      <c r="E176" s="1054"/>
      <c r="F176" s="1054"/>
      <c r="G176" s="1054"/>
      <c r="H176" s="1054"/>
      <c r="I176" s="1054"/>
      <c r="J176" s="1055">
        <f t="shared" si="38"/>
        <v>0</v>
      </c>
      <c r="K176" s="1052"/>
      <c r="L176" s="1055">
        <f t="shared" si="29"/>
        <v>0</v>
      </c>
      <c r="M176" s="757">
        <f>IF(ISBLANK($C176),0,VLOOKUP($C176,Listen!$B$3:$D$40,2,FALSE))</f>
        <v>0</v>
      </c>
      <c r="N176" s="757">
        <f>IF(ISBLANK($C176),0,VLOOKUP($C176,Listen!$B$3:$D$40,3,FALSE))</f>
        <v>0</v>
      </c>
      <c r="O176" s="1056">
        <f t="shared" si="39"/>
        <v>0</v>
      </c>
      <c r="P176" s="1056">
        <f t="shared" si="41"/>
        <v>0</v>
      </c>
      <c r="Q176" s="1056">
        <f t="shared" si="41"/>
        <v>0</v>
      </c>
      <c r="R176" s="1056">
        <f t="shared" si="41"/>
        <v>0</v>
      </c>
      <c r="S176" s="1056">
        <f t="shared" si="40"/>
        <v>0</v>
      </c>
      <c r="T176" s="1056">
        <f t="shared" si="40"/>
        <v>0</v>
      </c>
      <c r="U176" s="1056">
        <f t="shared" si="40"/>
        <v>0</v>
      </c>
      <c r="V176" s="1060">
        <f t="shared" ca="1" si="37"/>
        <v>0</v>
      </c>
      <c r="W176" s="1057">
        <f ca="1">IF(D176='A. Allgemeine Informationen'!$C$15,$L176-$X176,OFFSET(X176,0,'A. Allgemeine Informationen'!$C$15-2022)-$X176)</f>
        <v>0</v>
      </c>
      <c r="X176" s="1057">
        <f ca="1">IFERROR(OFFSET(X176,0,'A. Allgemeine Informationen'!$C$15-2021),0)</f>
        <v>0</v>
      </c>
      <c r="Y176" s="1060">
        <f t="shared" si="30"/>
        <v>0</v>
      </c>
      <c r="Z176" s="1060">
        <f t="shared" si="31"/>
        <v>0</v>
      </c>
      <c r="AA176" s="1060">
        <f t="shared" si="32"/>
        <v>0</v>
      </c>
      <c r="AB176" s="1060">
        <f t="shared" si="33"/>
        <v>0</v>
      </c>
      <c r="AC176" s="1060">
        <f t="shared" si="34"/>
        <v>0</v>
      </c>
      <c r="AD176" s="1060">
        <f t="shared" si="35"/>
        <v>0</v>
      </c>
      <c r="AE176" s="1060">
        <f t="shared" si="36"/>
        <v>0</v>
      </c>
    </row>
    <row r="177" spans="2:31" s="1059" customFormat="1" ht="15" x14ac:dyDescent="0.2">
      <c r="B177" s="833"/>
      <c r="C177" s="1052"/>
      <c r="D177" s="1053"/>
      <c r="E177" s="1054"/>
      <c r="F177" s="1054"/>
      <c r="G177" s="1054"/>
      <c r="H177" s="1054"/>
      <c r="I177" s="1054"/>
      <c r="J177" s="1055">
        <f t="shared" si="38"/>
        <v>0</v>
      </c>
      <c r="K177" s="1052"/>
      <c r="L177" s="1055">
        <f t="shared" si="29"/>
        <v>0</v>
      </c>
      <c r="M177" s="757">
        <f>IF(ISBLANK($C177),0,VLOOKUP($C177,Listen!$B$3:$D$40,2,FALSE))</f>
        <v>0</v>
      </c>
      <c r="N177" s="757">
        <f>IF(ISBLANK($C177),0,VLOOKUP($C177,Listen!$B$3:$D$40,3,FALSE))</f>
        <v>0</v>
      </c>
      <c r="O177" s="1056">
        <f t="shared" si="39"/>
        <v>0</v>
      </c>
      <c r="P177" s="1056">
        <f t="shared" si="41"/>
        <v>0</v>
      </c>
      <c r="Q177" s="1056">
        <f t="shared" si="41"/>
        <v>0</v>
      </c>
      <c r="R177" s="1056">
        <f t="shared" si="41"/>
        <v>0</v>
      </c>
      <c r="S177" s="1056">
        <f t="shared" si="40"/>
        <v>0</v>
      </c>
      <c r="T177" s="1056">
        <f t="shared" si="40"/>
        <v>0</v>
      </c>
      <c r="U177" s="1056">
        <f t="shared" si="40"/>
        <v>0</v>
      </c>
      <c r="V177" s="1060">
        <f t="shared" ca="1" si="37"/>
        <v>0</v>
      </c>
      <c r="W177" s="1057">
        <f ca="1">IF(D177='A. Allgemeine Informationen'!$C$15,$L177-$X177,OFFSET(X177,0,'A. Allgemeine Informationen'!$C$15-2022)-$X177)</f>
        <v>0</v>
      </c>
      <c r="X177" s="1057">
        <f ca="1">IFERROR(OFFSET(X177,0,'A. Allgemeine Informationen'!$C$15-2021),0)</f>
        <v>0</v>
      </c>
      <c r="Y177" s="1060">
        <f t="shared" si="30"/>
        <v>0</v>
      </c>
      <c r="Z177" s="1060">
        <f t="shared" si="31"/>
        <v>0</v>
      </c>
      <c r="AA177" s="1060">
        <f t="shared" si="32"/>
        <v>0</v>
      </c>
      <c r="AB177" s="1060">
        <f t="shared" si="33"/>
        <v>0</v>
      </c>
      <c r="AC177" s="1060">
        <f t="shared" si="34"/>
        <v>0</v>
      </c>
      <c r="AD177" s="1060">
        <f t="shared" si="35"/>
        <v>0</v>
      </c>
      <c r="AE177" s="1060">
        <f t="shared" si="36"/>
        <v>0</v>
      </c>
    </row>
    <row r="178" spans="2:31" s="1059" customFormat="1" ht="15" x14ac:dyDescent="0.2">
      <c r="B178" s="833"/>
      <c r="C178" s="1052"/>
      <c r="D178" s="1053"/>
      <c r="E178" s="1054"/>
      <c r="F178" s="1054"/>
      <c r="G178" s="1054"/>
      <c r="H178" s="1054"/>
      <c r="I178" s="1054"/>
      <c r="J178" s="1055">
        <f t="shared" si="38"/>
        <v>0</v>
      </c>
      <c r="K178" s="1052"/>
      <c r="L178" s="1055">
        <f t="shared" si="29"/>
        <v>0</v>
      </c>
      <c r="M178" s="757">
        <f>IF(ISBLANK($C178),0,VLOOKUP($C178,Listen!$B$3:$D$40,2,FALSE))</f>
        <v>0</v>
      </c>
      <c r="N178" s="757">
        <f>IF(ISBLANK($C178),0,VLOOKUP($C178,Listen!$B$3:$D$40,3,FALSE))</f>
        <v>0</v>
      </c>
      <c r="O178" s="1056">
        <f t="shared" si="39"/>
        <v>0</v>
      </c>
      <c r="P178" s="1056">
        <f t="shared" si="41"/>
        <v>0</v>
      </c>
      <c r="Q178" s="1056">
        <f t="shared" si="41"/>
        <v>0</v>
      </c>
      <c r="R178" s="1056">
        <f t="shared" si="41"/>
        <v>0</v>
      </c>
      <c r="S178" s="1056">
        <f t="shared" si="40"/>
        <v>0</v>
      </c>
      <c r="T178" s="1056">
        <f t="shared" si="40"/>
        <v>0</v>
      </c>
      <c r="U178" s="1056">
        <f t="shared" si="40"/>
        <v>0</v>
      </c>
      <c r="V178" s="1060">
        <f t="shared" ca="1" si="37"/>
        <v>0</v>
      </c>
      <c r="W178" s="1057">
        <f ca="1">IF(D178='A. Allgemeine Informationen'!$C$15,$L178-$X178,OFFSET(X178,0,'A. Allgemeine Informationen'!$C$15-2022)-$X178)</f>
        <v>0</v>
      </c>
      <c r="X178" s="1057">
        <f ca="1">IFERROR(OFFSET(X178,0,'A. Allgemeine Informationen'!$C$15-2021),0)</f>
        <v>0</v>
      </c>
      <c r="Y178" s="1060">
        <f t="shared" si="30"/>
        <v>0</v>
      </c>
      <c r="Z178" s="1060">
        <f t="shared" si="31"/>
        <v>0</v>
      </c>
      <c r="AA178" s="1060">
        <f t="shared" si="32"/>
        <v>0</v>
      </c>
      <c r="AB178" s="1060">
        <f t="shared" si="33"/>
        <v>0</v>
      </c>
      <c r="AC178" s="1060">
        <f t="shared" si="34"/>
        <v>0</v>
      </c>
      <c r="AD178" s="1060">
        <f t="shared" si="35"/>
        <v>0</v>
      </c>
      <c r="AE178" s="1060">
        <f t="shared" si="36"/>
        <v>0</v>
      </c>
    </row>
    <row r="179" spans="2:31" s="1059" customFormat="1" ht="15" x14ac:dyDescent="0.2">
      <c r="B179" s="833"/>
      <c r="C179" s="1052"/>
      <c r="D179" s="1053"/>
      <c r="E179" s="1054"/>
      <c r="F179" s="1054"/>
      <c r="G179" s="1054"/>
      <c r="H179" s="1054"/>
      <c r="I179" s="1054"/>
      <c r="J179" s="1055">
        <f t="shared" si="38"/>
        <v>0</v>
      </c>
      <c r="K179" s="1052"/>
      <c r="L179" s="1055">
        <f t="shared" si="29"/>
        <v>0</v>
      </c>
      <c r="M179" s="757">
        <f>IF(ISBLANK($C179),0,VLOOKUP($C179,Listen!$B$3:$D$40,2,FALSE))</f>
        <v>0</v>
      </c>
      <c r="N179" s="757">
        <f>IF(ISBLANK($C179),0,VLOOKUP($C179,Listen!$B$3:$D$40,3,FALSE))</f>
        <v>0</v>
      </c>
      <c r="O179" s="1056">
        <f t="shared" si="39"/>
        <v>0</v>
      </c>
      <c r="P179" s="1056">
        <f t="shared" si="41"/>
        <v>0</v>
      </c>
      <c r="Q179" s="1056">
        <f t="shared" si="41"/>
        <v>0</v>
      </c>
      <c r="R179" s="1056">
        <f t="shared" si="41"/>
        <v>0</v>
      </c>
      <c r="S179" s="1056">
        <f t="shared" si="40"/>
        <v>0</v>
      </c>
      <c r="T179" s="1056">
        <f t="shared" si="40"/>
        <v>0</v>
      </c>
      <c r="U179" s="1056">
        <f t="shared" si="40"/>
        <v>0</v>
      </c>
      <c r="V179" s="1060">
        <f t="shared" ca="1" si="37"/>
        <v>0</v>
      </c>
      <c r="W179" s="1057">
        <f ca="1">IF(D179='A. Allgemeine Informationen'!$C$15,$L179-$X179,OFFSET(X179,0,'A. Allgemeine Informationen'!$C$15-2022)-$X179)</f>
        <v>0</v>
      </c>
      <c r="X179" s="1057">
        <f ca="1">IFERROR(OFFSET(X179,0,'A. Allgemeine Informationen'!$C$15-2021),0)</f>
        <v>0</v>
      </c>
      <c r="Y179" s="1060">
        <f t="shared" si="30"/>
        <v>0</v>
      </c>
      <c r="Z179" s="1060">
        <f t="shared" si="31"/>
        <v>0</v>
      </c>
      <c r="AA179" s="1060">
        <f t="shared" si="32"/>
        <v>0</v>
      </c>
      <c r="AB179" s="1060">
        <f t="shared" si="33"/>
        <v>0</v>
      </c>
      <c r="AC179" s="1060">
        <f t="shared" si="34"/>
        <v>0</v>
      </c>
      <c r="AD179" s="1060">
        <f t="shared" si="35"/>
        <v>0</v>
      </c>
      <c r="AE179" s="1060">
        <f t="shared" si="36"/>
        <v>0</v>
      </c>
    </row>
    <row r="180" spans="2:31" s="1059" customFormat="1" ht="15" x14ac:dyDescent="0.2">
      <c r="B180" s="833"/>
      <c r="C180" s="1052"/>
      <c r="D180" s="1053"/>
      <c r="E180" s="1054"/>
      <c r="F180" s="1054"/>
      <c r="G180" s="1054"/>
      <c r="H180" s="1054"/>
      <c r="I180" s="1054"/>
      <c r="J180" s="1055">
        <f t="shared" si="38"/>
        <v>0</v>
      </c>
      <c r="K180" s="1052"/>
      <c r="L180" s="1055">
        <f t="shared" si="29"/>
        <v>0</v>
      </c>
      <c r="M180" s="757">
        <f>IF(ISBLANK($C180),0,VLOOKUP($C180,Listen!$B$3:$D$40,2,FALSE))</f>
        <v>0</v>
      </c>
      <c r="N180" s="757">
        <f>IF(ISBLANK($C180),0,VLOOKUP($C180,Listen!$B$3:$D$40,3,FALSE))</f>
        <v>0</v>
      </c>
      <c r="O180" s="1056">
        <f t="shared" si="39"/>
        <v>0</v>
      </c>
      <c r="P180" s="1056">
        <f t="shared" si="41"/>
        <v>0</v>
      </c>
      <c r="Q180" s="1056">
        <f t="shared" si="41"/>
        <v>0</v>
      </c>
      <c r="R180" s="1056">
        <f t="shared" si="41"/>
        <v>0</v>
      </c>
      <c r="S180" s="1056">
        <f t="shared" si="40"/>
        <v>0</v>
      </c>
      <c r="T180" s="1056">
        <f t="shared" si="40"/>
        <v>0</v>
      </c>
      <c r="U180" s="1056">
        <f t="shared" si="40"/>
        <v>0</v>
      </c>
      <c r="V180" s="1060">
        <f t="shared" ca="1" si="37"/>
        <v>0</v>
      </c>
      <c r="W180" s="1057">
        <f ca="1">IF(D180='A. Allgemeine Informationen'!$C$15,$L180-$X180,OFFSET(X180,0,'A. Allgemeine Informationen'!$C$15-2022)-$X180)</f>
        <v>0</v>
      </c>
      <c r="X180" s="1057">
        <f ca="1">IFERROR(OFFSET(X180,0,'A. Allgemeine Informationen'!$C$15-2021),0)</f>
        <v>0</v>
      </c>
      <c r="Y180" s="1060">
        <f t="shared" si="30"/>
        <v>0</v>
      </c>
      <c r="Z180" s="1060">
        <f t="shared" si="31"/>
        <v>0</v>
      </c>
      <c r="AA180" s="1060">
        <f t="shared" si="32"/>
        <v>0</v>
      </c>
      <c r="AB180" s="1060">
        <f t="shared" si="33"/>
        <v>0</v>
      </c>
      <c r="AC180" s="1060">
        <f t="shared" si="34"/>
        <v>0</v>
      </c>
      <c r="AD180" s="1060">
        <f t="shared" si="35"/>
        <v>0</v>
      </c>
      <c r="AE180" s="1060">
        <f t="shared" si="36"/>
        <v>0</v>
      </c>
    </row>
    <row r="181" spans="2:31" s="1059" customFormat="1" ht="15" x14ac:dyDescent="0.2">
      <c r="B181" s="833"/>
      <c r="C181" s="1052"/>
      <c r="D181" s="1053"/>
      <c r="E181" s="1054"/>
      <c r="F181" s="1054"/>
      <c r="G181" s="1054"/>
      <c r="H181" s="1054"/>
      <c r="I181" s="1054"/>
      <c r="J181" s="1055">
        <f t="shared" si="38"/>
        <v>0</v>
      </c>
      <c r="K181" s="1052"/>
      <c r="L181" s="1055">
        <f t="shared" si="29"/>
        <v>0</v>
      </c>
      <c r="M181" s="757">
        <f>IF(ISBLANK($C181),0,VLOOKUP($C181,Listen!$B$3:$D$40,2,FALSE))</f>
        <v>0</v>
      </c>
      <c r="N181" s="757">
        <f>IF(ISBLANK($C181),0,VLOOKUP($C181,Listen!$B$3:$D$40,3,FALSE))</f>
        <v>0</v>
      </c>
      <c r="O181" s="1056">
        <f t="shared" si="39"/>
        <v>0</v>
      </c>
      <c r="P181" s="1056">
        <f t="shared" si="41"/>
        <v>0</v>
      </c>
      <c r="Q181" s="1056">
        <f t="shared" si="41"/>
        <v>0</v>
      </c>
      <c r="R181" s="1056">
        <f t="shared" si="41"/>
        <v>0</v>
      </c>
      <c r="S181" s="1056">
        <f t="shared" si="40"/>
        <v>0</v>
      </c>
      <c r="T181" s="1056">
        <f t="shared" si="40"/>
        <v>0</v>
      </c>
      <c r="U181" s="1056">
        <f t="shared" si="40"/>
        <v>0</v>
      </c>
      <c r="V181" s="1060">
        <f t="shared" ca="1" si="37"/>
        <v>0</v>
      </c>
      <c r="W181" s="1057">
        <f ca="1">IF(D181='A. Allgemeine Informationen'!$C$15,$L181-$X181,OFFSET(X181,0,'A. Allgemeine Informationen'!$C$15-2022)-$X181)</f>
        <v>0</v>
      </c>
      <c r="X181" s="1057">
        <f ca="1">IFERROR(OFFSET(X181,0,'A. Allgemeine Informationen'!$C$15-2021),0)</f>
        <v>0</v>
      </c>
      <c r="Y181" s="1060">
        <f t="shared" si="30"/>
        <v>0</v>
      </c>
      <c r="Z181" s="1060">
        <f t="shared" si="31"/>
        <v>0</v>
      </c>
      <c r="AA181" s="1060">
        <f t="shared" si="32"/>
        <v>0</v>
      </c>
      <c r="AB181" s="1060">
        <f t="shared" si="33"/>
        <v>0</v>
      </c>
      <c r="AC181" s="1060">
        <f t="shared" si="34"/>
        <v>0</v>
      </c>
      <c r="AD181" s="1060">
        <f t="shared" si="35"/>
        <v>0</v>
      </c>
      <c r="AE181" s="1060">
        <f t="shared" si="36"/>
        <v>0</v>
      </c>
    </row>
    <row r="182" spans="2:31" s="1059" customFormat="1" ht="15" x14ac:dyDescent="0.2">
      <c r="B182" s="833"/>
      <c r="C182" s="1052"/>
      <c r="D182" s="1053"/>
      <c r="E182" s="1054"/>
      <c r="F182" s="1054"/>
      <c r="G182" s="1054"/>
      <c r="H182" s="1054"/>
      <c r="I182" s="1054"/>
      <c r="J182" s="1055">
        <f t="shared" si="38"/>
        <v>0</v>
      </c>
      <c r="K182" s="1052"/>
      <c r="L182" s="1055">
        <f t="shared" si="29"/>
        <v>0</v>
      </c>
      <c r="M182" s="757">
        <f>IF(ISBLANK($C182),0,VLOOKUP($C182,Listen!$B$3:$D$40,2,FALSE))</f>
        <v>0</v>
      </c>
      <c r="N182" s="757">
        <f>IF(ISBLANK($C182),0,VLOOKUP($C182,Listen!$B$3:$D$40,3,FALSE))</f>
        <v>0</v>
      </c>
      <c r="O182" s="1056">
        <f t="shared" si="39"/>
        <v>0</v>
      </c>
      <c r="P182" s="1056">
        <f t="shared" si="41"/>
        <v>0</v>
      </c>
      <c r="Q182" s="1056">
        <f t="shared" si="41"/>
        <v>0</v>
      </c>
      <c r="R182" s="1056">
        <f t="shared" si="41"/>
        <v>0</v>
      </c>
      <c r="S182" s="1056">
        <f t="shared" si="40"/>
        <v>0</v>
      </c>
      <c r="T182" s="1056">
        <f t="shared" si="40"/>
        <v>0</v>
      </c>
      <c r="U182" s="1056">
        <f t="shared" si="40"/>
        <v>0</v>
      </c>
      <c r="V182" s="1060">
        <f t="shared" ca="1" si="37"/>
        <v>0</v>
      </c>
      <c r="W182" s="1057">
        <f ca="1">IF(D182='A. Allgemeine Informationen'!$C$15,$L182-$X182,OFFSET(X182,0,'A. Allgemeine Informationen'!$C$15-2022)-$X182)</f>
        <v>0</v>
      </c>
      <c r="X182" s="1057">
        <f ca="1">IFERROR(OFFSET(X182,0,'A. Allgemeine Informationen'!$C$15-2021),0)</f>
        <v>0</v>
      </c>
      <c r="Y182" s="1060">
        <f t="shared" si="30"/>
        <v>0</v>
      </c>
      <c r="Z182" s="1060">
        <f t="shared" si="31"/>
        <v>0</v>
      </c>
      <c r="AA182" s="1060">
        <f t="shared" si="32"/>
        <v>0</v>
      </c>
      <c r="AB182" s="1060">
        <f t="shared" si="33"/>
        <v>0</v>
      </c>
      <c r="AC182" s="1060">
        <f t="shared" si="34"/>
        <v>0</v>
      </c>
      <c r="AD182" s="1060">
        <f t="shared" si="35"/>
        <v>0</v>
      </c>
      <c r="AE182" s="1060">
        <f t="shared" si="36"/>
        <v>0</v>
      </c>
    </row>
    <row r="183" spans="2:31" s="1059" customFormat="1" ht="15" x14ac:dyDescent="0.2">
      <c r="B183" s="833"/>
      <c r="C183" s="1052"/>
      <c r="D183" s="1053"/>
      <c r="E183" s="1054"/>
      <c r="F183" s="1054"/>
      <c r="G183" s="1054"/>
      <c r="H183" s="1054"/>
      <c r="I183" s="1054"/>
      <c r="J183" s="1055">
        <f t="shared" si="38"/>
        <v>0</v>
      </c>
      <c r="K183" s="1052"/>
      <c r="L183" s="1055">
        <f t="shared" si="29"/>
        <v>0</v>
      </c>
      <c r="M183" s="757">
        <f>IF(ISBLANK($C183),0,VLOOKUP($C183,Listen!$B$3:$D$40,2,FALSE))</f>
        <v>0</v>
      </c>
      <c r="N183" s="757">
        <f>IF(ISBLANK($C183),0,VLOOKUP($C183,Listen!$B$3:$D$40,3,FALSE))</f>
        <v>0</v>
      </c>
      <c r="O183" s="1056">
        <f t="shared" si="39"/>
        <v>0</v>
      </c>
      <c r="P183" s="1056">
        <f t="shared" si="41"/>
        <v>0</v>
      </c>
      <c r="Q183" s="1056">
        <f t="shared" si="41"/>
        <v>0</v>
      </c>
      <c r="R183" s="1056">
        <f t="shared" si="41"/>
        <v>0</v>
      </c>
      <c r="S183" s="1056">
        <f t="shared" si="40"/>
        <v>0</v>
      </c>
      <c r="T183" s="1056">
        <f t="shared" si="40"/>
        <v>0</v>
      </c>
      <c r="U183" s="1056">
        <f t="shared" si="40"/>
        <v>0</v>
      </c>
      <c r="V183" s="1060">
        <f t="shared" ca="1" si="37"/>
        <v>0</v>
      </c>
      <c r="W183" s="1057">
        <f ca="1">IF(D183='A. Allgemeine Informationen'!$C$15,$L183-$X183,OFFSET(X183,0,'A. Allgemeine Informationen'!$C$15-2022)-$X183)</f>
        <v>0</v>
      </c>
      <c r="X183" s="1057">
        <f ca="1">IFERROR(OFFSET(X183,0,'A. Allgemeine Informationen'!$C$15-2021),0)</f>
        <v>0</v>
      </c>
      <c r="Y183" s="1060">
        <f t="shared" si="30"/>
        <v>0</v>
      </c>
      <c r="Z183" s="1060">
        <f t="shared" si="31"/>
        <v>0</v>
      </c>
      <c r="AA183" s="1060">
        <f t="shared" si="32"/>
        <v>0</v>
      </c>
      <c r="AB183" s="1060">
        <f t="shared" si="33"/>
        <v>0</v>
      </c>
      <c r="AC183" s="1060">
        <f t="shared" si="34"/>
        <v>0</v>
      </c>
      <c r="AD183" s="1060">
        <f t="shared" si="35"/>
        <v>0</v>
      </c>
      <c r="AE183" s="1060">
        <f t="shared" si="36"/>
        <v>0</v>
      </c>
    </row>
    <row r="184" spans="2:31" s="1059" customFormat="1" ht="15" x14ac:dyDescent="0.2">
      <c r="B184" s="833"/>
      <c r="C184" s="1052"/>
      <c r="D184" s="1053"/>
      <c r="E184" s="1054"/>
      <c r="F184" s="1054"/>
      <c r="G184" s="1054"/>
      <c r="H184" s="1054"/>
      <c r="I184" s="1054"/>
      <c r="J184" s="1055">
        <f t="shared" si="38"/>
        <v>0</v>
      </c>
      <c r="K184" s="1052"/>
      <c r="L184" s="1055">
        <f t="shared" si="29"/>
        <v>0</v>
      </c>
      <c r="M184" s="757">
        <f>IF(ISBLANK($C184),0,VLOOKUP($C184,Listen!$B$3:$D$40,2,FALSE))</f>
        <v>0</v>
      </c>
      <c r="N184" s="757">
        <f>IF(ISBLANK($C184),0,VLOOKUP($C184,Listen!$B$3:$D$40,3,FALSE))</f>
        <v>0</v>
      </c>
      <c r="O184" s="1056">
        <f t="shared" si="39"/>
        <v>0</v>
      </c>
      <c r="P184" s="1056">
        <f t="shared" si="41"/>
        <v>0</v>
      </c>
      <c r="Q184" s="1056">
        <f t="shared" si="41"/>
        <v>0</v>
      </c>
      <c r="R184" s="1056">
        <f t="shared" si="41"/>
        <v>0</v>
      </c>
      <c r="S184" s="1056">
        <f t="shared" si="40"/>
        <v>0</v>
      </c>
      <c r="T184" s="1056">
        <f t="shared" si="40"/>
        <v>0</v>
      </c>
      <c r="U184" s="1056">
        <f t="shared" si="40"/>
        <v>0</v>
      </c>
      <c r="V184" s="1060">
        <f t="shared" ca="1" si="37"/>
        <v>0</v>
      </c>
      <c r="W184" s="1057">
        <f ca="1">IF(D184='A. Allgemeine Informationen'!$C$15,$L184-$X184,OFFSET(X184,0,'A. Allgemeine Informationen'!$C$15-2022)-$X184)</f>
        <v>0</v>
      </c>
      <c r="X184" s="1057">
        <f ca="1">IFERROR(OFFSET(X184,0,'A. Allgemeine Informationen'!$C$15-2021),0)</f>
        <v>0</v>
      </c>
      <c r="Y184" s="1060">
        <f t="shared" si="30"/>
        <v>0</v>
      </c>
      <c r="Z184" s="1060">
        <f t="shared" si="31"/>
        <v>0</v>
      </c>
      <c r="AA184" s="1060">
        <f t="shared" si="32"/>
        <v>0</v>
      </c>
      <c r="AB184" s="1060">
        <f t="shared" si="33"/>
        <v>0</v>
      </c>
      <c r="AC184" s="1060">
        <f t="shared" si="34"/>
        <v>0</v>
      </c>
      <c r="AD184" s="1060">
        <f t="shared" si="35"/>
        <v>0</v>
      </c>
      <c r="AE184" s="1060">
        <f t="shared" si="36"/>
        <v>0</v>
      </c>
    </row>
    <row r="185" spans="2:31" s="1059" customFormat="1" ht="15" x14ac:dyDescent="0.2">
      <c r="B185" s="833"/>
      <c r="C185" s="1052"/>
      <c r="D185" s="1053"/>
      <c r="E185" s="1054"/>
      <c r="F185" s="1054"/>
      <c r="G185" s="1054"/>
      <c r="H185" s="1054"/>
      <c r="I185" s="1054"/>
      <c r="J185" s="1055">
        <f t="shared" si="38"/>
        <v>0</v>
      </c>
      <c r="K185" s="1052"/>
      <c r="L185" s="1055">
        <f t="shared" si="29"/>
        <v>0</v>
      </c>
      <c r="M185" s="757">
        <f>IF(ISBLANK($C185),0,VLOOKUP($C185,Listen!$B$3:$D$40,2,FALSE))</f>
        <v>0</v>
      </c>
      <c r="N185" s="757">
        <f>IF(ISBLANK($C185),0,VLOOKUP($C185,Listen!$B$3:$D$40,3,FALSE))</f>
        <v>0</v>
      </c>
      <c r="O185" s="1056">
        <f t="shared" si="39"/>
        <v>0</v>
      </c>
      <c r="P185" s="1056">
        <f t="shared" si="41"/>
        <v>0</v>
      </c>
      <c r="Q185" s="1056">
        <f t="shared" si="41"/>
        <v>0</v>
      </c>
      <c r="R185" s="1056">
        <f t="shared" si="41"/>
        <v>0</v>
      </c>
      <c r="S185" s="1056">
        <f t="shared" si="40"/>
        <v>0</v>
      </c>
      <c r="T185" s="1056">
        <f t="shared" si="40"/>
        <v>0</v>
      </c>
      <c r="U185" s="1056">
        <f t="shared" si="40"/>
        <v>0</v>
      </c>
      <c r="V185" s="1060">
        <f t="shared" ca="1" si="37"/>
        <v>0</v>
      </c>
      <c r="W185" s="1057">
        <f ca="1">IF(D185='A. Allgemeine Informationen'!$C$15,$L185-$X185,OFFSET(X185,0,'A. Allgemeine Informationen'!$C$15-2022)-$X185)</f>
        <v>0</v>
      </c>
      <c r="X185" s="1057">
        <f ca="1">IFERROR(OFFSET(X185,0,'A. Allgemeine Informationen'!$C$15-2021),0)</f>
        <v>0</v>
      </c>
      <c r="Y185" s="1060">
        <f t="shared" si="30"/>
        <v>0</v>
      </c>
      <c r="Z185" s="1060">
        <f t="shared" si="31"/>
        <v>0</v>
      </c>
      <c r="AA185" s="1060">
        <f t="shared" si="32"/>
        <v>0</v>
      </c>
      <c r="AB185" s="1060">
        <f t="shared" si="33"/>
        <v>0</v>
      </c>
      <c r="AC185" s="1060">
        <f t="shared" si="34"/>
        <v>0</v>
      </c>
      <c r="AD185" s="1060">
        <f t="shared" si="35"/>
        <v>0</v>
      </c>
      <c r="AE185" s="1060">
        <f t="shared" si="36"/>
        <v>0</v>
      </c>
    </row>
    <row r="186" spans="2:31" s="1059" customFormat="1" ht="15" x14ac:dyDescent="0.2">
      <c r="B186" s="833"/>
      <c r="C186" s="1052"/>
      <c r="D186" s="1053"/>
      <c r="E186" s="1054"/>
      <c r="F186" s="1054"/>
      <c r="G186" s="1054"/>
      <c r="H186" s="1054"/>
      <c r="I186" s="1054"/>
      <c r="J186" s="1055">
        <f t="shared" si="38"/>
        <v>0</v>
      </c>
      <c r="K186" s="1052"/>
      <c r="L186" s="1055">
        <f t="shared" si="29"/>
        <v>0</v>
      </c>
      <c r="M186" s="757">
        <f>IF(ISBLANK($C186),0,VLOOKUP($C186,Listen!$B$3:$D$40,2,FALSE))</f>
        <v>0</v>
      </c>
      <c r="N186" s="757">
        <f>IF(ISBLANK($C186),0,VLOOKUP($C186,Listen!$B$3:$D$40,3,FALSE))</f>
        <v>0</v>
      </c>
      <c r="O186" s="1056">
        <f t="shared" si="39"/>
        <v>0</v>
      </c>
      <c r="P186" s="1056">
        <f t="shared" si="41"/>
        <v>0</v>
      </c>
      <c r="Q186" s="1056">
        <f t="shared" si="41"/>
        <v>0</v>
      </c>
      <c r="R186" s="1056">
        <f t="shared" si="41"/>
        <v>0</v>
      </c>
      <c r="S186" s="1056">
        <f t="shared" si="40"/>
        <v>0</v>
      </c>
      <c r="T186" s="1056">
        <f t="shared" si="40"/>
        <v>0</v>
      </c>
      <c r="U186" s="1056">
        <f t="shared" si="40"/>
        <v>0</v>
      </c>
      <c r="V186" s="1060">
        <f t="shared" ca="1" si="37"/>
        <v>0</v>
      </c>
      <c r="W186" s="1057">
        <f ca="1">IF(D186='A. Allgemeine Informationen'!$C$15,$L186-$X186,OFFSET(X186,0,'A. Allgemeine Informationen'!$C$15-2022)-$X186)</f>
        <v>0</v>
      </c>
      <c r="X186" s="1057">
        <f ca="1">IFERROR(OFFSET(X186,0,'A. Allgemeine Informationen'!$C$15-2021),0)</f>
        <v>0</v>
      </c>
      <c r="Y186" s="1060">
        <f t="shared" si="30"/>
        <v>0</v>
      </c>
      <c r="Z186" s="1060">
        <f t="shared" si="31"/>
        <v>0</v>
      </c>
      <c r="AA186" s="1060">
        <f t="shared" si="32"/>
        <v>0</v>
      </c>
      <c r="AB186" s="1060">
        <f t="shared" si="33"/>
        <v>0</v>
      </c>
      <c r="AC186" s="1060">
        <f t="shared" si="34"/>
        <v>0</v>
      </c>
      <c r="AD186" s="1060">
        <f t="shared" si="35"/>
        <v>0</v>
      </c>
      <c r="AE186" s="1060">
        <f t="shared" si="36"/>
        <v>0</v>
      </c>
    </row>
    <row r="187" spans="2:31" s="1059" customFormat="1" ht="15" x14ac:dyDescent="0.2">
      <c r="B187" s="833"/>
      <c r="C187" s="1052"/>
      <c r="D187" s="1053"/>
      <c r="E187" s="1054"/>
      <c r="F187" s="1054"/>
      <c r="G187" s="1054"/>
      <c r="H187" s="1054"/>
      <c r="I187" s="1054"/>
      <c r="J187" s="1055">
        <f t="shared" si="38"/>
        <v>0</v>
      </c>
      <c r="K187" s="1052"/>
      <c r="L187" s="1055">
        <f t="shared" si="29"/>
        <v>0</v>
      </c>
      <c r="M187" s="757">
        <f>IF(ISBLANK($C187),0,VLOOKUP($C187,Listen!$B$3:$D$40,2,FALSE))</f>
        <v>0</v>
      </c>
      <c r="N187" s="757">
        <f>IF(ISBLANK($C187),0,VLOOKUP($C187,Listen!$B$3:$D$40,3,FALSE))</f>
        <v>0</v>
      </c>
      <c r="O187" s="1056">
        <f t="shared" si="39"/>
        <v>0</v>
      </c>
      <c r="P187" s="1056">
        <f t="shared" si="41"/>
        <v>0</v>
      </c>
      <c r="Q187" s="1056">
        <f t="shared" si="41"/>
        <v>0</v>
      </c>
      <c r="R187" s="1056">
        <f t="shared" si="41"/>
        <v>0</v>
      </c>
      <c r="S187" s="1056">
        <f t="shared" si="40"/>
        <v>0</v>
      </c>
      <c r="T187" s="1056">
        <f t="shared" si="40"/>
        <v>0</v>
      </c>
      <c r="U187" s="1056">
        <f t="shared" si="40"/>
        <v>0</v>
      </c>
      <c r="V187" s="1060">
        <f t="shared" ca="1" si="37"/>
        <v>0</v>
      </c>
      <c r="W187" s="1057">
        <f ca="1">IF(D187='A. Allgemeine Informationen'!$C$15,$L187-$X187,OFFSET(X187,0,'A. Allgemeine Informationen'!$C$15-2022)-$X187)</f>
        <v>0</v>
      </c>
      <c r="X187" s="1057">
        <f ca="1">IFERROR(OFFSET(X187,0,'A. Allgemeine Informationen'!$C$15-2021),0)</f>
        <v>0</v>
      </c>
      <c r="Y187" s="1060">
        <f t="shared" si="30"/>
        <v>0</v>
      </c>
      <c r="Z187" s="1060">
        <f t="shared" si="31"/>
        <v>0</v>
      </c>
      <c r="AA187" s="1060">
        <f t="shared" si="32"/>
        <v>0</v>
      </c>
      <c r="AB187" s="1060">
        <f t="shared" si="33"/>
        <v>0</v>
      </c>
      <c r="AC187" s="1060">
        <f t="shared" si="34"/>
        <v>0</v>
      </c>
      <c r="AD187" s="1060">
        <f t="shared" si="35"/>
        <v>0</v>
      </c>
      <c r="AE187" s="1060">
        <f t="shared" si="36"/>
        <v>0</v>
      </c>
    </row>
    <row r="188" spans="2:31" s="1059" customFormat="1" ht="15" x14ac:dyDescent="0.2">
      <c r="B188" s="833"/>
      <c r="C188" s="1052"/>
      <c r="D188" s="1053"/>
      <c r="E188" s="1054"/>
      <c r="F188" s="1054"/>
      <c r="G188" s="1054"/>
      <c r="H188" s="1054"/>
      <c r="I188" s="1054"/>
      <c r="J188" s="1055">
        <f t="shared" si="38"/>
        <v>0</v>
      </c>
      <c r="K188" s="1052"/>
      <c r="L188" s="1055">
        <f t="shared" si="29"/>
        <v>0</v>
      </c>
      <c r="M188" s="757">
        <f>IF(ISBLANK($C188),0,VLOOKUP($C188,Listen!$B$3:$D$40,2,FALSE))</f>
        <v>0</v>
      </c>
      <c r="N188" s="757">
        <f>IF(ISBLANK($C188),0,VLOOKUP($C188,Listen!$B$3:$D$40,3,FALSE))</f>
        <v>0</v>
      </c>
      <c r="O188" s="1056">
        <f t="shared" si="39"/>
        <v>0</v>
      </c>
      <c r="P188" s="1056">
        <f t="shared" si="41"/>
        <v>0</v>
      </c>
      <c r="Q188" s="1056">
        <f t="shared" si="41"/>
        <v>0</v>
      </c>
      <c r="R188" s="1056">
        <f t="shared" si="41"/>
        <v>0</v>
      </c>
      <c r="S188" s="1056">
        <f t="shared" si="40"/>
        <v>0</v>
      </c>
      <c r="T188" s="1056">
        <f t="shared" si="40"/>
        <v>0</v>
      </c>
      <c r="U188" s="1056">
        <f t="shared" si="40"/>
        <v>0</v>
      </c>
      <c r="V188" s="1060">
        <f t="shared" ca="1" si="37"/>
        <v>0</v>
      </c>
      <c r="W188" s="1057">
        <f ca="1">IF(D188='A. Allgemeine Informationen'!$C$15,$L188-$X188,OFFSET(X188,0,'A. Allgemeine Informationen'!$C$15-2022)-$X188)</f>
        <v>0</v>
      </c>
      <c r="X188" s="1057">
        <f ca="1">IFERROR(OFFSET(X188,0,'A. Allgemeine Informationen'!$C$15-2021),0)</f>
        <v>0</v>
      </c>
      <c r="Y188" s="1060">
        <f t="shared" si="30"/>
        <v>0</v>
      </c>
      <c r="Z188" s="1060">
        <f t="shared" si="31"/>
        <v>0</v>
      </c>
      <c r="AA188" s="1060">
        <f t="shared" si="32"/>
        <v>0</v>
      </c>
      <c r="AB188" s="1060">
        <f t="shared" si="33"/>
        <v>0</v>
      </c>
      <c r="AC188" s="1060">
        <f t="shared" si="34"/>
        <v>0</v>
      </c>
      <c r="AD188" s="1060">
        <f t="shared" si="35"/>
        <v>0</v>
      </c>
      <c r="AE188" s="1060">
        <f t="shared" si="36"/>
        <v>0</v>
      </c>
    </row>
    <row r="189" spans="2:31" s="1059" customFormat="1" ht="15" x14ac:dyDescent="0.2">
      <c r="B189" s="833"/>
      <c r="C189" s="1052"/>
      <c r="D189" s="1053"/>
      <c r="E189" s="1054"/>
      <c r="F189" s="1054"/>
      <c r="G189" s="1054"/>
      <c r="H189" s="1054"/>
      <c r="I189" s="1054"/>
      <c r="J189" s="1055">
        <f t="shared" si="38"/>
        <v>0</v>
      </c>
      <c r="K189" s="1052"/>
      <c r="L189" s="1055">
        <f t="shared" si="29"/>
        <v>0</v>
      </c>
      <c r="M189" s="757">
        <f>IF(ISBLANK($C189),0,VLOOKUP($C189,Listen!$B$3:$D$40,2,FALSE))</f>
        <v>0</v>
      </c>
      <c r="N189" s="757">
        <f>IF(ISBLANK($C189),0,VLOOKUP($C189,Listen!$B$3:$D$40,3,FALSE))</f>
        <v>0</v>
      </c>
      <c r="O189" s="1056">
        <f t="shared" si="39"/>
        <v>0</v>
      </c>
      <c r="P189" s="1056">
        <f t="shared" si="41"/>
        <v>0</v>
      </c>
      <c r="Q189" s="1056">
        <f t="shared" si="41"/>
        <v>0</v>
      </c>
      <c r="R189" s="1056">
        <f t="shared" si="41"/>
        <v>0</v>
      </c>
      <c r="S189" s="1056">
        <f t="shared" si="40"/>
        <v>0</v>
      </c>
      <c r="T189" s="1056">
        <f t="shared" si="40"/>
        <v>0</v>
      </c>
      <c r="U189" s="1056">
        <f t="shared" si="40"/>
        <v>0</v>
      </c>
      <c r="V189" s="1060">
        <f t="shared" ca="1" si="37"/>
        <v>0</v>
      </c>
      <c r="W189" s="1057">
        <f ca="1">IF(D189='A. Allgemeine Informationen'!$C$15,$L189-$X189,OFFSET(X189,0,'A. Allgemeine Informationen'!$C$15-2022)-$X189)</f>
        <v>0</v>
      </c>
      <c r="X189" s="1057">
        <f ca="1">IFERROR(OFFSET(X189,0,'A. Allgemeine Informationen'!$C$15-2021),0)</f>
        <v>0</v>
      </c>
      <c r="Y189" s="1060">
        <f t="shared" si="30"/>
        <v>0</v>
      </c>
      <c r="Z189" s="1060">
        <f t="shared" si="31"/>
        <v>0</v>
      </c>
      <c r="AA189" s="1060">
        <f t="shared" si="32"/>
        <v>0</v>
      </c>
      <c r="AB189" s="1060">
        <f t="shared" si="33"/>
        <v>0</v>
      </c>
      <c r="AC189" s="1060">
        <f t="shared" si="34"/>
        <v>0</v>
      </c>
      <c r="AD189" s="1060">
        <f t="shared" si="35"/>
        <v>0</v>
      </c>
      <c r="AE189" s="1060">
        <f t="shared" si="36"/>
        <v>0</v>
      </c>
    </row>
    <row r="190" spans="2:31" s="1059" customFormat="1" ht="15" x14ac:dyDescent="0.2">
      <c r="B190" s="833"/>
      <c r="C190" s="1052"/>
      <c r="D190" s="1053"/>
      <c r="E190" s="1054"/>
      <c r="F190" s="1054"/>
      <c r="G190" s="1054"/>
      <c r="H190" s="1054"/>
      <c r="I190" s="1054"/>
      <c r="J190" s="1055">
        <f t="shared" si="38"/>
        <v>0</v>
      </c>
      <c r="K190" s="1052"/>
      <c r="L190" s="1055">
        <f t="shared" si="29"/>
        <v>0</v>
      </c>
      <c r="M190" s="757">
        <f>IF(ISBLANK($C190),0,VLOOKUP($C190,Listen!$B$3:$D$40,2,FALSE))</f>
        <v>0</v>
      </c>
      <c r="N190" s="757">
        <f>IF(ISBLANK($C190),0,VLOOKUP($C190,Listen!$B$3:$D$40,3,FALSE))</f>
        <v>0</v>
      </c>
      <c r="O190" s="1056">
        <f t="shared" si="39"/>
        <v>0</v>
      </c>
      <c r="P190" s="1056">
        <f t="shared" si="41"/>
        <v>0</v>
      </c>
      <c r="Q190" s="1056">
        <f t="shared" si="41"/>
        <v>0</v>
      </c>
      <c r="R190" s="1056">
        <f t="shared" si="41"/>
        <v>0</v>
      </c>
      <c r="S190" s="1056">
        <f t="shared" si="40"/>
        <v>0</v>
      </c>
      <c r="T190" s="1056">
        <f t="shared" si="40"/>
        <v>0</v>
      </c>
      <c r="U190" s="1056">
        <f t="shared" si="40"/>
        <v>0</v>
      </c>
      <c r="V190" s="1060">
        <f t="shared" ca="1" si="37"/>
        <v>0</v>
      </c>
      <c r="W190" s="1057">
        <f ca="1">IF(D190='A. Allgemeine Informationen'!$C$15,$L190-$X190,OFFSET(X190,0,'A. Allgemeine Informationen'!$C$15-2022)-$X190)</f>
        <v>0</v>
      </c>
      <c r="X190" s="1057">
        <f ca="1">IFERROR(OFFSET(X190,0,'A. Allgemeine Informationen'!$C$15-2021),0)</f>
        <v>0</v>
      </c>
      <c r="Y190" s="1060">
        <f t="shared" si="30"/>
        <v>0</v>
      </c>
      <c r="Z190" s="1060">
        <f t="shared" si="31"/>
        <v>0</v>
      </c>
      <c r="AA190" s="1060">
        <f t="shared" si="32"/>
        <v>0</v>
      </c>
      <c r="AB190" s="1060">
        <f t="shared" si="33"/>
        <v>0</v>
      </c>
      <c r="AC190" s="1060">
        <f t="shared" si="34"/>
        <v>0</v>
      </c>
      <c r="AD190" s="1060">
        <f t="shared" si="35"/>
        <v>0</v>
      </c>
      <c r="AE190" s="1060">
        <f t="shared" si="36"/>
        <v>0</v>
      </c>
    </row>
    <row r="191" spans="2:31" s="1059" customFormat="1" ht="15" x14ac:dyDescent="0.2">
      <c r="B191" s="833"/>
      <c r="C191" s="1052"/>
      <c r="D191" s="1053"/>
      <c r="E191" s="1054"/>
      <c r="F191" s="1054"/>
      <c r="G191" s="1054"/>
      <c r="H191" s="1054"/>
      <c r="I191" s="1054"/>
      <c r="J191" s="1055">
        <f t="shared" si="38"/>
        <v>0</v>
      </c>
      <c r="K191" s="1052"/>
      <c r="L191" s="1055">
        <f t="shared" si="29"/>
        <v>0</v>
      </c>
      <c r="M191" s="757">
        <f>IF(ISBLANK($C191),0,VLOOKUP($C191,Listen!$B$3:$D$40,2,FALSE))</f>
        <v>0</v>
      </c>
      <c r="N191" s="757">
        <f>IF(ISBLANK($C191),0,VLOOKUP($C191,Listen!$B$3:$D$40,3,FALSE))</f>
        <v>0</v>
      </c>
      <c r="O191" s="1056">
        <f t="shared" si="39"/>
        <v>0</v>
      </c>
      <c r="P191" s="1056">
        <f t="shared" si="41"/>
        <v>0</v>
      </c>
      <c r="Q191" s="1056">
        <f t="shared" si="41"/>
        <v>0</v>
      </c>
      <c r="R191" s="1056">
        <f t="shared" si="41"/>
        <v>0</v>
      </c>
      <c r="S191" s="1056">
        <f t="shared" si="40"/>
        <v>0</v>
      </c>
      <c r="T191" s="1056">
        <f t="shared" si="40"/>
        <v>0</v>
      </c>
      <c r="U191" s="1056">
        <f t="shared" si="40"/>
        <v>0</v>
      </c>
      <c r="V191" s="1060">
        <f t="shared" ca="1" si="37"/>
        <v>0</v>
      </c>
      <c r="W191" s="1057">
        <f ca="1">IF(D191='A. Allgemeine Informationen'!$C$15,$L191-$X191,OFFSET(X191,0,'A. Allgemeine Informationen'!$C$15-2022)-$X191)</f>
        <v>0</v>
      </c>
      <c r="X191" s="1057">
        <f ca="1">IFERROR(OFFSET(X191,0,'A. Allgemeine Informationen'!$C$15-2021),0)</f>
        <v>0</v>
      </c>
      <c r="Y191" s="1060">
        <f t="shared" si="30"/>
        <v>0</v>
      </c>
      <c r="Z191" s="1060">
        <f t="shared" si="31"/>
        <v>0</v>
      </c>
      <c r="AA191" s="1060">
        <f t="shared" si="32"/>
        <v>0</v>
      </c>
      <c r="AB191" s="1060">
        <f t="shared" si="33"/>
        <v>0</v>
      </c>
      <c r="AC191" s="1060">
        <f t="shared" si="34"/>
        <v>0</v>
      </c>
      <c r="AD191" s="1060">
        <f t="shared" si="35"/>
        <v>0</v>
      </c>
      <c r="AE191" s="1060">
        <f t="shared" si="36"/>
        <v>0</v>
      </c>
    </row>
    <row r="192" spans="2:31" s="1059" customFormat="1" ht="15" x14ac:dyDescent="0.2">
      <c r="B192" s="833"/>
      <c r="C192" s="1052"/>
      <c r="D192" s="1053"/>
      <c r="E192" s="1054"/>
      <c r="F192" s="1054"/>
      <c r="G192" s="1054"/>
      <c r="H192" s="1054"/>
      <c r="I192" s="1054"/>
      <c r="J192" s="1055">
        <f t="shared" si="38"/>
        <v>0</v>
      </c>
      <c r="K192" s="1052"/>
      <c r="L192" s="1055">
        <f t="shared" si="29"/>
        <v>0</v>
      </c>
      <c r="M192" s="757">
        <f>IF(ISBLANK($C192),0,VLOOKUP($C192,Listen!$B$3:$D$40,2,FALSE))</f>
        <v>0</v>
      </c>
      <c r="N192" s="757">
        <f>IF(ISBLANK($C192),0,VLOOKUP($C192,Listen!$B$3:$D$40,3,FALSE))</f>
        <v>0</v>
      </c>
      <c r="O192" s="1056">
        <f t="shared" si="39"/>
        <v>0</v>
      </c>
      <c r="P192" s="1056">
        <f t="shared" si="41"/>
        <v>0</v>
      </c>
      <c r="Q192" s="1056">
        <f t="shared" si="41"/>
        <v>0</v>
      </c>
      <c r="R192" s="1056">
        <f t="shared" si="41"/>
        <v>0</v>
      </c>
      <c r="S192" s="1056">
        <f t="shared" si="40"/>
        <v>0</v>
      </c>
      <c r="T192" s="1056">
        <f t="shared" si="40"/>
        <v>0</v>
      </c>
      <c r="U192" s="1056">
        <f t="shared" si="40"/>
        <v>0</v>
      </c>
      <c r="V192" s="1060">
        <f t="shared" ca="1" si="37"/>
        <v>0</v>
      </c>
      <c r="W192" s="1057">
        <f ca="1">IF(D192='A. Allgemeine Informationen'!$C$15,$L192-$X192,OFFSET(X192,0,'A. Allgemeine Informationen'!$C$15-2022)-$X192)</f>
        <v>0</v>
      </c>
      <c r="X192" s="1057">
        <f ca="1">IFERROR(OFFSET(X192,0,'A. Allgemeine Informationen'!$C$15-2021),0)</f>
        <v>0</v>
      </c>
      <c r="Y192" s="1060">
        <f t="shared" si="30"/>
        <v>0</v>
      </c>
      <c r="Z192" s="1060">
        <f t="shared" si="31"/>
        <v>0</v>
      </c>
      <c r="AA192" s="1060">
        <f t="shared" si="32"/>
        <v>0</v>
      </c>
      <c r="AB192" s="1060">
        <f t="shared" si="33"/>
        <v>0</v>
      </c>
      <c r="AC192" s="1060">
        <f t="shared" si="34"/>
        <v>0</v>
      </c>
      <c r="AD192" s="1060">
        <f t="shared" si="35"/>
        <v>0</v>
      </c>
      <c r="AE192" s="1060">
        <f t="shared" si="36"/>
        <v>0</v>
      </c>
    </row>
    <row r="193" spans="2:31" s="1059" customFormat="1" ht="15" x14ac:dyDescent="0.2">
      <c r="B193" s="833"/>
      <c r="C193" s="1052"/>
      <c r="D193" s="1053"/>
      <c r="E193" s="1054"/>
      <c r="F193" s="1054"/>
      <c r="G193" s="1054"/>
      <c r="H193" s="1054"/>
      <c r="I193" s="1054"/>
      <c r="J193" s="1055">
        <f t="shared" si="38"/>
        <v>0</v>
      </c>
      <c r="K193" s="1052"/>
      <c r="L193" s="1055">
        <f t="shared" si="29"/>
        <v>0</v>
      </c>
      <c r="M193" s="757">
        <f>IF(ISBLANK($C193),0,VLOOKUP($C193,Listen!$B$3:$D$40,2,FALSE))</f>
        <v>0</v>
      </c>
      <c r="N193" s="757">
        <f>IF(ISBLANK($C193),0,VLOOKUP($C193,Listen!$B$3:$D$40,3,FALSE))</f>
        <v>0</v>
      </c>
      <c r="O193" s="1056">
        <f t="shared" si="39"/>
        <v>0</v>
      </c>
      <c r="P193" s="1056">
        <f t="shared" si="41"/>
        <v>0</v>
      </c>
      <c r="Q193" s="1056">
        <f t="shared" si="41"/>
        <v>0</v>
      </c>
      <c r="R193" s="1056">
        <f t="shared" si="41"/>
        <v>0</v>
      </c>
      <c r="S193" s="1056">
        <f t="shared" si="40"/>
        <v>0</v>
      </c>
      <c r="T193" s="1056">
        <f t="shared" si="40"/>
        <v>0</v>
      </c>
      <c r="U193" s="1056">
        <f t="shared" si="40"/>
        <v>0</v>
      </c>
      <c r="V193" s="1060">
        <f t="shared" ca="1" si="37"/>
        <v>0</v>
      </c>
      <c r="W193" s="1057">
        <f ca="1">IF(D193='A. Allgemeine Informationen'!$C$15,$L193-$X193,OFFSET(X193,0,'A. Allgemeine Informationen'!$C$15-2022)-$X193)</f>
        <v>0</v>
      </c>
      <c r="X193" s="1057">
        <f ca="1">IFERROR(OFFSET(X193,0,'A. Allgemeine Informationen'!$C$15-2021),0)</f>
        <v>0</v>
      </c>
      <c r="Y193" s="1060">
        <f t="shared" si="30"/>
        <v>0</v>
      </c>
      <c r="Z193" s="1060">
        <f t="shared" si="31"/>
        <v>0</v>
      </c>
      <c r="AA193" s="1060">
        <f t="shared" si="32"/>
        <v>0</v>
      </c>
      <c r="AB193" s="1060">
        <f t="shared" si="33"/>
        <v>0</v>
      </c>
      <c r="AC193" s="1060">
        <f t="shared" si="34"/>
        <v>0</v>
      </c>
      <c r="AD193" s="1060">
        <f t="shared" si="35"/>
        <v>0</v>
      </c>
      <c r="AE193" s="1060">
        <f t="shared" si="36"/>
        <v>0</v>
      </c>
    </row>
    <row r="194" spans="2:31" s="1059" customFormat="1" ht="15" x14ac:dyDescent="0.2">
      <c r="B194" s="833"/>
      <c r="C194" s="1052"/>
      <c r="D194" s="1053"/>
      <c r="E194" s="1054"/>
      <c r="F194" s="1054"/>
      <c r="G194" s="1054"/>
      <c r="H194" s="1054"/>
      <c r="I194" s="1054"/>
      <c r="J194" s="1055">
        <f t="shared" si="38"/>
        <v>0</v>
      </c>
      <c r="K194" s="1052"/>
      <c r="L194" s="1055">
        <f t="shared" si="29"/>
        <v>0</v>
      </c>
      <c r="M194" s="757">
        <f>IF(ISBLANK($C194),0,VLOOKUP($C194,Listen!$B$3:$D$40,2,FALSE))</f>
        <v>0</v>
      </c>
      <c r="N194" s="757">
        <f>IF(ISBLANK($C194),0,VLOOKUP($C194,Listen!$B$3:$D$40,3,FALSE))</f>
        <v>0</v>
      </c>
      <c r="O194" s="1056">
        <f t="shared" si="39"/>
        <v>0</v>
      </c>
      <c r="P194" s="1056">
        <f t="shared" si="41"/>
        <v>0</v>
      </c>
      <c r="Q194" s="1056">
        <f t="shared" si="41"/>
        <v>0</v>
      </c>
      <c r="R194" s="1056">
        <f t="shared" si="41"/>
        <v>0</v>
      </c>
      <c r="S194" s="1056">
        <f t="shared" si="40"/>
        <v>0</v>
      </c>
      <c r="T194" s="1056">
        <f t="shared" si="40"/>
        <v>0</v>
      </c>
      <c r="U194" s="1056">
        <f t="shared" si="40"/>
        <v>0</v>
      </c>
      <c r="V194" s="1060">
        <f t="shared" ca="1" si="37"/>
        <v>0</v>
      </c>
      <c r="W194" s="1057">
        <f ca="1">IF(D194='A. Allgemeine Informationen'!$C$15,$L194-$X194,OFFSET(X194,0,'A. Allgemeine Informationen'!$C$15-2022)-$X194)</f>
        <v>0</v>
      </c>
      <c r="X194" s="1057">
        <f ca="1">IFERROR(OFFSET(X194,0,'A. Allgemeine Informationen'!$C$15-2021),0)</f>
        <v>0</v>
      </c>
      <c r="Y194" s="1060">
        <f t="shared" si="30"/>
        <v>0</v>
      </c>
      <c r="Z194" s="1060">
        <f t="shared" si="31"/>
        <v>0</v>
      </c>
      <c r="AA194" s="1060">
        <f t="shared" si="32"/>
        <v>0</v>
      </c>
      <c r="AB194" s="1060">
        <f t="shared" si="33"/>
        <v>0</v>
      </c>
      <c r="AC194" s="1060">
        <f t="shared" si="34"/>
        <v>0</v>
      </c>
      <c r="AD194" s="1060">
        <f t="shared" si="35"/>
        <v>0</v>
      </c>
      <c r="AE194" s="1060">
        <f t="shared" si="36"/>
        <v>0</v>
      </c>
    </row>
    <row r="195" spans="2:31" s="1059" customFormat="1" ht="15" x14ac:dyDescent="0.2">
      <c r="B195" s="833"/>
      <c r="C195" s="1052"/>
      <c r="D195" s="1053"/>
      <c r="E195" s="1054"/>
      <c r="F195" s="1054"/>
      <c r="G195" s="1054"/>
      <c r="H195" s="1054"/>
      <c r="I195" s="1054"/>
      <c r="J195" s="1055">
        <f t="shared" si="38"/>
        <v>0</v>
      </c>
      <c r="K195" s="1052"/>
      <c r="L195" s="1055">
        <f t="shared" si="29"/>
        <v>0</v>
      </c>
      <c r="M195" s="757">
        <f>IF(ISBLANK($C195),0,VLOOKUP($C195,Listen!$B$3:$D$40,2,FALSE))</f>
        <v>0</v>
      </c>
      <c r="N195" s="757">
        <f>IF(ISBLANK($C195),0,VLOOKUP($C195,Listen!$B$3:$D$40,3,FALSE))</f>
        <v>0</v>
      </c>
      <c r="O195" s="1056">
        <f t="shared" si="39"/>
        <v>0</v>
      </c>
      <c r="P195" s="1056">
        <f t="shared" si="41"/>
        <v>0</v>
      </c>
      <c r="Q195" s="1056">
        <f t="shared" si="41"/>
        <v>0</v>
      </c>
      <c r="R195" s="1056">
        <f t="shared" si="41"/>
        <v>0</v>
      </c>
      <c r="S195" s="1056">
        <f t="shared" si="40"/>
        <v>0</v>
      </c>
      <c r="T195" s="1056">
        <f t="shared" si="40"/>
        <v>0</v>
      </c>
      <c r="U195" s="1056">
        <f t="shared" si="40"/>
        <v>0</v>
      </c>
      <c r="V195" s="1060">
        <f t="shared" ca="1" si="37"/>
        <v>0</v>
      </c>
      <c r="W195" s="1057">
        <f ca="1">IF(D195='A. Allgemeine Informationen'!$C$15,$L195-$X195,OFFSET(X195,0,'A. Allgemeine Informationen'!$C$15-2022)-$X195)</f>
        <v>0</v>
      </c>
      <c r="X195" s="1057">
        <f ca="1">IFERROR(OFFSET(X195,0,'A. Allgemeine Informationen'!$C$15-2021),0)</f>
        <v>0</v>
      </c>
      <c r="Y195" s="1060">
        <f t="shared" si="30"/>
        <v>0</v>
      </c>
      <c r="Z195" s="1060">
        <f t="shared" si="31"/>
        <v>0</v>
      </c>
      <c r="AA195" s="1060">
        <f t="shared" si="32"/>
        <v>0</v>
      </c>
      <c r="AB195" s="1060">
        <f t="shared" si="33"/>
        <v>0</v>
      </c>
      <c r="AC195" s="1060">
        <f t="shared" si="34"/>
        <v>0</v>
      </c>
      <c r="AD195" s="1060">
        <f t="shared" si="35"/>
        <v>0</v>
      </c>
      <c r="AE195" s="1060">
        <f t="shared" si="36"/>
        <v>0</v>
      </c>
    </row>
    <row r="196" spans="2:31" s="1059" customFormat="1" ht="15" x14ac:dyDescent="0.2">
      <c r="B196" s="833"/>
      <c r="C196" s="1052"/>
      <c r="D196" s="1053"/>
      <c r="E196" s="1054"/>
      <c r="F196" s="1054"/>
      <c r="G196" s="1054"/>
      <c r="H196" s="1054"/>
      <c r="I196" s="1054"/>
      <c r="J196" s="1055">
        <f t="shared" si="38"/>
        <v>0</v>
      </c>
      <c r="K196" s="1052"/>
      <c r="L196" s="1055">
        <f t="shared" si="29"/>
        <v>0</v>
      </c>
      <c r="M196" s="757">
        <f>IF(ISBLANK($C196),0,VLOOKUP($C196,Listen!$B$3:$D$40,2,FALSE))</f>
        <v>0</v>
      </c>
      <c r="N196" s="757">
        <f>IF(ISBLANK($C196),0,VLOOKUP($C196,Listen!$B$3:$D$40,3,FALSE))</f>
        <v>0</v>
      </c>
      <c r="O196" s="1056">
        <f t="shared" si="39"/>
        <v>0</v>
      </c>
      <c r="P196" s="1056">
        <f t="shared" si="41"/>
        <v>0</v>
      </c>
      <c r="Q196" s="1056">
        <f t="shared" si="41"/>
        <v>0</v>
      </c>
      <c r="R196" s="1056">
        <f t="shared" si="41"/>
        <v>0</v>
      </c>
      <c r="S196" s="1056">
        <f t="shared" si="40"/>
        <v>0</v>
      </c>
      <c r="T196" s="1056">
        <f t="shared" si="40"/>
        <v>0</v>
      </c>
      <c r="U196" s="1056">
        <f t="shared" si="40"/>
        <v>0</v>
      </c>
      <c r="V196" s="1060">
        <f t="shared" ca="1" si="37"/>
        <v>0</v>
      </c>
      <c r="W196" s="1057">
        <f ca="1">IF(D196='A. Allgemeine Informationen'!$C$15,$L196-$X196,OFFSET(X196,0,'A. Allgemeine Informationen'!$C$15-2022)-$X196)</f>
        <v>0</v>
      </c>
      <c r="X196" s="1057">
        <f ca="1">IFERROR(OFFSET(X196,0,'A. Allgemeine Informationen'!$C$15-2021),0)</f>
        <v>0</v>
      </c>
      <c r="Y196" s="1060">
        <f t="shared" si="30"/>
        <v>0</v>
      </c>
      <c r="Z196" s="1060">
        <f t="shared" si="31"/>
        <v>0</v>
      </c>
      <c r="AA196" s="1060">
        <f t="shared" si="32"/>
        <v>0</v>
      </c>
      <c r="AB196" s="1060">
        <f t="shared" si="33"/>
        <v>0</v>
      </c>
      <c r="AC196" s="1060">
        <f t="shared" si="34"/>
        <v>0</v>
      </c>
      <c r="AD196" s="1060">
        <f t="shared" si="35"/>
        <v>0</v>
      </c>
      <c r="AE196" s="1060">
        <f t="shared" si="36"/>
        <v>0</v>
      </c>
    </row>
    <row r="197" spans="2:31" s="1059" customFormat="1" ht="15" x14ac:dyDescent="0.2">
      <c r="B197" s="833"/>
      <c r="C197" s="1052"/>
      <c r="D197" s="1053"/>
      <c r="E197" s="1054"/>
      <c r="F197" s="1054"/>
      <c r="G197" s="1054"/>
      <c r="H197" s="1054"/>
      <c r="I197" s="1054"/>
      <c r="J197" s="1055">
        <f t="shared" si="38"/>
        <v>0</v>
      </c>
      <c r="K197" s="1052"/>
      <c r="L197" s="1055">
        <f t="shared" si="29"/>
        <v>0</v>
      </c>
      <c r="M197" s="757">
        <f>IF(ISBLANK($C197),0,VLOOKUP($C197,Listen!$B$3:$D$40,2,FALSE))</f>
        <v>0</v>
      </c>
      <c r="N197" s="757">
        <f>IF(ISBLANK($C197),0,VLOOKUP($C197,Listen!$B$3:$D$40,3,FALSE))</f>
        <v>0</v>
      </c>
      <c r="O197" s="1056">
        <f t="shared" si="39"/>
        <v>0</v>
      </c>
      <c r="P197" s="1056">
        <f t="shared" si="41"/>
        <v>0</v>
      </c>
      <c r="Q197" s="1056">
        <f t="shared" si="41"/>
        <v>0</v>
      </c>
      <c r="R197" s="1056">
        <f t="shared" si="41"/>
        <v>0</v>
      </c>
      <c r="S197" s="1056">
        <f t="shared" si="40"/>
        <v>0</v>
      </c>
      <c r="T197" s="1056">
        <f t="shared" si="40"/>
        <v>0</v>
      </c>
      <c r="U197" s="1056">
        <f t="shared" si="40"/>
        <v>0</v>
      </c>
      <c r="V197" s="1060">
        <f t="shared" ca="1" si="37"/>
        <v>0</v>
      </c>
      <c r="W197" s="1057">
        <f ca="1">IF(D197='A. Allgemeine Informationen'!$C$15,$L197-$X197,OFFSET(X197,0,'A. Allgemeine Informationen'!$C$15-2022)-$X197)</f>
        <v>0</v>
      </c>
      <c r="X197" s="1057">
        <f ca="1">IFERROR(OFFSET(X197,0,'A. Allgemeine Informationen'!$C$15-2021),0)</f>
        <v>0</v>
      </c>
      <c r="Y197" s="1060">
        <f t="shared" si="30"/>
        <v>0</v>
      </c>
      <c r="Z197" s="1060">
        <f t="shared" si="31"/>
        <v>0</v>
      </c>
      <c r="AA197" s="1060">
        <f t="shared" si="32"/>
        <v>0</v>
      </c>
      <c r="AB197" s="1060">
        <f t="shared" si="33"/>
        <v>0</v>
      </c>
      <c r="AC197" s="1060">
        <f t="shared" si="34"/>
        <v>0</v>
      </c>
      <c r="AD197" s="1060">
        <f t="shared" si="35"/>
        <v>0</v>
      </c>
      <c r="AE197" s="1060">
        <f t="shared" si="36"/>
        <v>0</v>
      </c>
    </row>
    <row r="198" spans="2:31" s="1059" customFormat="1" ht="15" x14ac:dyDescent="0.2">
      <c r="B198" s="833"/>
      <c r="C198" s="1052"/>
      <c r="D198" s="1053"/>
      <c r="E198" s="1054"/>
      <c r="F198" s="1054"/>
      <c r="G198" s="1054"/>
      <c r="H198" s="1054"/>
      <c r="I198" s="1054"/>
      <c r="J198" s="1055">
        <f t="shared" si="38"/>
        <v>0</v>
      </c>
      <c r="K198" s="1052"/>
      <c r="L198" s="1055">
        <f t="shared" ref="L198:L261" si="42">J198-K198</f>
        <v>0</v>
      </c>
      <c r="M198" s="757">
        <f>IF(ISBLANK($C198),0,VLOOKUP($C198,Listen!$B$3:$D$40,2,FALSE))</f>
        <v>0</v>
      </c>
      <c r="N198" s="757">
        <f>IF(ISBLANK($C198),0,VLOOKUP($C198,Listen!$B$3:$D$40,3,FALSE))</f>
        <v>0</v>
      </c>
      <c r="O198" s="1056">
        <f t="shared" si="39"/>
        <v>0</v>
      </c>
      <c r="P198" s="1056">
        <f t="shared" si="41"/>
        <v>0</v>
      </c>
      <c r="Q198" s="1056">
        <f t="shared" si="41"/>
        <v>0</v>
      </c>
      <c r="R198" s="1056">
        <f t="shared" si="41"/>
        <v>0</v>
      </c>
      <c r="S198" s="1056">
        <f t="shared" si="40"/>
        <v>0</v>
      </c>
      <c r="T198" s="1056">
        <f t="shared" si="40"/>
        <v>0</v>
      </c>
      <c r="U198" s="1056">
        <f t="shared" si="40"/>
        <v>0</v>
      </c>
      <c r="V198" s="1060">
        <f t="shared" ca="1" si="37"/>
        <v>0</v>
      </c>
      <c r="W198" s="1057">
        <f ca="1">IF(D198='A. Allgemeine Informationen'!$C$15,$L198-$X198,OFFSET(X198,0,'A. Allgemeine Informationen'!$C$15-2022)-$X198)</f>
        <v>0</v>
      </c>
      <c r="X198" s="1057">
        <f ca="1">IFERROR(OFFSET(X198,0,'A. Allgemeine Informationen'!$C$15-2021),0)</f>
        <v>0</v>
      </c>
      <c r="Y198" s="1060">
        <f t="shared" ref="Y198:Y261" si="43">IF(OR($D198=0,$L198=0),0,IF($D198&lt;=VALUE(Y$5),$L198-$L198/O198*(VALUE(Y$5)-$D198+1),0))</f>
        <v>0</v>
      </c>
      <c r="Z198" s="1060">
        <f t="shared" ref="Z198:Z261" si="44">IF(OR($D198=0,$L198=0,P198-(VALUE(Z$5)-$D198)=0),0,
IF($D198&lt;VALUE(Z$5),Y198-Y198/(P198-(VALUE(Z$5)-$D198)),
IF($D198=VALUE(Z$5),$L198-$L198/P198,0)))</f>
        <v>0</v>
      </c>
      <c r="AA198" s="1060">
        <f t="shared" ref="AA198:AA261" si="45">IF(OR($D198=0,$L198=0,Q198-(VALUE(AA$5)-$D198)=0),0,
IF($D198&lt;VALUE(AA$5),Z198-Z198/(Q198-(VALUE(AA$5)-$D198)),
IF($D198=VALUE(AA$5),$L198-$L198/Q198,0)))</f>
        <v>0</v>
      </c>
      <c r="AB198" s="1060">
        <f t="shared" ref="AB198:AB261" si="46">IF(OR($D198=0,$L198=0,R198-(VALUE(AB$5)-$D198)=0),0,
IF($D198&lt;VALUE(AB$5),AA198-AA198/(R198-(VALUE(AB$5)-$D198)),
IF($D198=VALUE(AB$5),$L198-$L198/R198,0)))</f>
        <v>0</v>
      </c>
      <c r="AC198" s="1060">
        <f t="shared" ref="AC198:AC261" si="47">IF(OR($D198=0,$L198=0,S198-(VALUE(AC$5)-$D198)=0),0,
IF($D198&lt;VALUE(AC$5),AB198-AB198/(S198-(VALUE(AC$5)-$D198)),
IF($D198=VALUE(AC$5),$L198-$L198/S198,0)))</f>
        <v>0</v>
      </c>
      <c r="AD198" s="1060">
        <f t="shared" ref="AD198:AD261" si="48">IF(OR($D198=0,$L198=0,T198-(VALUE(AD$5)-$D198)=0),0,
IF($D198&lt;VALUE(AD$5),AC198-AC198/(T198-(VALUE(AD$5)-$D198)),
IF($D198=VALUE(AD$5),$L198-$L198/T198,0)))</f>
        <v>0</v>
      </c>
      <c r="AE198" s="1060">
        <f t="shared" ref="AE198:AE261" si="49">IF(OR($D198=0,$L198=0,U198-(VALUE(AE$5)-$D198)=0),0,
IF($D198&lt;VALUE(AE$5),AD198-AD198/(U198-(VALUE(AE$5)-$D198)),
IF($D198=VALUE(AE$5),$L198-$L198/U198,0)))</f>
        <v>0</v>
      </c>
    </row>
    <row r="199" spans="2:31" s="1059" customFormat="1" ht="15" x14ac:dyDescent="0.2">
      <c r="B199" s="833"/>
      <c r="C199" s="1052"/>
      <c r="D199" s="1053"/>
      <c r="E199" s="1054"/>
      <c r="F199" s="1054"/>
      <c r="G199" s="1054"/>
      <c r="H199" s="1054"/>
      <c r="I199" s="1054"/>
      <c r="J199" s="1055">
        <f t="shared" si="38"/>
        <v>0</v>
      </c>
      <c r="K199" s="1052"/>
      <c r="L199" s="1055">
        <f t="shared" si="42"/>
        <v>0</v>
      </c>
      <c r="M199" s="757">
        <f>IF(ISBLANK($C199),0,VLOOKUP($C199,Listen!$B$3:$D$40,2,FALSE))</f>
        <v>0</v>
      </c>
      <c r="N199" s="757">
        <f>IF(ISBLANK($C199),0,VLOOKUP($C199,Listen!$B$3:$D$40,3,FALSE))</f>
        <v>0</v>
      </c>
      <c r="O199" s="1056">
        <f t="shared" si="39"/>
        <v>0</v>
      </c>
      <c r="P199" s="1056">
        <f t="shared" si="41"/>
        <v>0</v>
      </c>
      <c r="Q199" s="1056">
        <f t="shared" si="41"/>
        <v>0</v>
      </c>
      <c r="R199" s="1056">
        <f t="shared" si="41"/>
        <v>0</v>
      </c>
      <c r="S199" s="1056">
        <f t="shared" si="40"/>
        <v>0</v>
      </c>
      <c r="T199" s="1056">
        <f t="shared" si="40"/>
        <v>0</v>
      </c>
      <c r="U199" s="1056">
        <f t="shared" si="40"/>
        <v>0</v>
      </c>
      <c r="V199" s="1060">
        <f t="shared" ca="1" si="37"/>
        <v>0</v>
      </c>
      <c r="W199" s="1057">
        <f ca="1">IF(D199='A. Allgemeine Informationen'!$C$15,$L199-$X199,OFFSET(X199,0,'A. Allgemeine Informationen'!$C$15-2022)-$X199)</f>
        <v>0</v>
      </c>
      <c r="X199" s="1057">
        <f ca="1">IFERROR(OFFSET(X199,0,'A. Allgemeine Informationen'!$C$15-2021),0)</f>
        <v>0</v>
      </c>
      <c r="Y199" s="1060">
        <f t="shared" si="43"/>
        <v>0</v>
      </c>
      <c r="Z199" s="1060">
        <f t="shared" si="44"/>
        <v>0</v>
      </c>
      <c r="AA199" s="1060">
        <f t="shared" si="45"/>
        <v>0</v>
      </c>
      <c r="AB199" s="1060">
        <f t="shared" si="46"/>
        <v>0</v>
      </c>
      <c r="AC199" s="1060">
        <f t="shared" si="47"/>
        <v>0</v>
      </c>
      <c r="AD199" s="1060">
        <f t="shared" si="48"/>
        <v>0</v>
      </c>
      <c r="AE199" s="1060">
        <f t="shared" si="49"/>
        <v>0</v>
      </c>
    </row>
    <row r="200" spans="2:31" s="1059" customFormat="1" ht="15" x14ac:dyDescent="0.2">
      <c r="B200" s="833"/>
      <c r="C200" s="1052"/>
      <c r="D200" s="1053"/>
      <c r="E200" s="1054"/>
      <c r="F200" s="1054"/>
      <c r="G200" s="1054"/>
      <c r="H200" s="1054"/>
      <c r="I200" s="1054"/>
      <c r="J200" s="1055">
        <f t="shared" si="38"/>
        <v>0</v>
      </c>
      <c r="K200" s="1052"/>
      <c r="L200" s="1055">
        <f t="shared" si="42"/>
        <v>0</v>
      </c>
      <c r="M200" s="757">
        <f>IF(ISBLANK($C200),0,VLOOKUP($C200,Listen!$B$3:$D$40,2,FALSE))</f>
        <v>0</v>
      </c>
      <c r="N200" s="757">
        <f>IF(ISBLANK($C200),0,VLOOKUP($C200,Listen!$B$3:$D$40,3,FALSE))</f>
        <v>0</v>
      </c>
      <c r="O200" s="1056">
        <f t="shared" si="39"/>
        <v>0</v>
      </c>
      <c r="P200" s="1056">
        <f t="shared" si="41"/>
        <v>0</v>
      </c>
      <c r="Q200" s="1056">
        <f t="shared" si="41"/>
        <v>0</v>
      </c>
      <c r="R200" s="1056">
        <f t="shared" si="41"/>
        <v>0</v>
      </c>
      <c r="S200" s="1056">
        <f t="shared" si="40"/>
        <v>0</v>
      </c>
      <c r="T200" s="1056">
        <f t="shared" si="40"/>
        <v>0</v>
      </c>
      <c r="U200" s="1056">
        <f t="shared" si="40"/>
        <v>0</v>
      </c>
      <c r="V200" s="1060">
        <f t="shared" ca="1" si="37"/>
        <v>0</v>
      </c>
      <c r="W200" s="1057">
        <f ca="1">IF(D200='A. Allgemeine Informationen'!$C$15,$L200-$X200,OFFSET(X200,0,'A. Allgemeine Informationen'!$C$15-2022)-$X200)</f>
        <v>0</v>
      </c>
      <c r="X200" s="1057">
        <f ca="1">IFERROR(OFFSET(X200,0,'A. Allgemeine Informationen'!$C$15-2021),0)</f>
        <v>0</v>
      </c>
      <c r="Y200" s="1060">
        <f t="shared" si="43"/>
        <v>0</v>
      </c>
      <c r="Z200" s="1060">
        <f t="shared" si="44"/>
        <v>0</v>
      </c>
      <c r="AA200" s="1060">
        <f t="shared" si="45"/>
        <v>0</v>
      </c>
      <c r="AB200" s="1060">
        <f t="shared" si="46"/>
        <v>0</v>
      </c>
      <c r="AC200" s="1060">
        <f t="shared" si="47"/>
        <v>0</v>
      </c>
      <c r="AD200" s="1060">
        <f t="shared" si="48"/>
        <v>0</v>
      </c>
      <c r="AE200" s="1060">
        <f t="shared" si="49"/>
        <v>0</v>
      </c>
    </row>
    <row r="201" spans="2:31" s="1059" customFormat="1" ht="15" x14ac:dyDescent="0.2">
      <c r="B201" s="833"/>
      <c r="C201" s="1052"/>
      <c r="D201" s="1053"/>
      <c r="E201" s="1054"/>
      <c r="F201" s="1054"/>
      <c r="G201" s="1054"/>
      <c r="H201" s="1054"/>
      <c r="I201" s="1054"/>
      <c r="J201" s="1055">
        <f t="shared" si="38"/>
        <v>0</v>
      </c>
      <c r="K201" s="1052"/>
      <c r="L201" s="1055">
        <f t="shared" si="42"/>
        <v>0</v>
      </c>
      <c r="M201" s="757">
        <f>IF(ISBLANK($C201),0,VLOOKUP($C201,Listen!$B$3:$D$40,2,FALSE))</f>
        <v>0</v>
      </c>
      <c r="N201" s="757">
        <f>IF(ISBLANK($C201),0,VLOOKUP($C201,Listen!$B$3:$D$40,3,FALSE))</f>
        <v>0</v>
      </c>
      <c r="O201" s="1056">
        <f t="shared" si="39"/>
        <v>0</v>
      </c>
      <c r="P201" s="1056">
        <f t="shared" si="41"/>
        <v>0</v>
      </c>
      <c r="Q201" s="1056">
        <f t="shared" si="41"/>
        <v>0</v>
      </c>
      <c r="R201" s="1056">
        <f t="shared" si="41"/>
        <v>0</v>
      </c>
      <c r="S201" s="1056">
        <f t="shared" si="40"/>
        <v>0</v>
      </c>
      <c r="T201" s="1056">
        <f t="shared" si="40"/>
        <v>0</v>
      </c>
      <c r="U201" s="1056">
        <f t="shared" si="40"/>
        <v>0</v>
      </c>
      <c r="V201" s="1060">
        <f t="shared" ref="V201:V264" ca="1" si="50">X201+W201</f>
        <v>0</v>
      </c>
      <c r="W201" s="1057">
        <f ca="1">IF(D201='A. Allgemeine Informationen'!$C$15,$L201-$X201,OFFSET(X201,0,'A. Allgemeine Informationen'!$C$15-2022)-$X201)</f>
        <v>0</v>
      </c>
      <c r="X201" s="1057">
        <f ca="1">IFERROR(OFFSET(X201,0,'A. Allgemeine Informationen'!$C$15-2021),0)</f>
        <v>0</v>
      </c>
      <c r="Y201" s="1060">
        <f t="shared" si="43"/>
        <v>0</v>
      </c>
      <c r="Z201" s="1060">
        <f t="shared" si="44"/>
        <v>0</v>
      </c>
      <c r="AA201" s="1060">
        <f t="shared" si="45"/>
        <v>0</v>
      </c>
      <c r="AB201" s="1060">
        <f t="shared" si="46"/>
        <v>0</v>
      </c>
      <c r="AC201" s="1060">
        <f t="shared" si="47"/>
        <v>0</v>
      </c>
      <c r="AD201" s="1060">
        <f t="shared" si="48"/>
        <v>0</v>
      </c>
      <c r="AE201" s="1060">
        <f t="shared" si="49"/>
        <v>0</v>
      </c>
    </row>
    <row r="202" spans="2:31" s="1059" customFormat="1" ht="15" x14ac:dyDescent="0.2">
      <c r="B202" s="833"/>
      <c r="C202" s="1052"/>
      <c r="D202" s="1053"/>
      <c r="E202" s="1054"/>
      <c r="F202" s="1054"/>
      <c r="G202" s="1054"/>
      <c r="H202" s="1054"/>
      <c r="I202" s="1054"/>
      <c r="J202" s="1055">
        <f t="shared" si="38"/>
        <v>0</v>
      </c>
      <c r="K202" s="1052"/>
      <c r="L202" s="1055">
        <f t="shared" si="42"/>
        <v>0</v>
      </c>
      <c r="M202" s="757">
        <f>IF(ISBLANK($C202),0,VLOOKUP($C202,Listen!$B$3:$D$40,2,FALSE))</f>
        <v>0</v>
      </c>
      <c r="N202" s="757">
        <f>IF(ISBLANK($C202),0,VLOOKUP($C202,Listen!$B$3:$D$40,3,FALSE))</f>
        <v>0</v>
      </c>
      <c r="O202" s="1056">
        <f t="shared" si="39"/>
        <v>0</v>
      </c>
      <c r="P202" s="1056">
        <f t="shared" si="41"/>
        <v>0</v>
      </c>
      <c r="Q202" s="1056">
        <f t="shared" si="41"/>
        <v>0</v>
      </c>
      <c r="R202" s="1056">
        <f t="shared" si="41"/>
        <v>0</v>
      </c>
      <c r="S202" s="1056">
        <f t="shared" si="40"/>
        <v>0</v>
      </c>
      <c r="T202" s="1056">
        <f t="shared" si="40"/>
        <v>0</v>
      </c>
      <c r="U202" s="1056">
        <f t="shared" si="40"/>
        <v>0</v>
      </c>
      <c r="V202" s="1060">
        <f t="shared" ca="1" si="50"/>
        <v>0</v>
      </c>
      <c r="W202" s="1057">
        <f ca="1">IF(D202='A. Allgemeine Informationen'!$C$15,$L202-$X202,OFFSET(X202,0,'A. Allgemeine Informationen'!$C$15-2022)-$X202)</f>
        <v>0</v>
      </c>
      <c r="X202" s="1057">
        <f ca="1">IFERROR(OFFSET(X202,0,'A. Allgemeine Informationen'!$C$15-2021),0)</f>
        <v>0</v>
      </c>
      <c r="Y202" s="1060">
        <f t="shared" si="43"/>
        <v>0</v>
      </c>
      <c r="Z202" s="1060">
        <f t="shared" si="44"/>
        <v>0</v>
      </c>
      <c r="AA202" s="1060">
        <f t="shared" si="45"/>
        <v>0</v>
      </c>
      <c r="AB202" s="1060">
        <f t="shared" si="46"/>
        <v>0</v>
      </c>
      <c r="AC202" s="1060">
        <f t="shared" si="47"/>
        <v>0</v>
      </c>
      <c r="AD202" s="1060">
        <f t="shared" si="48"/>
        <v>0</v>
      </c>
      <c r="AE202" s="1060">
        <f t="shared" si="49"/>
        <v>0</v>
      </c>
    </row>
    <row r="203" spans="2:31" s="1059" customFormat="1" ht="15" x14ac:dyDescent="0.2">
      <c r="B203" s="833"/>
      <c r="C203" s="1052"/>
      <c r="D203" s="1053"/>
      <c r="E203" s="1054"/>
      <c r="F203" s="1054"/>
      <c r="G203" s="1054"/>
      <c r="H203" s="1054"/>
      <c r="I203" s="1054"/>
      <c r="J203" s="1055">
        <f t="shared" si="38"/>
        <v>0</v>
      </c>
      <c r="K203" s="1052"/>
      <c r="L203" s="1055">
        <f t="shared" si="42"/>
        <v>0</v>
      </c>
      <c r="M203" s="757">
        <f>IF(ISBLANK($C203),0,VLOOKUP($C203,Listen!$B$3:$D$40,2,FALSE))</f>
        <v>0</v>
      </c>
      <c r="N203" s="757">
        <f>IF(ISBLANK($C203),0,VLOOKUP($C203,Listen!$B$3:$D$40,3,FALSE))</f>
        <v>0</v>
      </c>
      <c r="O203" s="1056">
        <f t="shared" si="39"/>
        <v>0</v>
      </c>
      <c r="P203" s="1056">
        <f t="shared" si="41"/>
        <v>0</v>
      </c>
      <c r="Q203" s="1056">
        <f t="shared" si="41"/>
        <v>0</v>
      </c>
      <c r="R203" s="1056">
        <f t="shared" si="41"/>
        <v>0</v>
      </c>
      <c r="S203" s="1056">
        <f t="shared" si="40"/>
        <v>0</v>
      </c>
      <c r="T203" s="1056">
        <f t="shared" si="40"/>
        <v>0</v>
      </c>
      <c r="U203" s="1056">
        <f t="shared" si="40"/>
        <v>0</v>
      </c>
      <c r="V203" s="1060">
        <f t="shared" ca="1" si="50"/>
        <v>0</v>
      </c>
      <c r="W203" s="1057">
        <f ca="1">IF(D203='A. Allgemeine Informationen'!$C$15,$L203-$X203,OFFSET(X203,0,'A. Allgemeine Informationen'!$C$15-2022)-$X203)</f>
        <v>0</v>
      </c>
      <c r="X203" s="1057">
        <f ca="1">IFERROR(OFFSET(X203,0,'A. Allgemeine Informationen'!$C$15-2021),0)</f>
        <v>0</v>
      </c>
      <c r="Y203" s="1060">
        <f t="shared" si="43"/>
        <v>0</v>
      </c>
      <c r="Z203" s="1060">
        <f t="shared" si="44"/>
        <v>0</v>
      </c>
      <c r="AA203" s="1060">
        <f t="shared" si="45"/>
        <v>0</v>
      </c>
      <c r="AB203" s="1060">
        <f t="shared" si="46"/>
        <v>0</v>
      </c>
      <c r="AC203" s="1060">
        <f t="shared" si="47"/>
        <v>0</v>
      </c>
      <c r="AD203" s="1060">
        <f t="shared" si="48"/>
        <v>0</v>
      </c>
      <c r="AE203" s="1060">
        <f t="shared" si="49"/>
        <v>0</v>
      </c>
    </row>
    <row r="204" spans="2:31" s="1059" customFormat="1" ht="15" x14ac:dyDescent="0.2">
      <c r="B204" s="833"/>
      <c r="C204" s="1052"/>
      <c r="D204" s="1053"/>
      <c r="E204" s="1054"/>
      <c r="F204" s="1054"/>
      <c r="G204" s="1054"/>
      <c r="H204" s="1054"/>
      <c r="I204" s="1054"/>
      <c r="J204" s="1055">
        <f t="shared" si="38"/>
        <v>0</v>
      </c>
      <c r="K204" s="1052"/>
      <c r="L204" s="1055">
        <f t="shared" si="42"/>
        <v>0</v>
      </c>
      <c r="M204" s="757">
        <f>IF(ISBLANK($C204),0,VLOOKUP($C204,Listen!$B$3:$D$40,2,FALSE))</f>
        <v>0</v>
      </c>
      <c r="N204" s="757">
        <f>IF(ISBLANK($C204),0,VLOOKUP($C204,Listen!$B$3:$D$40,3,FALSE))</f>
        <v>0</v>
      </c>
      <c r="O204" s="1056">
        <f t="shared" si="39"/>
        <v>0</v>
      </c>
      <c r="P204" s="1056">
        <f t="shared" si="41"/>
        <v>0</v>
      </c>
      <c r="Q204" s="1056">
        <f t="shared" si="41"/>
        <v>0</v>
      </c>
      <c r="R204" s="1056">
        <f t="shared" si="41"/>
        <v>0</v>
      </c>
      <c r="S204" s="1056">
        <f t="shared" si="40"/>
        <v>0</v>
      </c>
      <c r="T204" s="1056">
        <f t="shared" si="40"/>
        <v>0</v>
      </c>
      <c r="U204" s="1056">
        <f t="shared" si="40"/>
        <v>0</v>
      </c>
      <c r="V204" s="1060">
        <f t="shared" ca="1" si="50"/>
        <v>0</v>
      </c>
      <c r="W204" s="1057">
        <f ca="1">IF(D204='A. Allgemeine Informationen'!$C$15,$L204-$X204,OFFSET(X204,0,'A. Allgemeine Informationen'!$C$15-2022)-$X204)</f>
        <v>0</v>
      </c>
      <c r="X204" s="1057">
        <f ca="1">IFERROR(OFFSET(X204,0,'A. Allgemeine Informationen'!$C$15-2021),0)</f>
        <v>0</v>
      </c>
      <c r="Y204" s="1060">
        <f t="shared" si="43"/>
        <v>0</v>
      </c>
      <c r="Z204" s="1060">
        <f t="shared" si="44"/>
        <v>0</v>
      </c>
      <c r="AA204" s="1060">
        <f t="shared" si="45"/>
        <v>0</v>
      </c>
      <c r="AB204" s="1060">
        <f t="shared" si="46"/>
        <v>0</v>
      </c>
      <c r="AC204" s="1060">
        <f t="shared" si="47"/>
        <v>0</v>
      </c>
      <c r="AD204" s="1060">
        <f t="shared" si="48"/>
        <v>0</v>
      </c>
      <c r="AE204" s="1060">
        <f t="shared" si="49"/>
        <v>0</v>
      </c>
    </row>
    <row r="205" spans="2:31" s="1059" customFormat="1" ht="15" x14ac:dyDescent="0.2">
      <c r="B205" s="833"/>
      <c r="C205" s="1052"/>
      <c r="D205" s="1053"/>
      <c r="E205" s="1054"/>
      <c r="F205" s="1054"/>
      <c r="G205" s="1054"/>
      <c r="H205" s="1054"/>
      <c r="I205" s="1054"/>
      <c r="J205" s="1055">
        <f t="shared" ref="J205:J268" si="51">E205+G205-I205</f>
        <v>0</v>
      </c>
      <c r="K205" s="1052"/>
      <c r="L205" s="1055">
        <f t="shared" si="42"/>
        <v>0</v>
      </c>
      <c r="M205" s="757">
        <f>IF(ISBLANK($C205),0,VLOOKUP($C205,Listen!$B$3:$D$40,2,FALSE))</f>
        <v>0</v>
      </c>
      <c r="N205" s="757">
        <f>IF(ISBLANK($C205),0,VLOOKUP($C205,Listen!$B$3:$D$40,3,FALSE))</f>
        <v>0</v>
      </c>
      <c r="O205" s="1056">
        <f t="shared" ref="O205:O268" si="52">$M205</f>
        <v>0</v>
      </c>
      <c r="P205" s="1056">
        <f t="shared" si="41"/>
        <v>0</v>
      </c>
      <c r="Q205" s="1056">
        <f t="shared" si="41"/>
        <v>0</v>
      </c>
      <c r="R205" s="1056">
        <f t="shared" si="41"/>
        <v>0</v>
      </c>
      <c r="S205" s="1056">
        <f t="shared" si="40"/>
        <v>0</v>
      </c>
      <c r="T205" s="1056">
        <f t="shared" si="40"/>
        <v>0</v>
      </c>
      <c r="U205" s="1056">
        <f t="shared" si="40"/>
        <v>0</v>
      </c>
      <c r="V205" s="1060">
        <f t="shared" ca="1" si="50"/>
        <v>0</v>
      </c>
      <c r="W205" s="1057">
        <f ca="1">IF(D205='A. Allgemeine Informationen'!$C$15,$L205-$X205,OFFSET(X205,0,'A. Allgemeine Informationen'!$C$15-2022)-$X205)</f>
        <v>0</v>
      </c>
      <c r="X205" s="1057">
        <f ca="1">IFERROR(OFFSET(X205,0,'A. Allgemeine Informationen'!$C$15-2021),0)</f>
        <v>0</v>
      </c>
      <c r="Y205" s="1060">
        <f t="shared" si="43"/>
        <v>0</v>
      </c>
      <c r="Z205" s="1060">
        <f t="shared" si="44"/>
        <v>0</v>
      </c>
      <c r="AA205" s="1060">
        <f t="shared" si="45"/>
        <v>0</v>
      </c>
      <c r="AB205" s="1060">
        <f t="shared" si="46"/>
        <v>0</v>
      </c>
      <c r="AC205" s="1060">
        <f t="shared" si="47"/>
        <v>0</v>
      </c>
      <c r="AD205" s="1060">
        <f t="shared" si="48"/>
        <v>0</v>
      </c>
      <c r="AE205" s="1060">
        <f t="shared" si="49"/>
        <v>0</v>
      </c>
    </row>
    <row r="206" spans="2:31" s="1059" customFormat="1" ht="15" x14ac:dyDescent="0.2">
      <c r="B206" s="833"/>
      <c r="C206" s="1052"/>
      <c r="D206" s="1053"/>
      <c r="E206" s="1054"/>
      <c r="F206" s="1054"/>
      <c r="G206" s="1054"/>
      <c r="H206" s="1054"/>
      <c r="I206" s="1054"/>
      <c r="J206" s="1055">
        <f t="shared" si="51"/>
        <v>0</v>
      </c>
      <c r="K206" s="1052"/>
      <c r="L206" s="1055">
        <f t="shared" si="42"/>
        <v>0</v>
      </c>
      <c r="M206" s="757">
        <f>IF(ISBLANK($C206),0,VLOOKUP($C206,Listen!$B$3:$D$40,2,FALSE))</f>
        <v>0</v>
      </c>
      <c r="N206" s="757">
        <f>IF(ISBLANK($C206),0,VLOOKUP($C206,Listen!$B$3:$D$40,3,FALSE))</f>
        <v>0</v>
      </c>
      <c r="O206" s="1056">
        <f t="shared" si="52"/>
        <v>0</v>
      </c>
      <c r="P206" s="1056">
        <f t="shared" si="41"/>
        <v>0</v>
      </c>
      <c r="Q206" s="1056">
        <f t="shared" si="41"/>
        <v>0</v>
      </c>
      <c r="R206" s="1056">
        <f t="shared" si="41"/>
        <v>0</v>
      </c>
      <c r="S206" s="1056">
        <f t="shared" si="40"/>
        <v>0</v>
      </c>
      <c r="T206" s="1056">
        <f t="shared" si="40"/>
        <v>0</v>
      </c>
      <c r="U206" s="1056">
        <f t="shared" si="40"/>
        <v>0</v>
      </c>
      <c r="V206" s="1060">
        <f t="shared" ca="1" si="50"/>
        <v>0</v>
      </c>
      <c r="W206" s="1057">
        <f ca="1">IF(D206='A. Allgemeine Informationen'!$C$15,$L206-$X206,OFFSET(X206,0,'A. Allgemeine Informationen'!$C$15-2022)-$X206)</f>
        <v>0</v>
      </c>
      <c r="X206" s="1057">
        <f ca="1">IFERROR(OFFSET(X206,0,'A. Allgemeine Informationen'!$C$15-2021),0)</f>
        <v>0</v>
      </c>
      <c r="Y206" s="1060">
        <f t="shared" si="43"/>
        <v>0</v>
      </c>
      <c r="Z206" s="1060">
        <f t="shared" si="44"/>
        <v>0</v>
      </c>
      <c r="AA206" s="1060">
        <f t="shared" si="45"/>
        <v>0</v>
      </c>
      <c r="AB206" s="1060">
        <f t="shared" si="46"/>
        <v>0</v>
      </c>
      <c r="AC206" s="1060">
        <f t="shared" si="47"/>
        <v>0</v>
      </c>
      <c r="AD206" s="1060">
        <f t="shared" si="48"/>
        <v>0</v>
      </c>
      <c r="AE206" s="1060">
        <f t="shared" si="49"/>
        <v>0</v>
      </c>
    </row>
    <row r="207" spans="2:31" s="1059" customFormat="1" ht="15" x14ac:dyDescent="0.2">
      <c r="B207" s="833"/>
      <c r="C207" s="1052"/>
      <c r="D207" s="1053"/>
      <c r="E207" s="1054"/>
      <c r="F207" s="1054"/>
      <c r="G207" s="1054"/>
      <c r="H207" s="1054"/>
      <c r="I207" s="1054"/>
      <c r="J207" s="1055">
        <f t="shared" si="51"/>
        <v>0</v>
      </c>
      <c r="K207" s="1052"/>
      <c r="L207" s="1055">
        <f t="shared" si="42"/>
        <v>0</v>
      </c>
      <c r="M207" s="757">
        <f>IF(ISBLANK($C207),0,VLOOKUP($C207,Listen!$B$3:$D$40,2,FALSE))</f>
        <v>0</v>
      </c>
      <c r="N207" s="757">
        <f>IF(ISBLANK($C207),0,VLOOKUP($C207,Listen!$B$3:$D$40,3,FALSE))</f>
        <v>0</v>
      </c>
      <c r="O207" s="1056">
        <f t="shared" si="52"/>
        <v>0</v>
      </c>
      <c r="P207" s="1056">
        <f t="shared" si="41"/>
        <v>0</v>
      </c>
      <c r="Q207" s="1056">
        <f t="shared" si="41"/>
        <v>0</v>
      </c>
      <c r="R207" s="1056">
        <f t="shared" si="41"/>
        <v>0</v>
      </c>
      <c r="S207" s="1056">
        <f t="shared" si="40"/>
        <v>0</v>
      </c>
      <c r="T207" s="1056">
        <f t="shared" si="40"/>
        <v>0</v>
      </c>
      <c r="U207" s="1056">
        <f t="shared" si="40"/>
        <v>0</v>
      </c>
      <c r="V207" s="1060">
        <f t="shared" ca="1" si="50"/>
        <v>0</v>
      </c>
      <c r="W207" s="1057">
        <f ca="1">IF(D207='A. Allgemeine Informationen'!$C$15,$L207-$X207,OFFSET(X207,0,'A. Allgemeine Informationen'!$C$15-2022)-$X207)</f>
        <v>0</v>
      </c>
      <c r="X207" s="1057">
        <f ca="1">IFERROR(OFFSET(X207,0,'A. Allgemeine Informationen'!$C$15-2021),0)</f>
        <v>0</v>
      </c>
      <c r="Y207" s="1060">
        <f t="shared" si="43"/>
        <v>0</v>
      </c>
      <c r="Z207" s="1060">
        <f t="shared" si="44"/>
        <v>0</v>
      </c>
      <c r="AA207" s="1060">
        <f t="shared" si="45"/>
        <v>0</v>
      </c>
      <c r="AB207" s="1060">
        <f t="shared" si="46"/>
        <v>0</v>
      </c>
      <c r="AC207" s="1060">
        <f t="shared" si="47"/>
        <v>0</v>
      </c>
      <c r="AD207" s="1060">
        <f t="shared" si="48"/>
        <v>0</v>
      </c>
      <c r="AE207" s="1060">
        <f t="shared" si="49"/>
        <v>0</v>
      </c>
    </row>
    <row r="208" spans="2:31" s="1059" customFormat="1" ht="15" x14ac:dyDescent="0.2">
      <c r="B208" s="833"/>
      <c r="C208" s="1052"/>
      <c r="D208" s="1053"/>
      <c r="E208" s="1054"/>
      <c r="F208" s="1054"/>
      <c r="G208" s="1054"/>
      <c r="H208" s="1054"/>
      <c r="I208" s="1054"/>
      <c r="J208" s="1055">
        <f t="shared" si="51"/>
        <v>0</v>
      </c>
      <c r="K208" s="1052"/>
      <c r="L208" s="1055">
        <f t="shared" si="42"/>
        <v>0</v>
      </c>
      <c r="M208" s="757">
        <f>IF(ISBLANK($C208),0,VLOOKUP($C208,Listen!$B$3:$D$40,2,FALSE))</f>
        <v>0</v>
      </c>
      <c r="N208" s="757">
        <f>IF(ISBLANK($C208),0,VLOOKUP($C208,Listen!$B$3:$D$40,3,FALSE))</f>
        <v>0</v>
      </c>
      <c r="O208" s="1056">
        <f t="shared" si="52"/>
        <v>0</v>
      </c>
      <c r="P208" s="1056">
        <f t="shared" si="41"/>
        <v>0</v>
      </c>
      <c r="Q208" s="1056">
        <f t="shared" si="41"/>
        <v>0</v>
      </c>
      <c r="R208" s="1056">
        <f t="shared" si="41"/>
        <v>0</v>
      </c>
      <c r="S208" s="1056">
        <f t="shared" si="40"/>
        <v>0</v>
      </c>
      <c r="T208" s="1056">
        <f t="shared" si="40"/>
        <v>0</v>
      </c>
      <c r="U208" s="1056">
        <f t="shared" si="40"/>
        <v>0</v>
      </c>
      <c r="V208" s="1060">
        <f t="shared" ca="1" si="50"/>
        <v>0</v>
      </c>
      <c r="W208" s="1057">
        <f ca="1">IF(D208='A. Allgemeine Informationen'!$C$15,$L208-$X208,OFFSET(X208,0,'A. Allgemeine Informationen'!$C$15-2022)-$X208)</f>
        <v>0</v>
      </c>
      <c r="X208" s="1057">
        <f ca="1">IFERROR(OFFSET(X208,0,'A. Allgemeine Informationen'!$C$15-2021),0)</f>
        <v>0</v>
      </c>
      <c r="Y208" s="1060">
        <f t="shared" si="43"/>
        <v>0</v>
      </c>
      <c r="Z208" s="1060">
        <f t="shared" si="44"/>
        <v>0</v>
      </c>
      <c r="AA208" s="1060">
        <f t="shared" si="45"/>
        <v>0</v>
      </c>
      <c r="AB208" s="1060">
        <f t="shared" si="46"/>
        <v>0</v>
      </c>
      <c r="AC208" s="1060">
        <f t="shared" si="47"/>
        <v>0</v>
      </c>
      <c r="AD208" s="1060">
        <f t="shared" si="48"/>
        <v>0</v>
      </c>
      <c r="AE208" s="1060">
        <f t="shared" si="49"/>
        <v>0</v>
      </c>
    </row>
    <row r="209" spans="2:31" s="1059" customFormat="1" ht="15" x14ac:dyDescent="0.2">
      <c r="B209" s="833"/>
      <c r="C209" s="1052"/>
      <c r="D209" s="1053"/>
      <c r="E209" s="1054"/>
      <c r="F209" s="1054"/>
      <c r="G209" s="1054"/>
      <c r="H209" s="1054"/>
      <c r="I209" s="1054"/>
      <c r="J209" s="1055">
        <f t="shared" si="51"/>
        <v>0</v>
      </c>
      <c r="K209" s="1052"/>
      <c r="L209" s="1055">
        <f t="shared" si="42"/>
        <v>0</v>
      </c>
      <c r="M209" s="757">
        <f>IF(ISBLANK($C209),0,VLOOKUP($C209,Listen!$B$3:$D$40,2,FALSE))</f>
        <v>0</v>
      </c>
      <c r="N209" s="757">
        <f>IF(ISBLANK($C209),0,VLOOKUP($C209,Listen!$B$3:$D$40,3,FALSE))</f>
        <v>0</v>
      </c>
      <c r="O209" s="1056">
        <f t="shared" si="52"/>
        <v>0</v>
      </c>
      <c r="P209" s="1056">
        <f t="shared" si="41"/>
        <v>0</v>
      </c>
      <c r="Q209" s="1056">
        <f t="shared" si="41"/>
        <v>0</v>
      </c>
      <c r="R209" s="1056">
        <f t="shared" si="41"/>
        <v>0</v>
      </c>
      <c r="S209" s="1056">
        <f t="shared" si="40"/>
        <v>0</v>
      </c>
      <c r="T209" s="1056">
        <f t="shared" si="40"/>
        <v>0</v>
      </c>
      <c r="U209" s="1056">
        <f t="shared" si="40"/>
        <v>0</v>
      </c>
      <c r="V209" s="1060">
        <f t="shared" ca="1" si="50"/>
        <v>0</v>
      </c>
      <c r="W209" s="1057">
        <f ca="1">IF(D209='A. Allgemeine Informationen'!$C$15,$L209-$X209,OFFSET(X209,0,'A. Allgemeine Informationen'!$C$15-2022)-$X209)</f>
        <v>0</v>
      </c>
      <c r="X209" s="1057">
        <f ca="1">IFERROR(OFFSET(X209,0,'A. Allgemeine Informationen'!$C$15-2021),0)</f>
        <v>0</v>
      </c>
      <c r="Y209" s="1060">
        <f t="shared" si="43"/>
        <v>0</v>
      </c>
      <c r="Z209" s="1060">
        <f t="shared" si="44"/>
        <v>0</v>
      </c>
      <c r="AA209" s="1060">
        <f t="shared" si="45"/>
        <v>0</v>
      </c>
      <c r="AB209" s="1060">
        <f t="shared" si="46"/>
        <v>0</v>
      </c>
      <c r="AC209" s="1060">
        <f t="shared" si="47"/>
        <v>0</v>
      </c>
      <c r="AD209" s="1060">
        <f t="shared" si="48"/>
        <v>0</v>
      </c>
      <c r="AE209" s="1060">
        <f t="shared" si="49"/>
        <v>0</v>
      </c>
    </row>
    <row r="210" spans="2:31" s="1059" customFormat="1" ht="15" x14ac:dyDescent="0.2">
      <c r="B210" s="833"/>
      <c r="C210" s="1052"/>
      <c r="D210" s="1053"/>
      <c r="E210" s="1054"/>
      <c r="F210" s="1054"/>
      <c r="G210" s="1054"/>
      <c r="H210" s="1054"/>
      <c r="I210" s="1054"/>
      <c r="J210" s="1055">
        <f t="shared" si="51"/>
        <v>0</v>
      </c>
      <c r="K210" s="1052"/>
      <c r="L210" s="1055">
        <f t="shared" si="42"/>
        <v>0</v>
      </c>
      <c r="M210" s="757">
        <f>IF(ISBLANK($C210),0,VLOOKUP($C210,Listen!$B$3:$D$40,2,FALSE))</f>
        <v>0</v>
      </c>
      <c r="N210" s="757">
        <f>IF(ISBLANK($C210),0,VLOOKUP($C210,Listen!$B$3:$D$40,3,FALSE))</f>
        <v>0</v>
      </c>
      <c r="O210" s="1056">
        <f t="shared" si="52"/>
        <v>0</v>
      </c>
      <c r="P210" s="1056">
        <f t="shared" si="41"/>
        <v>0</v>
      </c>
      <c r="Q210" s="1056">
        <f t="shared" si="41"/>
        <v>0</v>
      </c>
      <c r="R210" s="1056">
        <f t="shared" si="41"/>
        <v>0</v>
      </c>
      <c r="S210" s="1056">
        <f t="shared" si="40"/>
        <v>0</v>
      </c>
      <c r="T210" s="1056">
        <f t="shared" si="40"/>
        <v>0</v>
      </c>
      <c r="U210" s="1056">
        <f t="shared" si="40"/>
        <v>0</v>
      </c>
      <c r="V210" s="1060">
        <f t="shared" ca="1" si="50"/>
        <v>0</v>
      </c>
      <c r="W210" s="1057">
        <f ca="1">IF(D210='A. Allgemeine Informationen'!$C$15,$L210-$X210,OFFSET(X210,0,'A. Allgemeine Informationen'!$C$15-2022)-$X210)</f>
        <v>0</v>
      </c>
      <c r="X210" s="1057">
        <f ca="1">IFERROR(OFFSET(X210,0,'A. Allgemeine Informationen'!$C$15-2021),0)</f>
        <v>0</v>
      </c>
      <c r="Y210" s="1060">
        <f t="shared" si="43"/>
        <v>0</v>
      </c>
      <c r="Z210" s="1060">
        <f t="shared" si="44"/>
        <v>0</v>
      </c>
      <c r="AA210" s="1060">
        <f t="shared" si="45"/>
        <v>0</v>
      </c>
      <c r="AB210" s="1060">
        <f t="shared" si="46"/>
        <v>0</v>
      </c>
      <c r="AC210" s="1060">
        <f t="shared" si="47"/>
        <v>0</v>
      </c>
      <c r="AD210" s="1060">
        <f t="shared" si="48"/>
        <v>0</v>
      </c>
      <c r="AE210" s="1060">
        <f t="shared" si="49"/>
        <v>0</v>
      </c>
    </row>
    <row r="211" spans="2:31" s="1059" customFormat="1" ht="15" x14ac:dyDescent="0.2">
      <c r="B211" s="833"/>
      <c r="C211" s="1052"/>
      <c r="D211" s="1053"/>
      <c r="E211" s="1054"/>
      <c r="F211" s="1054"/>
      <c r="G211" s="1054"/>
      <c r="H211" s="1054"/>
      <c r="I211" s="1054"/>
      <c r="J211" s="1055">
        <f t="shared" si="51"/>
        <v>0</v>
      </c>
      <c r="K211" s="1052"/>
      <c r="L211" s="1055">
        <f t="shared" si="42"/>
        <v>0</v>
      </c>
      <c r="M211" s="757">
        <f>IF(ISBLANK($C211),0,VLOOKUP($C211,Listen!$B$3:$D$40,2,FALSE))</f>
        <v>0</v>
      </c>
      <c r="N211" s="757">
        <f>IF(ISBLANK($C211),0,VLOOKUP($C211,Listen!$B$3:$D$40,3,FALSE))</f>
        <v>0</v>
      </c>
      <c r="O211" s="1056">
        <f t="shared" si="52"/>
        <v>0</v>
      </c>
      <c r="P211" s="1056">
        <f t="shared" si="41"/>
        <v>0</v>
      </c>
      <c r="Q211" s="1056">
        <f t="shared" si="41"/>
        <v>0</v>
      </c>
      <c r="R211" s="1056">
        <f t="shared" si="41"/>
        <v>0</v>
      </c>
      <c r="S211" s="1056">
        <f t="shared" si="40"/>
        <v>0</v>
      </c>
      <c r="T211" s="1056">
        <f t="shared" si="40"/>
        <v>0</v>
      </c>
      <c r="U211" s="1056">
        <f t="shared" si="40"/>
        <v>0</v>
      </c>
      <c r="V211" s="1060">
        <f t="shared" ca="1" si="50"/>
        <v>0</v>
      </c>
      <c r="W211" s="1057">
        <f ca="1">IF(D211='A. Allgemeine Informationen'!$C$15,$L211-$X211,OFFSET(X211,0,'A. Allgemeine Informationen'!$C$15-2022)-$X211)</f>
        <v>0</v>
      </c>
      <c r="X211" s="1057">
        <f ca="1">IFERROR(OFFSET(X211,0,'A. Allgemeine Informationen'!$C$15-2021),0)</f>
        <v>0</v>
      </c>
      <c r="Y211" s="1060">
        <f t="shared" si="43"/>
        <v>0</v>
      </c>
      <c r="Z211" s="1060">
        <f t="shared" si="44"/>
        <v>0</v>
      </c>
      <c r="AA211" s="1060">
        <f t="shared" si="45"/>
        <v>0</v>
      </c>
      <c r="AB211" s="1060">
        <f t="shared" si="46"/>
        <v>0</v>
      </c>
      <c r="AC211" s="1060">
        <f t="shared" si="47"/>
        <v>0</v>
      </c>
      <c r="AD211" s="1060">
        <f t="shared" si="48"/>
        <v>0</v>
      </c>
      <c r="AE211" s="1060">
        <f t="shared" si="49"/>
        <v>0</v>
      </c>
    </row>
    <row r="212" spans="2:31" s="1059" customFormat="1" ht="15" x14ac:dyDescent="0.2">
      <c r="B212" s="833"/>
      <c r="C212" s="1052"/>
      <c r="D212" s="1053"/>
      <c r="E212" s="1054"/>
      <c r="F212" s="1054"/>
      <c r="G212" s="1054"/>
      <c r="H212" s="1054"/>
      <c r="I212" s="1054"/>
      <c r="J212" s="1055">
        <f t="shared" si="51"/>
        <v>0</v>
      </c>
      <c r="K212" s="1052"/>
      <c r="L212" s="1055">
        <f t="shared" si="42"/>
        <v>0</v>
      </c>
      <c r="M212" s="757">
        <f>IF(ISBLANK($C212),0,VLOOKUP($C212,Listen!$B$3:$D$40,2,FALSE))</f>
        <v>0</v>
      </c>
      <c r="N212" s="757">
        <f>IF(ISBLANK($C212),0,VLOOKUP($C212,Listen!$B$3:$D$40,3,FALSE))</f>
        <v>0</v>
      </c>
      <c r="O212" s="1056">
        <f t="shared" si="52"/>
        <v>0</v>
      </c>
      <c r="P212" s="1056">
        <f t="shared" si="41"/>
        <v>0</v>
      </c>
      <c r="Q212" s="1056">
        <f t="shared" si="41"/>
        <v>0</v>
      </c>
      <c r="R212" s="1056">
        <f t="shared" si="41"/>
        <v>0</v>
      </c>
      <c r="S212" s="1056">
        <f t="shared" si="40"/>
        <v>0</v>
      </c>
      <c r="T212" s="1056">
        <f t="shared" si="40"/>
        <v>0</v>
      </c>
      <c r="U212" s="1056">
        <f t="shared" si="40"/>
        <v>0</v>
      </c>
      <c r="V212" s="1060">
        <f t="shared" ca="1" si="50"/>
        <v>0</v>
      </c>
      <c r="W212" s="1057">
        <f ca="1">IF(D212='A. Allgemeine Informationen'!$C$15,$L212-$X212,OFFSET(X212,0,'A. Allgemeine Informationen'!$C$15-2022)-$X212)</f>
        <v>0</v>
      </c>
      <c r="X212" s="1057">
        <f ca="1">IFERROR(OFFSET(X212,0,'A. Allgemeine Informationen'!$C$15-2021),0)</f>
        <v>0</v>
      </c>
      <c r="Y212" s="1060">
        <f t="shared" si="43"/>
        <v>0</v>
      </c>
      <c r="Z212" s="1060">
        <f t="shared" si="44"/>
        <v>0</v>
      </c>
      <c r="AA212" s="1060">
        <f t="shared" si="45"/>
        <v>0</v>
      </c>
      <c r="AB212" s="1060">
        <f t="shared" si="46"/>
        <v>0</v>
      </c>
      <c r="AC212" s="1060">
        <f t="shared" si="47"/>
        <v>0</v>
      </c>
      <c r="AD212" s="1060">
        <f t="shared" si="48"/>
        <v>0</v>
      </c>
      <c r="AE212" s="1060">
        <f t="shared" si="49"/>
        <v>0</v>
      </c>
    </row>
    <row r="213" spans="2:31" s="1059" customFormat="1" ht="15" x14ac:dyDescent="0.2">
      <c r="B213" s="833"/>
      <c r="C213" s="1052"/>
      <c r="D213" s="1053"/>
      <c r="E213" s="1054"/>
      <c r="F213" s="1054"/>
      <c r="G213" s="1054"/>
      <c r="H213" s="1054"/>
      <c r="I213" s="1054"/>
      <c r="J213" s="1055">
        <f t="shared" si="51"/>
        <v>0</v>
      </c>
      <c r="K213" s="1052"/>
      <c r="L213" s="1055">
        <f t="shared" si="42"/>
        <v>0</v>
      </c>
      <c r="M213" s="757">
        <f>IF(ISBLANK($C213),0,VLOOKUP($C213,Listen!$B$3:$D$40,2,FALSE))</f>
        <v>0</v>
      </c>
      <c r="N213" s="757">
        <f>IF(ISBLANK($C213),0,VLOOKUP($C213,Listen!$B$3:$D$40,3,FALSE))</f>
        <v>0</v>
      </c>
      <c r="O213" s="1056">
        <f t="shared" si="52"/>
        <v>0</v>
      </c>
      <c r="P213" s="1056">
        <f t="shared" si="41"/>
        <v>0</v>
      </c>
      <c r="Q213" s="1056">
        <f t="shared" si="41"/>
        <v>0</v>
      </c>
      <c r="R213" s="1056">
        <f t="shared" si="41"/>
        <v>0</v>
      </c>
      <c r="S213" s="1056">
        <f t="shared" si="40"/>
        <v>0</v>
      </c>
      <c r="T213" s="1056">
        <f t="shared" si="40"/>
        <v>0</v>
      </c>
      <c r="U213" s="1056">
        <f t="shared" si="40"/>
        <v>0</v>
      </c>
      <c r="V213" s="1060">
        <f t="shared" ca="1" si="50"/>
        <v>0</v>
      </c>
      <c r="W213" s="1057">
        <f ca="1">IF(D213='A. Allgemeine Informationen'!$C$15,$L213-$X213,OFFSET(X213,0,'A. Allgemeine Informationen'!$C$15-2022)-$X213)</f>
        <v>0</v>
      </c>
      <c r="X213" s="1057">
        <f ca="1">IFERROR(OFFSET(X213,0,'A. Allgemeine Informationen'!$C$15-2021),0)</f>
        <v>0</v>
      </c>
      <c r="Y213" s="1060">
        <f t="shared" si="43"/>
        <v>0</v>
      </c>
      <c r="Z213" s="1060">
        <f t="shared" si="44"/>
        <v>0</v>
      </c>
      <c r="AA213" s="1060">
        <f t="shared" si="45"/>
        <v>0</v>
      </c>
      <c r="AB213" s="1060">
        <f t="shared" si="46"/>
        <v>0</v>
      </c>
      <c r="AC213" s="1060">
        <f t="shared" si="47"/>
        <v>0</v>
      </c>
      <c r="AD213" s="1060">
        <f t="shared" si="48"/>
        <v>0</v>
      </c>
      <c r="AE213" s="1060">
        <f t="shared" si="49"/>
        <v>0</v>
      </c>
    </row>
    <row r="214" spans="2:31" s="1059" customFormat="1" ht="15" x14ac:dyDescent="0.2">
      <c r="B214" s="833"/>
      <c r="C214" s="1052"/>
      <c r="D214" s="1053"/>
      <c r="E214" s="1054"/>
      <c r="F214" s="1054"/>
      <c r="G214" s="1054"/>
      <c r="H214" s="1054"/>
      <c r="I214" s="1054"/>
      <c r="J214" s="1055">
        <f t="shared" si="51"/>
        <v>0</v>
      </c>
      <c r="K214" s="1052"/>
      <c r="L214" s="1055">
        <f t="shared" si="42"/>
        <v>0</v>
      </c>
      <c r="M214" s="757">
        <f>IF(ISBLANK($C214),0,VLOOKUP($C214,Listen!$B$3:$D$40,2,FALSE))</f>
        <v>0</v>
      </c>
      <c r="N214" s="757">
        <f>IF(ISBLANK($C214),0,VLOOKUP($C214,Listen!$B$3:$D$40,3,FALSE))</f>
        <v>0</v>
      </c>
      <c r="O214" s="1056">
        <f t="shared" si="52"/>
        <v>0</v>
      </c>
      <c r="P214" s="1056">
        <f t="shared" si="41"/>
        <v>0</v>
      </c>
      <c r="Q214" s="1056">
        <f t="shared" si="41"/>
        <v>0</v>
      </c>
      <c r="R214" s="1056">
        <f t="shared" si="41"/>
        <v>0</v>
      </c>
      <c r="S214" s="1056">
        <f t="shared" si="40"/>
        <v>0</v>
      </c>
      <c r="T214" s="1056">
        <f t="shared" si="40"/>
        <v>0</v>
      </c>
      <c r="U214" s="1056">
        <f t="shared" si="40"/>
        <v>0</v>
      </c>
      <c r="V214" s="1060">
        <f t="shared" ca="1" si="50"/>
        <v>0</v>
      </c>
      <c r="W214" s="1057">
        <f ca="1">IF(D214='A. Allgemeine Informationen'!$C$15,$L214-$X214,OFFSET(X214,0,'A. Allgemeine Informationen'!$C$15-2022)-$X214)</f>
        <v>0</v>
      </c>
      <c r="X214" s="1057">
        <f ca="1">IFERROR(OFFSET(X214,0,'A. Allgemeine Informationen'!$C$15-2021),0)</f>
        <v>0</v>
      </c>
      <c r="Y214" s="1060">
        <f t="shared" si="43"/>
        <v>0</v>
      </c>
      <c r="Z214" s="1060">
        <f t="shared" si="44"/>
        <v>0</v>
      </c>
      <c r="AA214" s="1060">
        <f t="shared" si="45"/>
        <v>0</v>
      </c>
      <c r="AB214" s="1060">
        <f t="shared" si="46"/>
        <v>0</v>
      </c>
      <c r="AC214" s="1060">
        <f t="shared" si="47"/>
        <v>0</v>
      </c>
      <c r="AD214" s="1060">
        <f t="shared" si="48"/>
        <v>0</v>
      </c>
      <c r="AE214" s="1060">
        <f t="shared" si="49"/>
        <v>0</v>
      </c>
    </row>
    <row r="215" spans="2:31" s="1059" customFormat="1" ht="15" x14ac:dyDescent="0.2">
      <c r="B215" s="833"/>
      <c r="C215" s="1052"/>
      <c r="D215" s="1053"/>
      <c r="E215" s="1054"/>
      <c r="F215" s="1054"/>
      <c r="G215" s="1054"/>
      <c r="H215" s="1054"/>
      <c r="I215" s="1054"/>
      <c r="J215" s="1055">
        <f t="shared" si="51"/>
        <v>0</v>
      </c>
      <c r="K215" s="1052"/>
      <c r="L215" s="1055">
        <f t="shared" si="42"/>
        <v>0</v>
      </c>
      <c r="M215" s="757">
        <f>IF(ISBLANK($C215),0,VLOOKUP($C215,Listen!$B$3:$D$40,2,FALSE))</f>
        <v>0</v>
      </c>
      <c r="N215" s="757">
        <f>IF(ISBLANK($C215),0,VLOOKUP($C215,Listen!$B$3:$D$40,3,FALSE))</f>
        <v>0</v>
      </c>
      <c r="O215" s="1056">
        <f t="shared" si="52"/>
        <v>0</v>
      </c>
      <c r="P215" s="1056">
        <f t="shared" si="41"/>
        <v>0</v>
      </c>
      <c r="Q215" s="1056">
        <f t="shared" si="41"/>
        <v>0</v>
      </c>
      <c r="R215" s="1056">
        <f t="shared" si="41"/>
        <v>0</v>
      </c>
      <c r="S215" s="1056">
        <f t="shared" si="40"/>
        <v>0</v>
      </c>
      <c r="T215" s="1056">
        <f t="shared" si="40"/>
        <v>0</v>
      </c>
      <c r="U215" s="1056">
        <f t="shared" si="40"/>
        <v>0</v>
      </c>
      <c r="V215" s="1060">
        <f t="shared" ca="1" si="50"/>
        <v>0</v>
      </c>
      <c r="W215" s="1057">
        <f ca="1">IF(D215='A. Allgemeine Informationen'!$C$15,$L215-$X215,OFFSET(X215,0,'A. Allgemeine Informationen'!$C$15-2022)-$X215)</f>
        <v>0</v>
      </c>
      <c r="X215" s="1057">
        <f ca="1">IFERROR(OFFSET(X215,0,'A. Allgemeine Informationen'!$C$15-2021),0)</f>
        <v>0</v>
      </c>
      <c r="Y215" s="1060">
        <f t="shared" si="43"/>
        <v>0</v>
      </c>
      <c r="Z215" s="1060">
        <f t="shared" si="44"/>
        <v>0</v>
      </c>
      <c r="AA215" s="1060">
        <f t="shared" si="45"/>
        <v>0</v>
      </c>
      <c r="AB215" s="1060">
        <f t="shared" si="46"/>
        <v>0</v>
      </c>
      <c r="AC215" s="1060">
        <f t="shared" si="47"/>
        <v>0</v>
      </c>
      <c r="AD215" s="1060">
        <f t="shared" si="48"/>
        <v>0</v>
      </c>
      <c r="AE215" s="1060">
        <f t="shared" si="49"/>
        <v>0</v>
      </c>
    </row>
    <row r="216" spans="2:31" s="1059" customFormat="1" ht="15" x14ac:dyDescent="0.2">
      <c r="B216" s="833"/>
      <c r="C216" s="1052"/>
      <c r="D216" s="1053"/>
      <c r="E216" s="1054"/>
      <c r="F216" s="1054"/>
      <c r="G216" s="1054"/>
      <c r="H216" s="1054"/>
      <c r="I216" s="1054"/>
      <c r="J216" s="1055">
        <f t="shared" si="51"/>
        <v>0</v>
      </c>
      <c r="K216" s="1052"/>
      <c r="L216" s="1055">
        <f t="shared" si="42"/>
        <v>0</v>
      </c>
      <c r="M216" s="757">
        <f>IF(ISBLANK($C216),0,VLOOKUP($C216,Listen!$B$3:$D$40,2,FALSE))</f>
        <v>0</v>
      </c>
      <c r="N216" s="757">
        <f>IF(ISBLANK($C216),0,VLOOKUP($C216,Listen!$B$3:$D$40,3,FALSE))</f>
        <v>0</v>
      </c>
      <c r="O216" s="1056">
        <f t="shared" si="52"/>
        <v>0</v>
      </c>
      <c r="P216" s="1056">
        <f t="shared" si="41"/>
        <v>0</v>
      </c>
      <c r="Q216" s="1056">
        <f t="shared" si="41"/>
        <v>0</v>
      </c>
      <c r="R216" s="1056">
        <f t="shared" si="41"/>
        <v>0</v>
      </c>
      <c r="S216" s="1056">
        <f t="shared" si="40"/>
        <v>0</v>
      </c>
      <c r="T216" s="1056">
        <f t="shared" si="40"/>
        <v>0</v>
      </c>
      <c r="U216" s="1056">
        <f t="shared" si="40"/>
        <v>0</v>
      </c>
      <c r="V216" s="1060">
        <f t="shared" ca="1" si="50"/>
        <v>0</v>
      </c>
      <c r="W216" s="1057">
        <f ca="1">IF(D216='A. Allgemeine Informationen'!$C$15,$L216-$X216,OFFSET(X216,0,'A. Allgemeine Informationen'!$C$15-2022)-$X216)</f>
        <v>0</v>
      </c>
      <c r="X216" s="1057">
        <f ca="1">IFERROR(OFFSET(X216,0,'A. Allgemeine Informationen'!$C$15-2021),0)</f>
        <v>0</v>
      </c>
      <c r="Y216" s="1060">
        <f t="shared" si="43"/>
        <v>0</v>
      </c>
      <c r="Z216" s="1060">
        <f t="shared" si="44"/>
        <v>0</v>
      </c>
      <c r="AA216" s="1060">
        <f t="shared" si="45"/>
        <v>0</v>
      </c>
      <c r="AB216" s="1060">
        <f t="shared" si="46"/>
        <v>0</v>
      </c>
      <c r="AC216" s="1060">
        <f t="shared" si="47"/>
        <v>0</v>
      </c>
      <c r="AD216" s="1060">
        <f t="shared" si="48"/>
        <v>0</v>
      </c>
      <c r="AE216" s="1060">
        <f t="shared" si="49"/>
        <v>0</v>
      </c>
    </row>
    <row r="217" spans="2:31" s="1059" customFormat="1" ht="15" x14ac:dyDescent="0.2">
      <c r="B217" s="833"/>
      <c r="C217" s="1052"/>
      <c r="D217" s="1053"/>
      <c r="E217" s="1054"/>
      <c r="F217" s="1054"/>
      <c r="G217" s="1054"/>
      <c r="H217" s="1054"/>
      <c r="I217" s="1054"/>
      <c r="J217" s="1055">
        <f t="shared" si="51"/>
        <v>0</v>
      </c>
      <c r="K217" s="1052"/>
      <c r="L217" s="1055">
        <f t="shared" si="42"/>
        <v>0</v>
      </c>
      <c r="M217" s="757">
        <f>IF(ISBLANK($C217),0,VLOOKUP($C217,Listen!$B$3:$D$40,2,FALSE))</f>
        <v>0</v>
      </c>
      <c r="N217" s="757">
        <f>IF(ISBLANK($C217),0,VLOOKUP($C217,Listen!$B$3:$D$40,3,FALSE))</f>
        <v>0</v>
      </c>
      <c r="O217" s="1056">
        <f t="shared" si="52"/>
        <v>0</v>
      </c>
      <c r="P217" s="1056">
        <f t="shared" si="41"/>
        <v>0</v>
      </c>
      <c r="Q217" s="1056">
        <f t="shared" si="41"/>
        <v>0</v>
      </c>
      <c r="R217" s="1056">
        <f t="shared" si="41"/>
        <v>0</v>
      </c>
      <c r="S217" s="1056">
        <f t="shared" si="40"/>
        <v>0</v>
      </c>
      <c r="T217" s="1056">
        <f t="shared" si="40"/>
        <v>0</v>
      </c>
      <c r="U217" s="1056">
        <f t="shared" si="40"/>
        <v>0</v>
      </c>
      <c r="V217" s="1060">
        <f t="shared" ca="1" si="50"/>
        <v>0</v>
      </c>
      <c r="W217" s="1057">
        <f ca="1">IF(D217='A. Allgemeine Informationen'!$C$15,$L217-$X217,OFFSET(X217,0,'A. Allgemeine Informationen'!$C$15-2022)-$X217)</f>
        <v>0</v>
      </c>
      <c r="X217" s="1057">
        <f ca="1">IFERROR(OFFSET(X217,0,'A. Allgemeine Informationen'!$C$15-2021),0)</f>
        <v>0</v>
      </c>
      <c r="Y217" s="1060">
        <f t="shared" si="43"/>
        <v>0</v>
      </c>
      <c r="Z217" s="1060">
        <f t="shared" si="44"/>
        <v>0</v>
      </c>
      <c r="AA217" s="1060">
        <f t="shared" si="45"/>
        <v>0</v>
      </c>
      <c r="AB217" s="1060">
        <f t="shared" si="46"/>
        <v>0</v>
      </c>
      <c r="AC217" s="1060">
        <f t="shared" si="47"/>
        <v>0</v>
      </c>
      <c r="AD217" s="1060">
        <f t="shared" si="48"/>
        <v>0</v>
      </c>
      <c r="AE217" s="1060">
        <f t="shared" si="49"/>
        <v>0</v>
      </c>
    </row>
    <row r="218" spans="2:31" s="1059" customFormat="1" ht="15" x14ac:dyDescent="0.2">
      <c r="B218" s="833"/>
      <c r="C218" s="1052"/>
      <c r="D218" s="1053"/>
      <c r="E218" s="1054"/>
      <c r="F218" s="1054"/>
      <c r="G218" s="1054"/>
      <c r="H218" s="1054"/>
      <c r="I218" s="1054"/>
      <c r="J218" s="1055">
        <f t="shared" si="51"/>
        <v>0</v>
      </c>
      <c r="K218" s="1052"/>
      <c r="L218" s="1055">
        <f t="shared" si="42"/>
        <v>0</v>
      </c>
      <c r="M218" s="757">
        <f>IF(ISBLANK($C218),0,VLOOKUP($C218,Listen!$B$3:$D$40,2,FALSE))</f>
        <v>0</v>
      </c>
      <c r="N218" s="757">
        <f>IF(ISBLANK($C218),0,VLOOKUP($C218,Listen!$B$3:$D$40,3,FALSE))</f>
        <v>0</v>
      </c>
      <c r="O218" s="1056">
        <f t="shared" si="52"/>
        <v>0</v>
      </c>
      <c r="P218" s="1056">
        <f t="shared" si="41"/>
        <v>0</v>
      </c>
      <c r="Q218" s="1056">
        <f t="shared" si="41"/>
        <v>0</v>
      </c>
      <c r="R218" s="1056">
        <f t="shared" si="41"/>
        <v>0</v>
      </c>
      <c r="S218" s="1056">
        <f t="shared" si="40"/>
        <v>0</v>
      </c>
      <c r="T218" s="1056">
        <f t="shared" si="40"/>
        <v>0</v>
      </c>
      <c r="U218" s="1056">
        <f t="shared" si="40"/>
        <v>0</v>
      </c>
      <c r="V218" s="1060">
        <f t="shared" ca="1" si="50"/>
        <v>0</v>
      </c>
      <c r="W218" s="1057">
        <f ca="1">IF(D218='A. Allgemeine Informationen'!$C$15,$L218-$X218,OFFSET(X218,0,'A. Allgemeine Informationen'!$C$15-2022)-$X218)</f>
        <v>0</v>
      </c>
      <c r="X218" s="1057">
        <f ca="1">IFERROR(OFFSET(X218,0,'A. Allgemeine Informationen'!$C$15-2021),0)</f>
        <v>0</v>
      </c>
      <c r="Y218" s="1060">
        <f t="shared" si="43"/>
        <v>0</v>
      </c>
      <c r="Z218" s="1060">
        <f t="shared" si="44"/>
        <v>0</v>
      </c>
      <c r="AA218" s="1060">
        <f t="shared" si="45"/>
        <v>0</v>
      </c>
      <c r="AB218" s="1060">
        <f t="shared" si="46"/>
        <v>0</v>
      </c>
      <c r="AC218" s="1060">
        <f t="shared" si="47"/>
        <v>0</v>
      </c>
      <c r="AD218" s="1060">
        <f t="shared" si="48"/>
        <v>0</v>
      </c>
      <c r="AE218" s="1060">
        <f t="shared" si="49"/>
        <v>0</v>
      </c>
    </row>
    <row r="219" spans="2:31" s="1059" customFormat="1" ht="15" x14ac:dyDescent="0.2">
      <c r="B219" s="833"/>
      <c r="C219" s="1052"/>
      <c r="D219" s="1053"/>
      <c r="E219" s="1054"/>
      <c r="F219" s="1054"/>
      <c r="G219" s="1054"/>
      <c r="H219" s="1054"/>
      <c r="I219" s="1054"/>
      <c r="J219" s="1055">
        <f t="shared" si="51"/>
        <v>0</v>
      </c>
      <c r="K219" s="1052"/>
      <c r="L219" s="1055">
        <f t="shared" si="42"/>
        <v>0</v>
      </c>
      <c r="M219" s="757">
        <f>IF(ISBLANK($C219),0,VLOOKUP($C219,Listen!$B$3:$D$40,2,FALSE))</f>
        <v>0</v>
      </c>
      <c r="N219" s="757">
        <f>IF(ISBLANK($C219),0,VLOOKUP($C219,Listen!$B$3:$D$40,3,FALSE))</f>
        <v>0</v>
      </c>
      <c r="O219" s="1056">
        <f t="shared" si="52"/>
        <v>0</v>
      </c>
      <c r="P219" s="1056">
        <f t="shared" si="41"/>
        <v>0</v>
      </c>
      <c r="Q219" s="1056">
        <f t="shared" si="41"/>
        <v>0</v>
      </c>
      <c r="R219" s="1056">
        <f t="shared" si="41"/>
        <v>0</v>
      </c>
      <c r="S219" s="1056">
        <f t="shared" si="40"/>
        <v>0</v>
      </c>
      <c r="T219" s="1056">
        <f t="shared" si="40"/>
        <v>0</v>
      </c>
      <c r="U219" s="1056">
        <f t="shared" si="40"/>
        <v>0</v>
      </c>
      <c r="V219" s="1060">
        <f t="shared" ca="1" si="50"/>
        <v>0</v>
      </c>
      <c r="W219" s="1057">
        <f ca="1">IF(D219='A. Allgemeine Informationen'!$C$15,$L219-$X219,OFFSET(X219,0,'A. Allgemeine Informationen'!$C$15-2022)-$X219)</f>
        <v>0</v>
      </c>
      <c r="X219" s="1057">
        <f ca="1">IFERROR(OFFSET(X219,0,'A. Allgemeine Informationen'!$C$15-2021),0)</f>
        <v>0</v>
      </c>
      <c r="Y219" s="1060">
        <f t="shared" si="43"/>
        <v>0</v>
      </c>
      <c r="Z219" s="1060">
        <f t="shared" si="44"/>
        <v>0</v>
      </c>
      <c r="AA219" s="1060">
        <f t="shared" si="45"/>
        <v>0</v>
      </c>
      <c r="AB219" s="1060">
        <f t="shared" si="46"/>
        <v>0</v>
      </c>
      <c r="AC219" s="1060">
        <f t="shared" si="47"/>
        <v>0</v>
      </c>
      <c r="AD219" s="1060">
        <f t="shared" si="48"/>
        <v>0</v>
      </c>
      <c r="AE219" s="1060">
        <f t="shared" si="49"/>
        <v>0</v>
      </c>
    </row>
    <row r="220" spans="2:31" s="1059" customFormat="1" ht="15" x14ac:dyDescent="0.2">
      <c r="B220" s="833"/>
      <c r="C220" s="1052"/>
      <c r="D220" s="1053"/>
      <c r="E220" s="1054"/>
      <c r="F220" s="1054"/>
      <c r="G220" s="1054"/>
      <c r="H220" s="1054"/>
      <c r="I220" s="1054"/>
      <c r="J220" s="1055">
        <f t="shared" si="51"/>
        <v>0</v>
      </c>
      <c r="K220" s="1052"/>
      <c r="L220" s="1055">
        <f t="shared" si="42"/>
        <v>0</v>
      </c>
      <c r="M220" s="757">
        <f>IF(ISBLANK($C220),0,VLOOKUP($C220,Listen!$B$3:$D$40,2,FALSE))</f>
        <v>0</v>
      </c>
      <c r="N220" s="757">
        <f>IF(ISBLANK($C220),0,VLOOKUP($C220,Listen!$B$3:$D$40,3,FALSE))</f>
        <v>0</v>
      </c>
      <c r="O220" s="1056">
        <f t="shared" si="52"/>
        <v>0</v>
      </c>
      <c r="P220" s="1056">
        <f t="shared" si="41"/>
        <v>0</v>
      </c>
      <c r="Q220" s="1056">
        <f t="shared" si="41"/>
        <v>0</v>
      </c>
      <c r="R220" s="1056">
        <f t="shared" si="41"/>
        <v>0</v>
      </c>
      <c r="S220" s="1056">
        <f t="shared" si="40"/>
        <v>0</v>
      </c>
      <c r="T220" s="1056">
        <f t="shared" si="40"/>
        <v>0</v>
      </c>
      <c r="U220" s="1056">
        <f t="shared" si="40"/>
        <v>0</v>
      </c>
      <c r="V220" s="1060">
        <f t="shared" ca="1" si="50"/>
        <v>0</v>
      </c>
      <c r="W220" s="1057">
        <f ca="1">IF(D220='A. Allgemeine Informationen'!$C$15,$L220-$X220,OFFSET(X220,0,'A. Allgemeine Informationen'!$C$15-2022)-$X220)</f>
        <v>0</v>
      </c>
      <c r="X220" s="1057">
        <f ca="1">IFERROR(OFFSET(X220,0,'A. Allgemeine Informationen'!$C$15-2021),0)</f>
        <v>0</v>
      </c>
      <c r="Y220" s="1060">
        <f t="shared" si="43"/>
        <v>0</v>
      </c>
      <c r="Z220" s="1060">
        <f t="shared" si="44"/>
        <v>0</v>
      </c>
      <c r="AA220" s="1060">
        <f t="shared" si="45"/>
        <v>0</v>
      </c>
      <c r="AB220" s="1060">
        <f t="shared" si="46"/>
        <v>0</v>
      </c>
      <c r="AC220" s="1060">
        <f t="shared" si="47"/>
        <v>0</v>
      </c>
      <c r="AD220" s="1060">
        <f t="shared" si="48"/>
        <v>0</v>
      </c>
      <c r="AE220" s="1060">
        <f t="shared" si="49"/>
        <v>0</v>
      </c>
    </row>
    <row r="221" spans="2:31" s="1059" customFormat="1" ht="15" x14ac:dyDescent="0.2">
      <c r="B221" s="833"/>
      <c r="C221" s="1052"/>
      <c r="D221" s="1053"/>
      <c r="E221" s="1054"/>
      <c r="F221" s="1054"/>
      <c r="G221" s="1054"/>
      <c r="H221" s="1054"/>
      <c r="I221" s="1054"/>
      <c r="J221" s="1055">
        <f t="shared" si="51"/>
        <v>0</v>
      </c>
      <c r="K221" s="1052"/>
      <c r="L221" s="1055">
        <f t="shared" si="42"/>
        <v>0</v>
      </c>
      <c r="M221" s="757">
        <f>IF(ISBLANK($C221),0,VLOOKUP($C221,Listen!$B$3:$D$40,2,FALSE))</f>
        <v>0</v>
      </c>
      <c r="N221" s="757">
        <f>IF(ISBLANK($C221),0,VLOOKUP($C221,Listen!$B$3:$D$40,3,FALSE))</f>
        <v>0</v>
      </c>
      <c r="O221" s="1056">
        <f t="shared" si="52"/>
        <v>0</v>
      </c>
      <c r="P221" s="1056">
        <f t="shared" si="41"/>
        <v>0</v>
      </c>
      <c r="Q221" s="1056">
        <f t="shared" si="41"/>
        <v>0</v>
      </c>
      <c r="R221" s="1056">
        <f t="shared" si="41"/>
        <v>0</v>
      </c>
      <c r="S221" s="1056">
        <f t="shared" si="40"/>
        <v>0</v>
      </c>
      <c r="T221" s="1056">
        <f t="shared" si="40"/>
        <v>0</v>
      </c>
      <c r="U221" s="1056">
        <f t="shared" si="40"/>
        <v>0</v>
      </c>
      <c r="V221" s="1060">
        <f t="shared" ca="1" si="50"/>
        <v>0</v>
      </c>
      <c r="W221" s="1057">
        <f ca="1">IF(D221='A. Allgemeine Informationen'!$C$15,$L221-$X221,OFFSET(X221,0,'A. Allgemeine Informationen'!$C$15-2022)-$X221)</f>
        <v>0</v>
      </c>
      <c r="X221" s="1057">
        <f ca="1">IFERROR(OFFSET(X221,0,'A. Allgemeine Informationen'!$C$15-2021),0)</f>
        <v>0</v>
      </c>
      <c r="Y221" s="1060">
        <f t="shared" si="43"/>
        <v>0</v>
      </c>
      <c r="Z221" s="1060">
        <f t="shared" si="44"/>
        <v>0</v>
      </c>
      <c r="AA221" s="1060">
        <f t="shared" si="45"/>
        <v>0</v>
      </c>
      <c r="AB221" s="1060">
        <f t="shared" si="46"/>
        <v>0</v>
      </c>
      <c r="AC221" s="1060">
        <f t="shared" si="47"/>
        <v>0</v>
      </c>
      <c r="AD221" s="1060">
        <f t="shared" si="48"/>
        <v>0</v>
      </c>
      <c r="AE221" s="1060">
        <f t="shared" si="49"/>
        <v>0</v>
      </c>
    </row>
    <row r="222" spans="2:31" s="1059" customFormat="1" ht="15" x14ac:dyDescent="0.2">
      <c r="B222" s="833"/>
      <c r="C222" s="1052"/>
      <c r="D222" s="1053"/>
      <c r="E222" s="1054"/>
      <c r="F222" s="1054"/>
      <c r="G222" s="1054"/>
      <c r="H222" s="1054"/>
      <c r="I222" s="1054"/>
      <c r="J222" s="1055">
        <f t="shared" si="51"/>
        <v>0</v>
      </c>
      <c r="K222" s="1052"/>
      <c r="L222" s="1055">
        <f t="shared" si="42"/>
        <v>0</v>
      </c>
      <c r="M222" s="757">
        <f>IF(ISBLANK($C222),0,VLOOKUP($C222,Listen!$B$3:$D$40,2,FALSE))</f>
        <v>0</v>
      </c>
      <c r="N222" s="757">
        <f>IF(ISBLANK($C222),0,VLOOKUP($C222,Listen!$B$3:$D$40,3,FALSE))</f>
        <v>0</v>
      </c>
      <c r="O222" s="1056">
        <f t="shared" si="52"/>
        <v>0</v>
      </c>
      <c r="P222" s="1056">
        <f t="shared" si="41"/>
        <v>0</v>
      </c>
      <c r="Q222" s="1056">
        <f t="shared" si="41"/>
        <v>0</v>
      </c>
      <c r="R222" s="1056">
        <f t="shared" si="41"/>
        <v>0</v>
      </c>
      <c r="S222" s="1056">
        <f t="shared" si="40"/>
        <v>0</v>
      </c>
      <c r="T222" s="1056">
        <f t="shared" si="40"/>
        <v>0</v>
      </c>
      <c r="U222" s="1056">
        <f t="shared" si="40"/>
        <v>0</v>
      </c>
      <c r="V222" s="1060">
        <f t="shared" ca="1" si="50"/>
        <v>0</v>
      </c>
      <c r="W222" s="1057">
        <f ca="1">IF(D222='A. Allgemeine Informationen'!$C$15,$L222-$X222,OFFSET(X222,0,'A. Allgemeine Informationen'!$C$15-2022)-$X222)</f>
        <v>0</v>
      </c>
      <c r="X222" s="1057">
        <f ca="1">IFERROR(OFFSET(X222,0,'A. Allgemeine Informationen'!$C$15-2021),0)</f>
        <v>0</v>
      </c>
      <c r="Y222" s="1060">
        <f t="shared" si="43"/>
        <v>0</v>
      </c>
      <c r="Z222" s="1060">
        <f t="shared" si="44"/>
        <v>0</v>
      </c>
      <c r="AA222" s="1060">
        <f t="shared" si="45"/>
        <v>0</v>
      </c>
      <c r="AB222" s="1060">
        <f t="shared" si="46"/>
        <v>0</v>
      </c>
      <c r="AC222" s="1060">
        <f t="shared" si="47"/>
        <v>0</v>
      </c>
      <c r="AD222" s="1060">
        <f t="shared" si="48"/>
        <v>0</v>
      </c>
      <c r="AE222" s="1060">
        <f t="shared" si="49"/>
        <v>0</v>
      </c>
    </row>
    <row r="223" spans="2:31" s="1059" customFormat="1" ht="15" x14ac:dyDescent="0.2">
      <c r="B223" s="833"/>
      <c r="C223" s="1052"/>
      <c r="D223" s="1053"/>
      <c r="E223" s="1054"/>
      <c r="F223" s="1054"/>
      <c r="G223" s="1054"/>
      <c r="H223" s="1054"/>
      <c r="I223" s="1054"/>
      <c r="J223" s="1055">
        <f t="shared" si="51"/>
        <v>0</v>
      </c>
      <c r="K223" s="1052"/>
      <c r="L223" s="1055">
        <f t="shared" si="42"/>
        <v>0</v>
      </c>
      <c r="M223" s="757">
        <f>IF(ISBLANK($C223),0,VLOOKUP($C223,Listen!$B$3:$D$40,2,FALSE))</f>
        <v>0</v>
      </c>
      <c r="N223" s="757">
        <f>IF(ISBLANK($C223),0,VLOOKUP($C223,Listen!$B$3:$D$40,3,FALSE))</f>
        <v>0</v>
      </c>
      <c r="O223" s="1056">
        <f t="shared" si="52"/>
        <v>0</v>
      </c>
      <c r="P223" s="1056">
        <f t="shared" si="41"/>
        <v>0</v>
      </c>
      <c r="Q223" s="1056">
        <f t="shared" si="41"/>
        <v>0</v>
      </c>
      <c r="R223" s="1056">
        <f t="shared" si="41"/>
        <v>0</v>
      </c>
      <c r="S223" s="1056">
        <f t="shared" si="40"/>
        <v>0</v>
      </c>
      <c r="T223" s="1056">
        <f t="shared" si="40"/>
        <v>0</v>
      </c>
      <c r="U223" s="1056">
        <f t="shared" si="40"/>
        <v>0</v>
      </c>
      <c r="V223" s="1060">
        <f t="shared" ca="1" si="50"/>
        <v>0</v>
      </c>
      <c r="W223" s="1057">
        <f ca="1">IF(D223='A. Allgemeine Informationen'!$C$15,$L223-$X223,OFFSET(X223,0,'A. Allgemeine Informationen'!$C$15-2022)-$X223)</f>
        <v>0</v>
      </c>
      <c r="X223" s="1057">
        <f ca="1">IFERROR(OFFSET(X223,0,'A. Allgemeine Informationen'!$C$15-2021),0)</f>
        <v>0</v>
      </c>
      <c r="Y223" s="1060">
        <f t="shared" si="43"/>
        <v>0</v>
      </c>
      <c r="Z223" s="1060">
        <f t="shared" si="44"/>
        <v>0</v>
      </c>
      <c r="AA223" s="1060">
        <f t="shared" si="45"/>
        <v>0</v>
      </c>
      <c r="AB223" s="1060">
        <f t="shared" si="46"/>
        <v>0</v>
      </c>
      <c r="AC223" s="1060">
        <f t="shared" si="47"/>
        <v>0</v>
      </c>
      <c r="AD223" s="1060">
        <f t="shared" si="48"/>
        <v>0</v>
      </c>
      <c r="AE223" s="1060">
        <f t="shared" si="49"/>
        <v>0</v>
      </c>
    </row>
    <row r="224" spans="2:31" s="1059" customFormat="1" ht="15" x14ac:dyDescent="0.2">
      <c r="B224" s="833"/>
      <c r="C224" s="1052"/>
      <c r="D224" s="1053"/>
      <c r="E224" s="1054"/>
      <c r="F224" s="1054"/>
      <c r="G224" s="1054"/>
      <c r="H224" s="1054"/>
      <c r="I224" s="1054"/>
      <c r="J224" s="1055">
        <f t="shared" si="51"/>
        <v>0</v>
      </c>
      <c r="K224" s="1052"/>
      <c r="L224" s="1055">
        <f t="shared" si="42"/>
        <v>0</v>
      </c>
      <c r="M224" s="757">
        <f>IF(ISBLANK($C224),0,VLOOKUP($C224,Listen!$B$3:$D$40,2,FALSE))</f>
        <v>0</v>
      </c>
      <c r="N224" s="757">
        <f>IF(ISBLANK($C224),0,VLOOKUP($C224,Listen!$B$3:$D$40,3,FALSE))</f>
        <v>0</v>
      </c>
      <c r="O224" s="1056">
        <f t="shared" si="52"/>
        <v>0</v>
      </c>
      <c r="P224" s="1056">
        <f t="shared" si="41"/>
        <v>0</v>
      </c>
      <c r="Q224" s="1056">
        <f t="shared" si="41"/>
        <v>0</v>
      </c>
      <c r="R224" s="1056">
        <f t="shared" si="41"/>
        <v>0</v>
      </c>
      <c r="S224" s="1056">
        <f t="shared" si="40"/>
        <v>0</v>
      </c>
      <c r="T224" s="1056">
        <f t="shared" si="40"/>
        <v>0</v>
      </c>
      <c r="U224" s="1056">
        <f t="shared" si="40"/>
        <v>0</v>
      </c>
      <c r="V224" s="1060">
        <f t="shared" ca="1" si="50"/>
        <v>0</v>
      </c>
      <c r="W224" s="1057">
        <f ca="1">IF(D224='A. Allgemeine Informationen'!$C$15,$L224-$X224,OFFSET(X224,0,'A. Allgemeine Informationen'!$C$15-2022)-$X224)</f>
        <v>0</v>
      </c>
      <c r="X224" s="1057">
        <f ca="1">IFERROR(OFFSET(X224,0,'A. Allgemeine Informationen'!$C$15-2021),0)</f>
        <v>0</v>
      </c>
      <c r="Y224" s="1060">
        <f t="shared" si="43"/>
        <v>0</v>
      </c>
      <c r="Z224" s="1060">
        <f t="shared" si="44"/>
        <v>0</v>
      </c>
      <c r="AA224" s="1060">
        <f t="shared" si="45"/>
        <v>0</v>
      </c>
      <c r="AB224" s="1060">
        <f t="shared" si="46"/>
        <v>0</v>
      </c>
      <c r="AC224" s="1060">
        <f t="shared" si="47"/>
        <v>0</v>
      </c>
      <c r="AD224" s="1060">
        <f t="shared" si="48"/>
        <v>0</v>
      </c>
      <c r="AE224" s="1060">
        <f t="shared" si="49"/>
        <v>0</v>
      </c>
    </row>
    <row r="225" spans="2:31" s="1059" customFormat="1" ht="15" x14ac:dyDescent="0.2">
      <c r="B225" s="833"/>
      <c r="C225" s="1052"/>
      <c r="D225" s="1053"/>
      <c r="E225" s="1054"/>
      <c r="F225" s="1054"/>
      <c r="G225" s="1054"/>
      <c r="H225" s="1054"/>
      <c r="I225" s="1054"/>
      <c r="J225" s="1055">
        <f t="shared" si="51"/>
        <v>0</v>
      </c>
      <c r="K225" s="1052"/>
      <c r="L225" s="1055">
        <f t="shared" si="42"/>
        <v>0</v>
      </c>
      <c r="M225" s="757">
        <f>IF(ISBLANK($C225),0,VLOOKUP($C225,Listen!$B$3:$D$40,2,FALSE))</f>
        <v>0</v>
      </c>
      <c r="N225" s="757">
        <f>IF(ISBLANK($C225),0,VLOOKUP($C225,Listen!$B$3:$D$40,3,FALSE))</f>
        <v>0</v>
      </c>
      <c r="O225" s="1056">
        <f t="shared" si="52"/>
        <v>0</v>
      </c>
      <c r="P225" s="1056">
        <f t="shared" si="41"/>
        <v>0</v>
      </c>
      <c r="Q225" s="1056">
        <f t="shared" si="41"/>
        <v>0</v>
      </c>
      <c r="R225" s="1056">
        <f t="shared" si="41"/>
        <v>0</v>
      </c>
      <c r="S225" s="1056">
        <f t="shared" si="40"/>
        <v>0</v>
      </c>
      <c r="T225" s="1056">
        <f t="shared" si="40"/>
        <v>0</v>
      </c>
      <c r="U225" s="1056">
        <f t="shared" si="40"/>
        <v>0</v>
      </c>
      <c r="V225" s="1060">
        <f t="shared" ca="1" si="50"/>
        <v>0</v>
      </c>
      <c r="W225" s="1057">
        <f ca="1">IF(D225='A. Allgemeine Informationen'!$C$15,$L225-$X225,OFFSET(X225,0,'A. Allgemeine Informationen'!$C$15-2022)-$X225)</f>
        <v>0</v>
      </c>
      <c r="X225" s="1057">
        <f ca="1">IFERROR(OFFSET(X225,0,'A. Allgemeine Informationen'!$C$15-2021),0)</f>
        <v>0</v>
      </c>
      <c r="Y225" s="1060">
        <f t="shared" si="43"/>
        <v>0</v>
      </c>
      <c r="Z225" s="1060">
        <f t="shared" si="44"/>
        <v>0</v>
      </c>
      <c r="AA225" s="1060">
        <f t="shared" si="45"/>
        <v>0</v>
      </c>
      <c r="AB225" s="1060">
        <f t="shared" si="46"/>
        <v>0</v>
      </c>
      <c r="AC225" s="1060">
        <f t="shared" si="47"/>
        <v>0</v>
      </c>
      <c r="AD225" s="1060">
        <f t="shared" si="48"/>
        <v>0</v>
      </c>
      <c r="AE225" s="1060">
        <f t="shared" si="49"/>
        <v>0</v>
      </c>
    </row>
    <row r="226" spans="2:31" s="1059" customFormat="1" ht="15" x14ac:dyDescent="0.2">
      <c r="B226" s="833"/>
      <c r="C226" s="1052"/>
      <c r="D226" s="1053"/>
      <c r="E226" s="1054"/>
      <c r="F226" s="1054"/>
      <c r="G226" s="1054"/>
      <c r="H226" s="1054"/>
      <c r="I226" s="1054"/>
      <c r="J226" s="1055">
        <f t="shared" si="51"/>
        <v>0</v>
      </c>
      <c r="K226" s="1052"/>
      <c r="L226" s="1055">
        <f t="shared" si="42"/>
        <v>0</v>
      </c>
      <c r="M226" s="757">
        <f>IF(ISBLANK($C226),0,VLOOKUP($C226,Listen!$B$3:$D$40,2,FALSE))</f>
        <v>0</v>
      </c>
      <c r="N226" s="757">
        <f>IF(ISBLANK($C226),0,VLOOKUP($C226,Listen!$B$3:$D$40,3,FALSE))</f>
        <v>0</v>
      </c>
      <c r="O226" s="1056">
        <f t="shared" si="52"/>
        <v>0</v>
      </c>
      <c r="P226" s="1056">
        <f t="shared" si="41"/>
        <v>0</v>
      </c>
      <c r="Q226" s="1056">
        <f t="shared" si="41"/>
        <v>0</v>
      </c>
      <c r="R226" s="1056">
        <f t="shared" si="41"/>
        <v>0</v>
      </c>
      <c r="S226" s="1056">
        <f t="shared" si="40"/>
        <v>0</v>
      </c>
      <c r="T226" s="1056">
        <f t="shared" si="40"/>
        <v>0</v>
      </c>
      <c r="U226" s="1056">
        <f t="shared" si="40"/>
        <v>0</v>
      </c>
      <c r="V226" s="1060">
        <f t="shared" ca="1" si="50"/>
        <v>0</v>
      </c>
      <c r="W226" s="1057">
        <f ca="1">IF(D226='A. Allgemeine Informationen'!$C$15,$L226-$X226,OFFSET(X226,0,'A. Allgemeine Informationen'!$C$15-2022)-$X226)</f>
        <v>0</v>
      </c>
      <c r="X226" s="1057">
        <f ca="1">IFERROR(OFFSET(X226,0,'A. Allgemeine Informationen'!$C$15-2021),0)</f>
        <v>0</v>
      </c>
      <c r="Y226" s="1060">
        <f t="shared" si="43"/>
        <v>0</v>
      </c>
      <c r="Z226" s="1060">
        <f t="shared" si="44"/>
        <v>0</v>
      </c>
      <c r="AA226" s="1060">
        <f t="shared" si="45"/>
        <v>0</v>
      </c>
      <c r="AB226" s="1060">
        <f t="shared" si="46"/>
        <v>0</v>
      </c>
      <c r="AC226" s="1060">
        <f t="shared" si="47"/>
        <v>0</v>
      </c>
      <c r="AD226" s="1060">
        <f t="shared" si="48"/>
        <v>0</v>
      </c>
      <c r="AE226" s="1060">
        <f t="shared" si="49"/>
        <v>0</v>
      </c>
    </row>
    <row r="227" spans="2:31" s="1059" customFormat="1" ht="15" x14ac:dyDescent="0.2">
      <c r="B227" s="833"/>
      <c r="C227" s="1052"/>
      <c r="D227" s="1053"/>
      <c r="E227" s="1054"/>
      <c r="F227" s="1054"/>
      <c r="G227" s="1054"/>
      <c r="H227" s="1054"/>
      <c r="I227" s="1054"/>
      <c r="J227" s="1055">
        <f t="shared" si="51"/>
        <v>0</v>
      </c>
      <c r="K227" s="1052"/>
      <c r="L227" s="1055">
        <f t="shared" si="42"/>
        <v>0</v>
      </c>
      <c r="M227" s="757">
        <f>IF(ISBLANK($C227),0,VLOOKUP($C227,Listen!$B$3:$D$40,2,FALSE))</f>
        <v>0</v>
      </c>
      <c r="N227" s="757">
        <f>IF(ISBLANK($C227),0,VLOOKUP($C227,Listen!$B$3:$D$40,3,FALSE))</f>
        <v>0</v>
      </c>
      <c r="O227" s="1056">
        <f t="shared" si="52"/>
        <v>0</v>
      </c>
      <c r="P227" s="1056">
        <f t="shared" si="41"/>
        <v>0</v>
      </c>
      <c r="Q227" s="1056">
        <f t="shared" si="41"/>
        <v>0</v>
      </c>
      <c r="R227" s="1056">
        <f t="shared" si="41"/>
        <v>0</v>
      </c>
      <c r="S227" s="1056">
        <f t="shared" si="40"/>
        <v>0</v>
      </c>
      <c r="T227" s="1056">
        <f t="shared" si="40"/>
        <v>0</v>
      </c>
      <c r="U227" s="1056">
        <f t="shared" si="40"/>
        <v>0</v>
      </c>
      <c r="V227" s="1060">
        <f t="shared" ca="1" si="50"/>
        <v>0</v>
      </c>
      <c r="W227" s="1057">
        <f ca="1">IF(D227='A. Allgemeine Informationen'!$C$15,$L227-$X227,OFFSET(X227,0,'A. Allgemeine Informationen'!$C$15-2022)-$X227)</f>
        <v>0</v>
      </c>
      <c r="X227" s="1057">
        <f ca="1">IFERROR(OFFSET(X227,0,'A. Allgemeine Informationen'!$C$15-2021),0)</f>
        <v>0</v>
      </c>
      <c r="Y227" s="1060">
        <f t="shared" si="43"/>
        <v>0</v>
      </c>
      <c r="Z227" s="1060">
        <f t="shared" si="44"/>
        <v>0</v>
      </c>
      <c r="AA227" s="1060">
        <f t="shared" si="45"/>
        <v>0</v>
      </c>
      <c r="AB227" s="1060">
        <f t="shared" si="46"/>
        <v>0</v>
      </c>
      <c r="AC227" s="1060">
        <f t="shared" si="47"/>
        <v>0</v>
      </c>
      <c r="AD227" s="1060">
        <f t="shared" si="48"/>
        <v>0</v>
      </c>
      <c r="AE227" s="1060">
        <f t="shared" si="49"/>
        <v>0</v>
      </c>
    </row>
    <row r="228" spans="2:31" s="1059" customFormat="1" ht="15" x14ac:dyDescent="0.2">
      <c r="B228" s="833"/>
      <c r="C228" s="1052"/>
      <c r="D228" s="1053"/>
      <c r="E228" s="1054"/>
      <c r="F228" s="1054"/>
      <c r="G228" s="1054"/>
      <c r="H228" s="1054"/>
      <c r="I228" s="1054"/>
      <c r="J228" s="1055">
        <f t="shared" si="51"/>
        <v>0</v>
      </c>
      <c r="K228" s="1052"/>
      <c r="L228" s="1055">
        <f t="shared" si="42"/>
        <v>0</v>
      </c>
      <c r="M228" s="757">
        <f>IF(ISBLANK($C228),0,VLOOKUP($C228,Listen!$B$3:$D$40,2,FALSE))</f>
        <v>0</v>
      </c>
      <c r="N228" s="757">
        <f>IF(ISBLANK($C228),0,VLOOKUP($C228,Listen!$B$3:$D$40,3,FALSE))</f>
        <v>0</v>
      </c>
      <c r="O228" s="1056">
        <f t="shared" si="52"/>
        <v>0</v>
      </c>
      <c r="P228" s="1056">
        <f t="shared" si="41"/>
        <v>0</v>
      </c>
      <c r="Q228" s="1056">
        <f t="shared" si="41"/>
        <v>0</v>
      </c>
      <c r="R228" s="1056">
        <f t="shared" si="41"/>
        <v>0</v>
      </c>
      <c r="S228" s="1056">
        <f t="shared" si="40"/>
        <v>0</v>
      </c>
      <c r="T228" s="1056">
        <f t="shared" si="40"/>
        <v>0</v>
      </c>
      <c r="U228" s="1056">
        <f t="shared" si="40"/>
        <v>0</v>
      </c>
      <c r="V228" s="1060">
        <f t="shared" ca="1" si="50"/>
        <v>0</v>
      </c>
      <c r="W228" s="1057">
        <f ca="1">IF(D228='A. Allgemeine Informationen'!$C$15,$L228-$X228,OFFSET(X228,0,'A. Allgemeine Informationen'!$C$15-2022)-$X228)</f>
        <v>0</v>
      </c>
      <c r="X228" s="1057">
        <f ca="1">IFERROR(OFFSET(X228,0,'A. Allgemeine Informationen'!$C$15-2021),0)</f>
        <v>0</v>
      </c>
      <c r="Y228" s="1060">
        <f t="shared" si="43"/>
        <v>0</v>
      </c>
      <c r="Z228" s="1060">
        <f t="shared" si="44"/>
        <v>0</v>
      </c>
      <c r="AA228" s="1060">
        <f t="shared" si="45"/>
        <v>0</v>
      </c>
      <c r="AB228" s="1060">
        <f t="shared" si="46"/>
        <v>0</v>
      </c>
      <c r="AC228" s="1060">
        <f t="shared" si="47"/>
        <v>0</v>
      </c>
      <c r="AD228" s="1060">
        <f t="shared" si="48"/>
        <v>0</v>
      </c>
      <c r="AE228" s="1060">
        <f t="shared" si="49"/>
        <v>0</v>
      </c>
    </row>
    <row r="229" spans="2:31" s="1059" customFormat="1" ht="15" x14ac:dyDescent="0.2">
      <c r="B229" s="833"/>
      <c r="C229" s="1052"/>
      <c r="D229" s="1053"/>
      <c r="E229" s="1054"/>
      <c r="F229" s="1054"/>
      <c r="G229" s="1054"/>
      <c r="H229" s="1054"/>
      <c r="I229" s="1054"/>
      <c r="J229" s="1055">
        <f t="shared" si="51"/>
        <v>0</v>
      </c>
      <c r="K229" s="1052"/>
      <c r="L229" s="1055">
        <f t="shared" si="42"/>
        <v>0</v>
      </c>
      <c r="M229" s="757">
        <f>IF(ISBLANK($C229),0,VLOOKUP($C229,Listen!$B$3:$D$40,2,FALSE))</f>
        <v>0</v>
      </c>
      <c r="N229" s="757">
        <f>IF(ISBLANK($C229),0,VLOOKUP($C229,Listen!$B$3:$D$40,3,FALSE))</f>
        <v>0</v>
      </c>
      <c r="O229" s="1056">
        <f t="shared" si="52"/>
        <v>0</v>
      </c>
      <c r="P229" s="1056">
        <f t="shared" si="41"/>
        <v>0</v>
      </c>
      <c r="Q229" s="1056">
        <f t="shared" si="41"/>
        <v>0</v>
      </c>
      <c r="R229" s="1056">
        <f t="shared" si="41"/>
        <v>0</v>
      </c>
      <c r="S229" s="1056">
        <f t="shared" si="40"/>
        <v>0</v>
      </c>
      <c r="T229" s="1056">
        <f t="shared" si="40"/>
        <v>0</v>
      </c>
      <c r="U229" s="1056">
        <f t="shared" si="40"/>
        <v>0</v>
      </c>
      <c r="V229" s="1060">
        <f t="shared" ca="1" si="50"/>
        <v>0</v>
      </c>
      <c r="W229" s="1057">
        <f ca="1">IF(D229='A. Allgemeine Informationen'!$C$15,$L229-$X229,OFFSET(X229,0,'A. Allgemeine Informationen'!$C$15-2022)-$X229)</f>
        <v>0</v>
      </c>
      <c r="X229" s="1057">
        <f ca="1">IFERROR(OFFSET(X229,0,'A. Allgemeine Informationen'!$C$15-2021),0)</f>
        <v>0</v>
      </c>
      <c r="Y229" s="1060">
        <f t="shared" si="43"/>
        <v>0</v>
      </c>
      <c r="Z229" s="1060">
        <f t="shared" si="44"/>
        <v>0</v>
      </c>
      <c r="AA229" s="1060">
        <f t="shared" si="45"/>
        <v>0</v>
      </c>
      <c r="AB229" s="1060">
        <f t="shared" si="46"/>
        <v>0</v>
      </c>
      <c r="AC229" s="1060">
        <f t="shared" si="47"/>
        <v>0</v>
      </c>
      <c r="AD229" s="1060">
        <f t="shared" si="48"/>
        <v>0</v>
      </c>
      <c r="AE229" s="1060">
        <f t="shared" si="49"/>
        <v>0</v>
      </c>
    </row>
    <row r="230" spans="2:31" s="1059" customFormat="1" ht="15" x14ac:dyDescent="0.2">
      <c r="B230" s="833"/>
      <c r="C230" s="1052"/>
      <c r="D230" s="1053"/>
      <c r="E230" s="1054"/>
      <c r="F230" s="1054"/>
      <c r="G230" s="1054"/>
      <c r="H230" s="1054"/>
      <c r="I230" s="1054"/>
      <c r="J230" s="1055">
        <f t="shared" si="51"/>
        <v>0</v>
      </c>
      <c r="K230" s="1052"/>
      <c r="L230" s="1055">
        <f t="shared" si="42"/>
        <v>0</v>
      </c>
      <c r="M230" s="757">
        <f>IF(ISBLANK($C230),0,VLOOKUP($C230,Listen!$B$3:$D$40,2,FALSE))</f>
        <v>0</v>
      </c>
      <c r="N230" s="757">
        <f>IF(ISBLANK($C230),0,VLOOKUP($C230,Listen!$B$3:$D$40,3,FALSE))</f>
        <v>0</v>
      </c>
      <c r="O230" s="1056">
        <f t="shared" si="52"/>
        <v>0</v>
      </c>
      <c r="P230" s="1056">
        <f t="shared" si="41"/>
        <v>0</v>
      </c>
      <c r="Q230" s="1056">
        <f t="shared" si="41"/>
        <v>0</v>
      </c>
      <c r="R230" s="1056">
        <f t="shared" si="41"/>
        <v>0</v>
      </c>
      <c r="S230" s="1056">
        <f t="shared" si="40"/>
        <v>0</v>
      </c>
      <c r="T230" s="1056">
        <f t="shared" si="40"/>
        <v>0</v>
      </c>
      <c r="U230" s="1056">
        <f t="shared" si="40"/>
        <v>0</v>
      </c>
      <c r="V230" s="1060">
        <f t="shared" ca="1" si="50"/>
        <v>0</v>
      </c>
      <c r="W230" s="1057">
        <f ca="1">IF(D230='A. Allgemeine Informationen'!$C$15,$L230-$X230,OFFSET(X230,0,'A. Allgemeine Informationen'!$C$15-2022)-$X230)</f>
        <v>0</v>
      </c>
      <c r="X230" s="1057">
        <f ca="1">IFERROR(OFFSET(X230,0,'A. Allgemeine Informationen'!$C$15-2021),0)</f>
        <v>0</v>
      </c>
      <c r="Y230" s="1060">
        <f t="shared" si="43"/>
        <v>0</v>
      </c>
      <c r="Z230" s="1060">
        <f t="shared" si="44"/>
        <v>0</v>
      </c>
      <c r="AA230" s="1060">
        <f t="shared" si="45"/>
        <v>0</v>
      </c>
      <c r="AB230" s="1060">
        <f t="shared" si="46"/>
        <v>0</v>
      </c>
      <c r="AC230" s="1060">
        <f t="shared" si="47"/>
        <v>0</v>
      </c>
      <c r="AD230" s="1060">
        <f t="shared" si="48"/>
        <v>0</v>
      </c>
      <c r="AE230" s="1060">
        <f t="shared" si="49"/>
        <v>0</v>
      </c>
    </row>
    <row r="231" spans="2:31" s="1059" customFormat="1" ht="15" x14ac:dyDescent="0.2">
      <c r="B231" s="833"/>
      <c r="C231" s="1052"/>
      <c r="D231" s="1053"/>
      <c r="E231" s="1054"/>
      <c r="F231" s="1054"/>
      <c r="G231" s="1054"/>
      <c r="H231" s="1054"/>
      <c r="I231" s="1054"/>
      <c r="J231" s="1055">
        <f t="shared" si="51"/>
        <v>0</v>
      </c>
      <c r="K231" s="1052"/>
      <c r="L231" s="1055">
        <f t="shared" si="42"/>
        <v>0</v>
      </c>
      <c r="M231" s="757">
        <f>IF(ISBLANK($C231),0,VLOOKUP($C231,Listen!$B$3:$D$40,2,FALSE))</f>
        <v>0</v>
      </c>
      <c r="N231" s="757">
        <f>IF(ISBLANK($C231),0,VLOOKUP($C231,Listen!$B$3:$D$40,3,FALSE))</f>
        <v>0</v>
      </c>
      <c r="O231" s="1056">
        <f t="shared" si="52"/>
        <v>0</v>
      </c>
      <c r="P231" s="1056">
        <f t="shared" si="41"/>
        <v>0</v>
      </c>
      <c r="Q231" s="1056">
        <f t="shared" si="41"/>
        <v>0</v>
      </c>
      <c r="R231" s="1056">
        <f t="shared" si="41"/>
        <v>0</v>
      </c>
      <c r="S231" s="1056">
        <f t="shared" si="40"/>
        <v>0</v>
      </c>
      <c r="T231" s="1056">
        <f t="shared" si="40"/>
        <v>0</v>
      </c>
      <c r="U231" s="1056">
        <f t="shared" si="40"/>
        <v>0</v>
      </c>
      <c r="V231" s="1060">
        <f t="shared" ca="1" si="50"/>
        <v>0</v>
      </c>
      <c r="W231" s="1057">
        <f ca="1">IF(D231='A. Allgemeine Informationen'!$C$15,$L231-$X231,OFFSET(X231,0,'A. Allgemeine Informationen'!$C$15-2022)-$X231)</f>
        <v>0</v>
      </c>
      <c r="X231" s="1057">
        <f ca="1">IFERROR(OFFSET(X231,0,'A. Allgemeine Informationen'!$C$15-2021),0)</f>
        <v>0</v>
      </c>
      <c r="Y231" s="1060">
        <f t="shared" si="43"/>
        <v>0</v>
      </c>
      <c r="Z231" s="1060">
        <f t="shared" si="44"/>
        <v>0</v>
      </c>
      <c r="AA231" s="1060">
        <f t="shared" si="45"/>
        <v>0</v>
      </c>
      <c r="AB231" s="1060">
        <f t="shared" si="46"/>
        <v>0</v>
      </c>
      <c r="AC231" s="1060">
        <f t="shared" si="47"/>
        <v>0</v>
      </c>
      <c r="AD231" s="1060">
        <f t="shared" si="48"/>
        <v>0</v>
      </c>
      <c r="AE231" s="1060">
        <f t="shared" si="49"/>
        <v>0</v>
      </c>
    </row>
    <row r="232" spans="2:31" s="1059" customFormat="1" ht="15" x14ac:dyDescent="0.2">
      <c r="B232" s="833"/>
      <c r="C232" s="1052"/>
      <c r="D232" s="1053"/>
      <c r="E232" s="1054"/>
      <c r="F232" s="1054"/>
      <c r="G232" s="1054"/>
      <c r="H232" s="1054"/>
      <c r="I232" s="1054"/>
      <c r="J232" s="1055">
        <f t="shared" si="51"/>
        <v>0</v>
      </c>
      <c r="K232" s="1052"/>
      <c r="L232" s="1055">
        <f t="shared" si="42"/>
        <v>0</v>
      </c>
      <c r="M232" s="757">
        <f>IF(ISBLANK($C232),0,VLOOKUP($C232,Listen!$B$3:$D$40,2,FALSE))</f>
        <v>0</v>
      </c>
      <c r="N232" s="757">
        <f>IF(ISBLANK($C232),0,VLOOKUP($C232,Listen!$B$3:$D$40,3,FALSE))</f>
        <v>0</v>
      </c>
      <c r="O232" s="1056">
        <f t="shared" si="52"/>
        <v>0</v>
      </c>
      <c r="P232" s="1056">
        <f t="shared" si="41"/>
        <v>0</v>
      </c>
      <c r="Q232" s="1056">
        <f t="shared" si="41"/>
        <v>0</v>
      </c>
      <c r="R232" s="1056">
        <f t="shared" si="41"/>
        <v>0</v>
      </c>
      <c r="S232" s="1056">
        <f t="shared" si="40"/>
        <v>0</v>
      </c>
      <c r="T232" s="1056">
        <f t="shared" si="40"/>
        <v>0</v>
      </c>
      <c r="U232" s="1056">
        <f t="shared" si="40"/>
        <v>0</v>
      </c>
      <c r="V232" s="1060">
        <f t="shared" ca="1" si="50"/>
        <v>0</v>
      </c>
      <c r="W232" s="1057">
        <f ca="1">IF(D232='A. Allgemeine Informationen'!$C$15,$L232-$X232,OFFSET(X232,0,'A. Allgemeine Informationen'!$C$15-2022)-$X232)</f>
        <v>0</v>
      </c>
      <c r="X232" s="1057">
        <f ca="1">IFERROR(OFFSET(X232,0,'A. Allgemeine Informationen'!$C$15-2021),0)</f>
        <v>0</v>
      </c>
      <c r="Y232" s="1060">
        <f t="shared" si="43"/>
        <v>0</v>
      </c>
      <c r="Z232" s="1060">
        <f t="shared" si="44"/>
        <v>0</v>
      </c>
      <c r="AA232" s="1060">
        <f t="shared" si="45"/>
        <v>0</v>
      </c>
      <c r="AB232" s="1060">
        <f t="shared" si="46"/>
        <v>0</v>
      </c>
      <c r="AC232" s="1060">
        <f t="shared" si="47"/>
        <v>0</v>
      </c>
      <c r="AD232" s="1060">
        <f t="shared" si="48"/>
        <v>0</v>
      </c>
      <c r="AE232" s="1060">
        <f t="shared" si="49"/>
        <v>0</v>
      </c>
    </row>
    <row r="233" spans="2:31" s="1059" customFormat="1" ht="15" x14ac:dyDescent="0.2">
      <c r="B233" s="833"/>
      <c r="C233" s="1052"/>
      <c r="D233" s="1053"/>
      <c r="E233" s="1054"/>
      <c r="F233" s="1054"/>
      <c r="G233" s="1054"/>
      <c r="H233" s="1054"/>
      <c r="I233" s="1054"/>
      <c r="J233" s="1055">
        <f t="shared" si="51"/>
        <v>0</v>
      </c>
      <c r="K233" s="1052"/>
      <c r="L233" s="1055">
        <f t="shared" si="42"/>
        <v>0</v>
      </c>
      <c r="M233" s="757">
        <f>IF(ISBLANK($C233),0,VLOOKUP($C233,Listen!$B$3:$D$40,2,FALSE))</f>
        <v>0</v>
      </c>
      <c r="N233" s="757">
        <f>IF(ISBLANK($C233),0,VLOOKUP($C233,Listen!$B$3:$D$40,3,FALSE))</f>
        <v>0</v>
      </c>
      <c r="O233" s="1056">
        <f t="shared" si="52"/>
        <v>0</v>
      </c>
      <c r="P233" s="1056">
        <f t="shared" si="41"/>
        <v>0</v>
      </c>
      <c r="Q233" s="1056">
        <f t="shared" si="41"/>
        <v>0</v>
      </c>
      <c r="R233" s="1056">
        <f t="shared" si="41"/>
        <v>0</v>
      </c>
      <c r="S233" s="1056">
        <f t="shared" si="40"/>
        <v>0</v>
      </c>
      <c r="T233" s="1056">
        <f t="shared" si="40"/>
        <v>0</v>
      </c>
      <c r="U233" s="1056">
        <f t="shared" si="40"/>
        <v>0</v>
      </c>
      <c r="V233" s="1060">
        <f t="shared" ca="1" si="50"/>
        <v>0</v>
      </c>
      <c r="W233" s="1057">
        <f ca="1">IF(D233='A. Allgemeine Informationen'!$C$15,$L233-$X233,OFFSET(X233,0,'A. Allgemeine Informationen'!$C$15-2022)-$X233)</f>
        <v>0</v>
      </c>
      <c r="X233" s="1057">
        <f ca="1">IFERROR(OFFSET(X233,0,'A. Allgemeine Informationen'!$C$15-2021),0)</f>
        <v>0</v>
      </c>
      <c r="Y233" s="1060">
        <f t="shared" si="43"/>
        <v>0</v>
      </c>
      <c r="Z233" s="1060">
        <f t="shared" si="44"/>
        <v>0</v>
      </c>
      <c r="AA233" s="1060">
        <f t="shared" si="45"/>
        <v>0</v>
      </c>
      <c r="AB233" s="1060">
        <f t="shared" si="46"/>
        <v>0</v>
      </c>
      <c r="AC233" s="1060">
        <f t="shared" si="47"/>
        <v>0</v>
      </c>
      <c r="AD233" s="1060">
        <f t="shared" si="48"/>
        <v>0</v>
      </c>
      <c r="AE233" s="1060">
        <f t="shared" si="49"/>
        <v>0</v>
      </c>
    </row>
    <row r="234" spans="2:31" s="1059" customFormat="1" ht="15" x14ac:dyDescent="0.2">
      <c r="B234" s="833"/>
      <c r="C234" s="1052"/>
      <c r="D234" s="1053"/>
      <c r="E234" s="1054"/>
      <c r="F234" s="1054"/>
      <c r="G234" s="1054"/>
      <c r="H234" s="1054"/>
      <c r="I234" s="1054"/>
      <c r="J234" s="1055">
        <f t="shared" si="51"/>
        <v>0</v>
      </c>
      <c r="K234" s="1052"/>
      <c r="L234" s="1055">
        <f t="shared" si="42"/>
        <v>0</v>
      </c>
      <c r="M234" s="757">
        <f>IF(ISBLANK($C234),0,VLOOKUP($C234,Listen!$B$3:$D$40,2,FALSE))</f>
        <v>0</v>
      </c>
      <c r="N234" s="757">
        <f>IF(ISBLANK($C234),0,VLOOKUP($C234,Listen!$B$3:$D$40,3,FALSE))</f>
        <v>0</v>
      </c>
      <c r="O234" s="1056">
        <f t="shared" si="52"/>
        <v>0</v>
      </c>
      <c r="P234" s="1056">
        <f t="shared" si="41"/>
        <v>0</v>
      </c>
      <c r="Q234" s="1056">
        <f t="shared" si="41"/>
        <v>0</v>
      </c>
      <c r="R234" s="1056">
        <f t="shared" si="41"/>
        <v>0</v>
      </c>
      <c r="S234" s="1056">
        <f t="shared" si="40"/>
        <v>0</v>
      </c>
      <c r="T234" s="1056">
        <f t="shared" si="40"/>
        <v>0</v>
      </c>
      <c r="U234" s="1056">
        <f t="shared" si="40"/>
        <v>0</v>
      </c>
      <c r="V234" s="1060">
        <f t="shared" ca="1" si="50"/>
        <v>0</v>
      </c>
      <c r="W234" s="1057">
        <f ca="1">IF(D234='A. Allgemeine Informationen'!$C$15,$L234-$X234,OFFSET(X234,0,'A. Allgemeine Informationen'!$C$15-2022)-$X234)</f>
        <v>0</v>
      </c>
      <c r="X234" s="1057">
        <f ca="1">IFERROR(OFFSET(X234,0,'A. Allgemeine Informationen'!$C$15-2021),0)</f>
        <v>0</v>
      </c>
      <c r="Y234" s="1060">
        <f t="shared" si="43"/>
        <v>0</v>
      </c>
      <c r="Z234" s="1060">
        <f t="shared" si="44"/>
        <v>0</v>
      </c>
      <c r="AA234" s="1060">
        <f t="shared" si="45"/>
        <v>0</v>
      </c>
      <c r="AB234" s="1060">
        <f t="shared" si="46"/>
        <v>0</v>
      </c>
      <c r="AC234" s="1060">
        <f t="shared" si="47"/>
        <v>0</v>
      </c>
      <c r="AD234" s="1060">
        <f t="shared" si="48"/>
        <v>0</v>
      </c>
      <c r="AE234" s="1060">
        <f t="shared" si="49"/>
        <v>0</v>
      </c>
    </row>
    <row r="235" spans="2:31" s="1059" customFormat="1" ht="15" x14ac:dyDescent="0.2">
      <c r="B235" s="833"/>
      <c r="C235" s="1052"/>
      <c r="D235" s="1053"/>
      <c r="E235" s="1054"/>
      <c r="F235" s="1054"/>
      <c r="G235" s="1054"/>
      <c r="H235" s="1054"/>
      <c r="I235" s="1054"/>
      <c r="J235" s="1055">
        <f t="shared" si="51"/>
        <v>0</v>
      </c>
      <c r="K235" s="1052"/>
      <c r="L235" s="1055">
        <f t="shared" si="42"/>
        <v>0</v>
      </c>
      <c r="M235" s="757">
        <f>IF(ISBLANK($C235),0,VLOOKUP($C235,Listen!$B$3:$D$40,2,FALSE))</f>
        <v>0</v>
      </c>
      <c r="N235" s="757">
        <f>IF(ISBLANK($C235),0,VLOOKUP($C235,Listen!$B$3:$D$40,3,FALSE))</f>
        <v>0</v>
      </c>
      <c r="O235" s="1056">
        <f t="shared" si="52"/>
        <v>0</v>
      </c>
      <c r="P235" s="1056">
        <f t="shared" si="41"/>
        <v>0</v>
      </c>
      <c r="Q235" s="1056">
        <f t="shared" si="41"/>
        <v>0</v>
      </c>
      <c r="R235" s="1056">
        <f t="shared" si="41"/>
        <v>0</v>
      </c>
      <c r="S235" s="1056">
        <f t="shared" si="41"/>
        <v>0</v>
      </c>
      <c r="T235" s="1056">
        <f t="shared" si="41"/>
        <v>0</v>
      </c>
      <c r="U235" s="1056">
        <f t="shared" si="41"/>
        <v>0</v>
      </c>
      <c r="V235" s="1060">
        <f t="shared" ca="1" si="50"/>
        <v>0</v>
      </c>
      <c r="W235" s="1057">
        <f ca="1">IF(D235='A. Allgemeine Informationen'!$C$15,$L235-$X235,OFFSET(X235,0,'A. Allgemeine Informationen'!$C$15-2022)-$X235)</f>
        <v>0</v>
      </c>
      <c r="X235" s="1057">
        <f ca="1">IFERROR(OFFSET(X235,0,'A. Allgemeine Informationen'!$C$15-2021),0)</f>
        <v>0</v>
      </c>
      <c r="Y235" s="1060">
        <f t="shared" si="43"/>
        <v>0</v>
      </c>
      <c r="Z235" s="1060">
        <f t="shared" si="44"/>
        <v>0</v>
      </c>
      <c r="AA235" s="1060">
        <f t="shared" si="45"/>
        <v>0</v>
      </c>
      <c r="AB235" s="1060">
        <f t="shared" si="46"/>
        <v>0</v>
      </c>
      <c r="AC235" s="1060">
        <f t="shared" si="47"/>
        <v>0</v>
      </c>
      <c r="AD235" s="1060">
        <f t="shared" si="48"/>
        <v>0</v>
      </c>
      <c r="AE235" s="1060">
        <f t="shared" si="49"/>
        <v>0</v>
      </c>
    </row>
    <row r="236" spans="2:31" s="1059" customFormat="1" ht="15" x14ac:dyDescent="0.2">
      <c r="B236" s="833"/>
      <c r="C236" s="1052"/>
      <c r="D236" s="1053"/>
      <c r="E236" s="1054"/>
      <c r="F236" s="1054"/>
      <c r="G236" s="1054"/>
      <c r="H236" s="1054"/>
      <c r="I236" s="1054"/>
      <c r="J236" s="1055">
        <f t="shared" si="51"/>
        <v>0</v>
      </c>
      <c r="K236" s="1052"/>
      <c r="L236" s="1055">
        <f t="shared" si="42"/>
        <v>0</v>
      </c>
      <c r="M236" s="757">
        <f>IF(ISBLANK($C236),0,VLOOKUP($C236,Listen!$B$3:$D$40,2,FALSE))</f>
        <v>0</v>
      </c>
      <c r="N236" s="757">
        <f>IF(ISBLANK($C236),0,VLOOKUP($C236,Listen!$B$3:$D$40,3,FALSE))</f>
        <v>0</v>
      </c>
      <c r="O236" s="1056">
        <f t="shared" si="52"/>
        <v>0</v>
      </c>
      <c r="P236" s="1056">
        <f t="shared" ref="P236:U278" si="53">O236</f>
        <v>0</v>
      </c>
      <c r="Q236" s="1056">
        <f t="shared" si="53"/>
        <v>0</v>
      </c>
      <c r="R236" s="1056">
        <f t="shared" si="53"/>
        <v>0</v>
      </c>
      <c r="S236" s="1056">
        <f t="shared" si="53"/>
        <v>0</v>
      </c>
      <c r="T236" s="1056">
        <f t="shared" si="53"/>
        <v>0</v>
      </c>
      <c r="U236" s="1056">
        <f t="shared" si="53"/>
        <v>0</v>
      </c>
      <c r="V236" s="1060">
        <f t="shared" ca="1" si="50"/>
        <v>0</v>
      </c>
      <c r="W236" s="1057">
        <f ca="1">IF(D236='A. Allgemeine Informationen'!$C$15,$L236-$X236,OFFSET(X236,0,'A. Allgemeine Informationen'!$C$15-2022)-$X236)</f>
        <v>0</v>
      </c>
      <c r="X236" s="1057">
        <f ca="1">IFERROR(OFFSET(X236,0,'A. Allgemeine Informationen'!$C$15-2021),0)</f>
        <v>0</v>
      </c>
      <c r="Y236" s="1060">
        <f t="shared" si="43"/>
        <v>0</v>
      </c>
      <c r="Z236" s="1060">
        <f t="shared" si="44"/>
        <v>0</v>
      </c>
      <c r="AA236" s="1060">
        <f t="shared" si="45"/>
        <v>0</v>
      </c>
      <c r="AB236" s="1060">
        <f t="shared" si="46"/>
        <v>0</v>
      </c>
      <c r="AC236" s="1060">
        <f t="shared" si="47"/>
        <v>0</v>
      </c>
      <c r="AD236" s="1060">
        <f t="shared" si="48"/>
        <v>0</v>
      </c>
      <c r="AE236" s="1060">
        <f t="shared" si="49"/>
        <v>0</v>
      </c>
    </row>
    <row r="237" spans="2:31" s="1059" customFormat="1" ht="15" x14ac:dyDescent="0.2">
      <c r="B237" s="833"/>
      <c r="C237" s="1052"/>
      <c r="D237" s="1053"/>
      <c r="E237" s="1054"/>
      <c r="F237" s="1054"/>
      <c r="G237" s="1054"/>
      <c r="H237" s="1054"/>
      <c r="I237" s="1054"/>
      <c r="J237" s="1055">
        <f t="shared" si="51"/>
        <v>0</v>
      </c>
      <c r="K237" s="1052"/>
      <c r="L237" s="1055">
        <f t="shared" si="42"/>
        <v>0</v>
      </c>
      <c r="M237" s="757">
        <f>IF(ISBLANK($C237),0,VLOOKUP($C237,Listen!$B$3:$D$40,2,FALSE))</f>
        <v>0</v>
      </c>
      <c r="N237" s="757">
        <f>IF(ISBLANK($C237),0,VLOOKUP($C237,Listen!$B$3:$D$40,3,FALSE))</f>
        <v>0</v>
      </c>
      <c r="O237" s="1056">
        <f t="shared" si="52"/>
        <v>0</v>
      </c>
      <c r="P237" s="1056">
        <f t="shared" si="53"/>
        <v>0</v>
      </c>
      <c r="Q237" s="1056">
        <f t="shared" si="53"/>
        <v>0</v>
      </c>
      <c r="R237" s="1056">
        <f t="shared" si="53"/>
        <v>0</v>
      </c>
      <c r="S237" s="1056">
        <f t="shared" si="53"/>
        <v>0</v>
      </c>
      <c r="T237" s="1056">
        <f t="shared" si="53"/>
        <v>0</v>
      </c>
      <c r="U237" s="1056">
        <f t="shared" si="53"/>
        <v>0</v>
      </c>
      <c r="V237" s="1060">
        <f t="shared" ca="1" si="50"/>
        <v>0</v>
      </c>
      <c r="W237" s="1057">
        <f ca="1">IF(D237='A. Allgemeine Informationen'!$C$15,$L237-$X237,OFFSET(X237,0,'A. Allgemeine Informationen'!$C$15-2022)-$X237)</f>
        <v>0</v>
      </c>
      <c r="X237" s="1057">
        <f ca="1">IFERROR(OFFSET(X237,0,'A. Allgemeine Informationen'!$C$15-2021),0)</f>
        <v>0</v>
      </c>
      <c r="Y237" s="1060">
        <f t="shared" si="43"/>
        <v>0</v>
      </c>
      <c r="Z237" s="1060">
        <f t="shared" si="44"/>
        <v>0</v>
      </c>
      <c r="AA237" s="1060">
        <f t="shared" si="45"/>
        <v>0</v>
      </c>
      <c r="AB237" s="1060">
        <f t="shared" si="46"/>
        <v>0</v>
      </c>
      <c r="AC237" s="1060">
        <f t="shared" si="47"/>
        <v>0</v>
      </c>
      <c r="AD237" s="1060">
        <f t="shared" si="48"/>
        <v>0</v>
      </c>
      <c r="AE237" s="1060">
        <f t="shared" si="49"/>
        <v>0</v>
      </c>
    </row>
    <row r="238" spans="2:31" s="1059" customFormat="1" ht="15" x14ac:dyDescent="0.2">
      <c r="B238" s="833"/>
      <c r="C238" s="1052"/>
      <c r="D238" s="1053"/>
      <c r="E238" s="1054"/>
      <c r="F238" s="1054"/>
      <c r="G238" s="1054"/>
      <c r="H238" s="1054"/>
      <c r="I238" s="1054"/>
      <c r="J238" s="1055">
        <f t="shared" si="51"/>
        <v>0</v>
      </c>
      <c r="K238" s="1052"/>
      <c r="L238" s="1055">
        <f t="shared" si="42"/>
        <v>0</v>
      </c>
      <c r="M238" s="757">
        <f>IF(ISBLANK($C238),0,VLOOKUP($C238,Listen!$B$3:$D$40,2,FALSE))</f>
        <v>0</v>
      </c>
      <c r="N238" s="757">
        <f>IF(ISBLANK($C238),0,VLOOKUP($C238,Listen!$B$3:$D$40,3,FALSE))</f>
        <v>0</v>
      </c>
      <c r="O238" s="1056">
        <f t="shared" si="52"/>
        <v>0</v>
      </c>
      <c r="P238" s="1056">
        <f t="shared" si="53"/>
        <v>0</v>
      </c>
      <c r="Q238" s="1056">
        <f t="shared" si="53"/>
        <v>0</v>
      </c>
      <c r="R238" s="1056">
        <f t="shared" si="53"/>
        <v>0</v>
      </c>
      <c r="S238" s="1056">
        <f t="shared" si="53"/>
        <v>0</v>
      </c>
      <c r="T238" s="1056">
        <f t="shared" si="53"/>
        <v>0</v>
      </c>
      <c r="U238" s="1056">
        <f t="shared" si="53"/>
        <v>0</v>
      </c>
      <c r="V238" s="1060">
        <f t="shared" ca="1" si="50"/>
        <v>0</v>
      </c>
      <c r="W238" s="1057">
        <f ca="1">IF(D238='A. Allgemeine Informationen'!$C$15,$L238-$X238,OFFSET(X238,0,'A. Allgemeine Informationen'!$C$15-2022)-$X238)</f>
        <v>0</v>
      </c>
      <c r="X238" s="1057">
        <f ca="1">IFERROR(OFFSET(X238,0,'A. Allgemeine Informationen'!$C$15-2021),0)</f>
        <v>0</v>
      </c>
      <c r="Y238" s="1060">
        <f t="shared" si="43"/>
        <v>0</v>
      </c>
      <c r="Z238" s="1060">
        <f t="shared" si="44"/>
        <v>0</v>
      </c>
      <c r="AA238" s="1060">
        <f t="shared" si="45"/>
        <v>0</v>
      </c>
      <c r="AB238" s="1060">
        <f t="shared" si="46"/>
        <v>0</v>
      </c>
      <c r="AC238" s="1060">
        <f t="shared" si="47"/>
        <v>0</v>
      </c>
      <c r="AD238" s="1060">
        <f t="shared" si="48"/>
        <v>0</v>
      </c>
      <c r="AE238" s="1060">
        <f t="shared" si="49"/>
        <v>0</v>
      </c>
    </row>
    <row r="239" spans="2:31" s="1059" customFormat="1" ht="15" x14ac:dyDescent="0.2">
      <c r="B239" s="833"/>
      <c r="C239" s="1052"/>
      <c r="D239" s="1053"/>
      <c r="E239" s="1054"/>
      <c r="F239" s="1054"/>
      <c r="G239" s="1054"/>
      <c r="H239" s="1054"/>
      <c r="I239" s="1054"/>
      <c r="J239" s="1055">
        <f t="shared" si="51"/>
        <v>0</v>
      </c>
      <c r="K239" s="1052"/>
      <c r="L239" s="1055">
        <f t="shared" si="42"/>
        <v>0</v>
      </c>
      <c r="M239" s="757">
        <f>IF(ISBLANK($C239),0,VLOOKUP($C239,Listen!$B$3:$D$40,2,FALSE))</f>
        <v>0</v>
      </c>
      <c r="N239" s="757">
        <f>IF(ISBLANK($C239),0,VLOOKUP($C239,Listen!$B$3:$D$40,3,FALSE))</f>
        <v>0</v>
      </c>
      <c r="O239" s="1056">
        <f t="shared" si="52"/>
        <v>0</v>
      </c>
      <c r="P239" s="1056">
        <f t="shared" si="53"/>
        <v>0</v>
      </c>
      <c r="Q239" s="1056">
        <f t="shared" si="53"/>
        <v>0</v>
      </c>
      <c r="R239" s="1056">
        <f t="shared" si="53"/>
        <v>0</v>
      </c>
      <c r="S239" s="1056">
        <f t="shared" si="53"/>
        <v>0</v>
      </c>
      <c r="T239" s="1056">
        <f t="shared" si="53"/>
        <v>0</v>
      </c>
      <c r="U239" s="1056">
        <f t="shared" si="53"/>
        <v>0</v>
      </c>
      <c r="V239" s="1060">
        <f t="shared" ca="1" si="50"/>
        <v>0</v>
      </c>
      <c r="W239" s="1057">
        <f ca="1">IF(D239='A. Allgemeine Informationen'!$C$15,$L239-$X239,OFFSET(X239,0,'A. Allgemeine Informationen'!$C$15-2022)-$X239)</f>
        <v>0</v>
      </c>
      <c r="X239" s="1057">
        <f ca="1">IFERROR(OFFSET(X239,0,'A. Allgemeine Informationen'!$C$15-2021),0)</f>
        <v>0</v>
      </c>
      <c r="Y239" s="1060">
        <f t="shared" si="43"/>
        <v>0</v>
      </c>
      <c r="Z239" s="1060">
        <f t="shared" si="44"/>
        <v>0</v>
      </c>
      <c r="AA239" s="1060">
        <f t="shared" si="45"/>
        <v>0</v>
      </c>
      <c r="AB239" s="1060">
        <f t="shared" si="46"/>
        <v>0</v>
      </c>
      <c r="AC239" s="1060">
        <f t="shared" si="47"/>
        <v>0</v>
      </c>
      <c r="AD239" s="1060">
        <f t="shared" si="48"/>
        <v>0</v>
      </c>
      <c r="AE239" s="1060">
        <f t="shared" si="49"/>
        <v>0</v>
      </c>
    </row>
    <row r="240" spans="2:31" s="1059" customFormat="1" ht="15" x14ac:dyDescent="0.2">
      <c r="B240" s="833"/>
      <c r="C240" s="1052"/>
      <c r="D240" s="1053"/>
      <c r="E240" s="1054"/>
      <c r="F240" s="1054"/>
      <c r="G240" s="1054"/>
      <c r="H240" s="1054"/>
      <c r="I240" s="1054"/>
      <c r="J240" s="1055">
        <f t="shared" si="51"/>
        <v>0</v>
      </c>
      <c r="K240" s="1052"/>
      <c r="L240" s="1055">
        <f t="shared" si="42"/>
        <v>0</v>
      </c>
      <c r="M240" s="757">
        <f>IF(ISBLANK($C240),0,VLOOKUP($C240,Listen!$B$3:$D$40,2,FALSE))</f>
        <v>0</v>
      </c>
      <c r="N240" s="757">
        <f>IF(ISBLANK($C240),0,VLOOKUP($C240,Listen!$B$3:$D$40,3,FALSE))</f>
        <v>0</v>
      </c>
      <c r="O240" s="1056">
        <f t="shared" si="52"/>
        <v>0</v>
      </c>
      <c r="P240" s="1056">
        <f t="shared" si="53"/>
        <v>0</v>
      </c>
      <c r="Q240" s="1056">
        <f t="shared" si="53"/>
        <v>0</v>
      </c>
      <c r="R240" s="1056">
        <f t="shared" si="53"/>
        <v>0</v>
      </c>
      <c r="S240" s="1056">
        <f t="shared" si="53"/>
        <v>0</v>
      </c>
      <c r="T240" s="1056">
        <f t="shared" si="53"/>
        <v>0</v>
      </c>
      <c r="U240" s="1056">
        <f t="shared" si="53"/>
        <v>0</v>
      </c>
      <c r="V240" s="1060">
        <f t="shared" ca="1" si="50"/>
        <v>0</v>
      </c>
      <c r="W240" s="1057">
        <f ca="1">IF(D240='A. Allgemeine Informationen'!$C$15,$L240-$X240,OFFSET(X240,0,'A. Allgemeine Informationen'!$C$15-2022)-$X240)</f>
        <v>0</v>
      </c>
      <c r="X240" s="1057">
        <f ca="1">IFERROR(OFFSET(X240,0,'A. Allgemeine Informationen'!$C$15-2021),0)</f>
        <v>0</v>
      </c>
      <c r="Y240" s="1060">
        <f t="shared" si="43"/>
        <v>0</v>
      </c>
      <c r="Z240" s="1060">
        <f t="shared" si="44"/>
        <v>0</v>
      </c>
      <c r="AA240" s="1060">
        <f t="shared" si="45"/>
        <v>0</v>
      </c>
      <c r="AB240" s="1060">
        <f t="shared" si="46"/>
        <v>0</v>
      </c>
      <c r="AC240" s="1060">
        <f t="shared" si="47"/>
        <v>0</v>
      </c>
      <c r="AD240" s="1060">
        <f t="shared" si="48"/>
        <v>0</v>
      </c>
      <c r="AE240" s="1060">
        <f t="shared" si="49"/>
        <v>0</v>
      </c>
    </row>
    <row r="241" spans="2:31" s="1059" customFormat="1" ht="15" x14ac:dyDescent="0.2">
      <c r="B241" s="833"/>
      <c r="C241" s="1052"/>
      <c r="D241" s="1053"/>
      <c r="E241" s="1054"/>
      <c r="F241" s="1054"/>
      <c r="G241" s="1054"/>
      <c r="H241" s="1054"/>
      <c r="I241" s="1054"/>
      <c r="J241" s="1055">
        <f t="shared" si="51"/>
        <v>0</v>
      </c>
      <c r="K241" s="1052"/>
      <c r="L241" s="1055">
        <f t="shared" si="42"/>
        <v>0</v>
      </c>
      <c r="M241" s="757">
        <f>IF(ISBLANK($C241),0,VLOOKUP($C241,Listen!$B$3:$D$40,2,FALSE))</f>
        <v>0</v>
      </c>
      <c r="N241" s="757">
        <f>IF(ISBLANK($C241),0,VLOOKUP($C241,Listen!$B$3:$D$40,3,FALSE))</f>
        <v>0</v>
      </c>
      <c r="O241" s="1056">
        <f t="shared" si="52"/>
        <v>0</v>
      </c>
      <c r="P241" s="1056">
        <f t="shared" si="53"/>
        <v>0</v>
      </c>
      <c r="Q241" s="1056">
        <f t="shared" si="53"/>
        <v>0</v>
      </c>
      <c r="R241" s="1056">
        <f t="shared" si="53"/>
        <v>0</v>
      </c>
      <c r="S241" s="1056">
        <f t="shared" si="53"/>
        <v>0</v>
      </c>
      <c r="T241" s="1056">
        <f t="shared" si="53"/>
        <v>0</v>
      </c>
      <c r="U241" s="1056">
        <f t="shared" si="53"/>
        <v>0</v>
      </c>
      <c r="V241" s="1060">
        <f t="shared" ca="1" si="50"/>
        <v>0</v>
      </c>
      <c r="W241" s="1057">
        <f ca="1">IF(D241='A. Allgemeine Informationen'!$C$15,$L241-$X241,OFFSET(X241,0,'A. Allgemeine Informationen'!$C$15-2022)-$X241)</f>
        <v>0</v>
      </c>
      <c r="X241" s="1057">
        <f ca="1">IFERROR(OFFSET(X241,0,'A. Allgemeine Informationen'!$C$15-2021),0)</f>
        <v>0</v>
      </c>
      <c r="Y241" s="1060">
        <f t="shared" si="43"/>
        <v>0</v>
      </c>
      <c r="Z241" s="1060">
        <f t="shared" si="44"/>
        <v>0</v>
      </c>
      <c r="AA241" s="1060">
        <f t="shared" si="45"/>
        <v>0</v>
      </c>
      <c r="AB241" s="1060">
        <f t="shared" si="46"/>
        <v>0</v>
      </c>
      <c r="AC241" s="1060">
        <f t="shared" si="47"/>
        <v>0</v>
      </c>
      <c r="AD241" s="1060">
        <f t="shared" si="48"/>
        <v>0</v>
      </c>
      <c r="AE241" s="1060">
        <f t="shared" si="49"/>
        <v>0</v>
      </c>
    </row>
    <row r="242" spans="2:31" s="1059" customFormat="1" ht="15" x14ac:dyDescent="0.2">
      <c r="B242" s="833"/>
      <c r="C242" s="1052"/>
      <c r="D242" s="1053"/>
      <c r="E242" s="1054"/>
      <c r="F242" s="1054"/>
      <c r="G242" s="1054"/>
      <c r="H242" s="1054"/>
      <c r="I242" s="1054"/>
      <c r="J242" s="1055">
        <f t="shared" si="51"/>
        <v>0</v>
      </c>
      <c r="K242" s="1052"/>
      <c r="L242" s="1055">
        <f t="shared" si="42"/>
        <v>0</v>
      </c>
      <c r="M242" s="757">
        <f>IF(ISBLANK($C242),0,VLOOKUP($C242,Listen!$B$3:$D$40,2,FALSE))</f>
        <v>0</v>
      </c>
      <c r="N242" s="757">
        <f>IF(ISBLANK($C242),0,VLOOKUP($C242,Listen!$B$3:$D$40,3,FALSE))</f>
        <v>0</v>
      </c>
      <c r="O242" s="1056">
        <f t="shared" si="52"/>
        <v>0</v>
      </c>
      <c r="P242" s="1056">
        <f t="shared" si="53"/>
        <v>0</v>
      </c>
      <c r="Q242" s="1056">
        <f t="shared" si="53"/>
        <v>0</v>
      </c>
      <c r="R242" s="1056">
        <f t="shared" si="53"/>
        <v>0</v>
      </c>
      <c r="S242" s="1056">
        <f t="shared" si="53"/>
        <v>0</v>
      </c>
      <c r="T242" s="1056">
        <f t="shared" si="53"/>
        <v>0</v>
      </c>
      <c r="U242" s="1056">
        <f t="shared" si="53"/>
        <v>0</v>
      </c>
      <c r="V242" s="1060">
        <f t="shared" ca="1" si="50"/>
        <v>0</v>
      </c>
      <c r="W242" s="1057">
        <f ca="1">IF(D242='A. Allgemeine Informationen'!$C$15,$L242-$X242,OFFSET(X242,0,'A. Allgemeine Informationen'!$C$15-2022)-$X242)</f>
        <v>0</v>
      </c>
      <c r="X242" s="1057">
        <f ca="1">IFERROR(OFFSET(X242,0,'A. Allgemeine Informationen'!$C$15-2021),0)</f>
        <v>0</v>
      </c>
      <c r="Y242" s="1060">
        <f t="shared" si="43"/>
        <v>0</v>
      </c>
      <c r="Z242" s="1060">
        <f t="shared" si="44"/>
        <v>0</v>
      </c>
      <c r="AA242" s="1060">
        <f t="shared" si="45"/>
        <v>0</v>
      </c>
      <c r="AB242" s="1060">
        <f t="shared" si="46"/>
        <v>0</v>
      </c>
      <c r="AC242" s="1060">
        <f t="shared" si="47"/>
        <v>0</v>
      </c>
      <c r="AD242" s="1060">
        <f t="shared" si="48"/>
        <v>0</v>
      </c>
      <c r="AE242" s="1060">
        <f t="shared" si="49"/>
        <v>0</v>
      </c>
    </row>
    <row r="243" spans="2:31" s="1059" customFormat="1" ht="15" x14ac:dyDescent="0.2">
      <c r="B243" s="833"/>
      <c r="C243" s="1052"/>
      <c r="D243" s="1053"/>
      <c r="E243" s="1054"/>
      <c r="F243" s="1054"/>
      <c r="G243" s="1054"/>
      <c r="H243" s="1054"/>
      <c r="I243" s="1054"/>
      <c r="J243" s="1055">
        <f t="shared" si="51"/>
        <v>0</v>
      </c>
      <c r="K243" s="1052"/>
      <c r="L243" s="1055">
        <f t="shared" si="42"/>
        <v>0</v>
      </c>
      <c r="M243" s="757">
        <f>IF(ISBLANK($C243),0,VLOOKUP($C243,Listen!$B$3:$D$40,2,FALSE))</f>
        <v>0</v>
      </c>
      <c r="N243" s="757">
        <f>IF(ISBLANK($C243),0,VLOOKUP($C243,Listen!$B$3:$D$40,3,FALSE))</f>
        <v>0</v>
      </c>
      <c r="O243" s="1056">
        <f t="shared" si="52"/>
        <v>0</v>
      </c>
      <c r="P243" s="1056">
        <f t="shared" si="53"/>
        <v>0</v>
      </c>
      <c r="Q243" s="1056">
        <f t="shared" si="53"/>
        <v>0</v>
      </c>
      <c r="R243" s="1056">
        <f t="shared" si="53"/>
        <v>0</v>
      </c>
      <c r="S243" s="1056">
        <f t="shared" si="53"/>
        <v>0</v>
      </c>
      <c r="T243" s="1056">
        <f t="shared" si="53"/>
        <v>0</v>
      </c>
      <c r="U243" s="1056">
        <f t="shared" si="53"/>
        <v>0</v>
      </c>
      <c r="V243" s="1060">
        <f t="shared" ca="1" si="50"/>
        <v>0</v>
      </c>
      <c r="W243" s="1057">
        <f ca="1">IF(D243='A. Allgemeine Informationen'!$C$15,$L243-$X243,OFFSET(X243,0,'A. Allgemeine Informationen'!$C$15-2022)-$X243)</f>
        <v>0</v>
      </c>
      <c r="X243" s="1057">
        <f ca="1">IFERROR(OFFSET(X243,0,'A. Allgemeine Informationen'!$C$15-2021),0)</f>
        <v>0</v>
      </c>
      <c r="Y243" s="1060">
        <f t="shared" si="43"/>
        <v>0</v>
      </c>
      <c r="Z243" s="1060">
        <f t="shared" si="44"/>
        <v>0</v>
      </c>
      <c r="AA243" s="1060">
        <f t="shared" si="45"/>
        <v>0</v>
      </c>
      <c r="AB243" s="1060">
        <f t="shared" si="46"/>
        <v>0</v>
      </c>
      <c r="AC243" s="1060">
        <f t="shared" si="47"/>
        <v>0</v>
      </c>
      <c r="AD243" s="1060">
        <f t="shared" si="48"/>
        <v>0</v>
      </c>
      <c r="AE243" s="1060">
        <f t="shared" si="49"/>
        <v>0</v>
      </c>
    </row>
    <row r="244" spans="2:31" s="1059" customFormat="1" ht="15" x14ac:dyDescent="0.2">
      <c r="B244" s="833"/>
      <c r="C244" s="1052"/>
      <c r="D244" s="1053"/>
      <c r="E244" s="1054"/>
      <c r="F244" s="1054"/>
      <c r="G244" s="1054"/>
      <c r="H244" s="1054"/>
      <c r="I244" s="1054"/>
      <c r="J244" s="1055">
        <f t="shared" si="51"/>
        <v>0</v>
      </c>
      <c r="K244" s="1052"/>
      <c r="L244" s="1055">
        <f t="shared" si="42"/>
        <v>0</v>
      </c>
      <c r="M244" s="757">
        <f>IF(ISBLANK($C244),0,VLOOKUP($C244,Listen!$B$3:$D$40,2,FALSE))</f>
        <v>0</v>
      </c>
      <c r="N244" s="757">
        <f>IF(ISBLANK($C244),0,VLOOKUP($C244,Listen!$B$3:$D$40,3,FALSE))</f>
        <v>0</v>
      </c>
      <c r="O244" s="1056">
        <f t="shared" si="52"/>
        <v>0</v>
      </c>
      <c r="P244" s="1056">
        <f t="shared" si="53"/>
        <v>0</v>
      </c>
      <c r="Q244" s="1056">
        <f t="shared" si="53"/>
        <v>0</v>
      </c>
      <c r="R244" s="1056">
        <f t="shared" si="53"/>
        <v>0</v>
      </c>
      <c r="S244" s="1056">
        <f t="shared" si="53"/>
        <v>0</v>
      </c>
      <c r="T244" s="1056">
        <f t="shared" si="53"/>
        <v>0</v>
      </c>
      <c r="U244" s="1056">
        <f t="shared" si="53"/>
        <v>0</v>
      </c>
      <c r="V244" s="1060">
        <f t="shared" ca="1" si="50"/>
        <v>0</v>
      </c>
      <c r="W244" s="1057">
        <f ca="1">IF(D244='A. Allgemeine Informationen'!$C$15,$L244-$X244,OFFSET(X244,0,'A. Allgemeine Informationen'!$C$15-2022)-$X244)</f>
        <v>0</v>
      </c>
      <c r="X244" s="1057">
        <f ca="1">IFERROR(OFFSET(X244,0,'A. Allgemeine Informationen'!$C$15-2021),0)</f>
        <v>0</v>
      </c>
      <c r="Y244" s="1060">
        <f t="shared" si="43"/>
        <v>0</v>
      </c>
      <c r="Z244" s="1060">
        <f t="shared" si="44"/>
        <v>0</v>
      </c>
      <c r="AA244" s="1060">
        <f t="shared" si="45"/>
        <v>0</v>
      </c>
      <c r="AB244" s="1060">
        <f t="shared" si="46"/>
        <v>0</v>
      </c>
      <c r="AC244" s="1060">
        <f t="shared" si="47"/>
        <v>0</v>
      </c>
      <c r="AD244" s="1060">
        <f t="shared" si="48"/>
        <v>0</v>
      </c>
      <c r="AE244" s="1060">
        <f t="shared" si="49"/>
        <v>0</v>
      </c>
    </row>
    <row r="245" spans="2:31" s="1059" customFormat="1" ht="15" x14ac:dyDescent="0.2">
      <c r="B245" s="833"/>
      <c r="C245" s="1052"/>
      <c r="D245" s="1053"/>
      <c r="E245" s="1054"/>
      <c r="F245" s="1054"/>
      <c r="G245" s="1054"/>
      <c r="H245" s="1054"/>
      <c r="I245" s="1054"/>
      <c r="J245" s="1055">
        <f t="shared" si="51"/>
        <v>0</v>
      </c>
      <c r="K245" s="1052"/>
      <c r="L245" s="1055">
        <f t="shared" si="42"/>
        <v>0</v>
      </c>
      <c r="M245" s="757">
        <f>IF(ISBLANK($C245),0,VLOOKUP($C245,Listen!$B$3:$D$40,2,FALSE))</f>
        <v>0</v>
      </c>
      <c r="N245" s="757">
        <f>IF(ISBLANK($C245),0,VLOOKUP($C245,Listen!$B$3:$D$40,3,FALSE))</f>
        <v>0</v>
      </c>
      <c r="O245" s="1056">
        <f t="shared" si="52"/>
        <v>0</v>
      </c>
      <c r="P245" s="1056">
        <f t="shared" si="53"/>
        <v>0</v>
      </c>
      <c r="Q245" s="1056">
        <f t="shared" si="53"/>
        <v>0</v>
      </c>
      <c r="R245" s="1056">
        <f t="shared" si="53"/>
        <v>0</v>
      </c>
      <c r="S245" s="1056">
        <f t="shared" si="53"/>
        <v>0</v>
      </c>
      <c r="T245" s="1056">
        <f t="shared" si="53"/>
        <v>0</v>
      </c>
      <c r="U245" s="1056">
        <f t="shared" si="53"/>
        <v>0</v>
      </c>
      <c r="V245" s="1060">
        <f t="shared" ca="1" si="50"/>
        <v>0</v>
      </c>
      <c r="W245" s="1057">
        <f ca="1">IF(D245='A. Allgemeine Informationen'!$C$15,$L245-$X245,OFFSET(X245,0,'A. Allgemeine Informationen'!$C$15-2022)-$X245)</f>
        <v>0</v>
      </c>
      <c r="X245" s="1057">
        <f ca="1">IFERROR(OFFSET(X245,0,'A. Allgemeine Informationen'!$C$15-2021),0)</f>
        <v>0</v>
      </c>
      <c r="Y245" s="1060">
        <f t="shared" si="43"/>
        <v>0</v>
      </c>
      <c r="Z245" s="1060">
        <f t="shared" si="44"/>
        <v>0</v>
      </c>
      <c r="AA245" s="1060">
        <f t="shared" si="45"/>
        <v>0</v>
      </c>
      <c r="AB245" s="1060">
        <f t="shared" si="46"/>
        <v>0</v>
      </c>
      <c r="AC245" s="1060">
        <f t="shared" si="47"/>
        <v>0</v>
      </c>
      <c r="AD245" s="1060">
        <f t="shared" si="48"/>
        <v>0</v>
      </c>
      <c r="AE245" s="1060">
        <f t="shared" si="49"/>
        <v>0</v>
      </c>
    </row>
    <row r="246" spans="2:31" s="1059" customFormat="1" ht="15" x14ac:dyDescent="0.2">
      <c r="B246" s="833"/>
      <c r="C246" s="1052"/>
      <c r="D246" s="1053"/>
      <c r="E246" s="1054"/>
      <c r="F246" s="1054"/>
      <c r="G246" s="1054"/>
      <c r="H246" s="1054"/>
      <c r="I246" s="1054"/>
      <c r="J246" s="1055">
        <f t="shared" si="51"/>
        <v>0</v>
      </c>
      <c r="K246" s="1052"/>
      <c r="L246" s="1055">
        <f t="shared" si="42"/>
        <v>0</v>
      </c>
      <c r="M246" s="757">
        <f>IF(ISBLANK($C246),0,VLOOKUP($C246,Listen!$B$3:$D$40,2,FALSE))</f>
        <v>0</v>
      </c>
      <c r="N246" s="757">
        <f>IF(ISBLANK($C246),0,VLOOKUP($C246,Listen!$B$3:$D$40,3,FALSE))</f>
        <v>0</v>
      </c>
      <c r="O246" s="1056">
        <f t="shared" si="52"/>
        <v>0</v>
      </c>
      <c r="P246" s="1056">
        <f t="shared" si="53"/>
        <v>0</v>
      </c>
      <c r="Q246" s="1056">
        <f t="shared" si="53"/>
        <v>0</v>
      </c>
      <c r="R246" s="1056">
        <f t="shared" si="53"/>
        <v>0</v>
      </c>
      <c r="S246" s="1056">
        <f t="shared" si="53"/>
        <v>0</v>
      </c>
      <c r="T246" s="1056">
        <f t="shared" si="53"/>
        <v>0</v>
      </c>
      <c r="U246" s="1056">
        <f t="shared" si="53"/>
        <v>0</v>
      </c>
      <c r="V246" s="1060">
        <f t="shared" ca="1" si="50"/>
        <v>0</v>
      </c>
      <c r="W246" s="1057">
        <f ca="1">IF(D246='A. Allgemeine Informationen'!$C$15,$L246-$X246,OFFSET(X246,0,'A. Allgemeine Informationen'!$C$15-2022)-$X246)</f>
        <v>0</v>
      </c>
      <c r="X246" s="1057">
        <f ca="1">IFERROR(OFFSET(X246,0,'A. Allgemeine Informationen'!$C$15-2021),0)</f>
        <v>0</v>
      </c>
      <c r="Y246" s="1060">
        <f t="shared" si="43"/>
        <v>0</v>
      </c>
      <c r="Z246" s="1060">
        <f t="shared" si="44"/>
        <v>0</v>
      </c>
      <c r="AA246" s="1060">
        <f t="shared" si="45"/>
        <v>0</v>
      </c>
      <c r="AB246" s="1060">
        <f t="shared" si="46"/>
        <v>0</v>
      </c>
      <c r="AC246" s="1060">
        <f t="shared" si="47"/>
        <v>0</v>
      </c>
      <c r="AD246" s="1060">
        <f t="shared" si="48"/>
        <v>0</v>
      </c>
      <c r="AE246" s="1060">
        <f t="shared" si="49"/>
        <v>0</v>
      </c>
    </row>
    <row r="247" spans="2:31" s="1059" customFormat="1" ht="15" x14ac:dyDescent="0.2">
      <c r="B247" s="833"/>
      <c r="C247" s="1052"/>
      <c r="D247" s="1053"/>
      <c r="E247" s="1054"/>
      <c r="F247" s="1054"/>
      <c r="G247" s="1054"/>
      <c r="H247" s="1054"/>
      <c r="I247" s="1054"/>
      <c r="J247" s="1055">
        <f t="shared" si="51"/>
        <v>0</v>
      </c>
      <c r="K247" s="1052"/>
      <c r="L247" s="1055">
        <f t="shared" si="42"/>
        <v>0</v>
      </c>
      <c r="M247" s="757">
        <f>IF(ISBLANK($C247),0,VLOOKUP($C247,Listen!$B$3:$D$40,2,FALSE))</f>
        <v>0</v>
      </c>
      <c r="N247" s="757">
        <f>IF(ISBLANK($C247),0,VLOOKUP($C247,Listen!$B$3:$D$40,3,FALSE))</f>
        <v>0</v>
      </c>
      <c r="O247" s="1056">
        <f t="shared" si="52"/>
        <v>0</v>
      </c>
      <c r="P247" s="1056">
        <f t="shared" si="53"/>
        <v>0</v>
      </c>
      <c r="Q247" s="1056">
        <f t="shared" si="53"/>
        <v>0</v>
      </c>
      <c r="R247" s="1056">
        <f t="shared" si="53"/>
        <v>0</v>
      </c>
      <c r="S247" s="1056">
        <f t="shared" si="53"/>
        <v>0</v>
      </c>
      <c r="T247" s="1056">
        <f t="shared" si="53"/>
        <v>0</v>
      </c>
      <c r="U247" s="1056">
        <f t="shared" si="53"/>
        <v>0</v>
      </c>
      <c r="V247" s="1060">
        <f t="shared" ca="1" si="50"/>
        <v>0</v>
      </c>
      <c r="W247" s="1057">
        <f ca="1">IF(D247='A. Allgemeine Informationen'!$C$15,$L247-$X247,OFFSET(X247,0,'A. Allgemeine Informationen'!$C$15-2022)-$X247)</f>
        <v>0</v>
      </c>
      <c r="X247" s="1057">
        <f ca="1">IFERROR(OFFSET(X247,0,'A. Allgemeine Informationen'!$C$15-2021),0)</f>
        <v>0</v>
      </c>
      <c r="Y247" s="1060">
        <f t="shared" si="43"/>
        <v>0</v>
      </c>
      <c r="Z247" s="1060">
        <f t="shared" si="44"/>
        <v>0</v>
      </c>
      <c r="AA247" s="1060">
        <f t="shared" si="45"/>
        <v>0</v>
      </c>
      <c r="AB247" s="1060">
        <f t="shared" si="46"/>
        <v>0</v>
      </c>
      <c r="AC247" s="1060">
        <f t="shared" si="47"/>
        <v>0</v>
      </c>
      <c r="AD247" s="1060">
        <f t="shared" si="48"/>
        <v>0</v>
      </c>
      <c r="AE247" s="1060">
        <f t="shared" si="49"/>
        <v>0</v>
      </c>
    </row>
    <row r="248" spans="2:31" s="1059" customFormat="1" ht="15" x14ac:dyDescent="0.2">
      <c r="B248" s="833"/>
      <c r="C248" s="1052"/>
      <c r="D248" s="1053"/>
      <c r="E248" s="1054"/>
      <c r="F248" s="1054"/>
      <c r="G248" s="1054"/>
      <c r="H248" s="1054"/>
      <c r="I248" s="1054"/>
      <c r="J248" s="1055">
        <f t="shared" si="51"/>
        <v>0</v>
      </c>
      <c r="K248" s="1052"/>
      <c r="L248" s="1055">
        <f t="shared" si="42"/>
        <v>0</v>
      </c>
      <c r="M248" s="757">
        <f>IF(ISBLANK($C248),0,VLOOKUP($C248,Listen!$B$3:$D$40,2,FALSE))</f>
        <v>0</v>
      </c>
      <c r="N248" s="757">
        <f>IF(ISBLANK($C248),0,VLOOKUP($C248,Listen!$B$3:$D$40,3,FALSE))</f>
        <v>0</v>
      </c>
      <c r="O248" s="1056">
        <f t="shared" si="52"/>
        <v>0</v>
      </c>
      <c r="P248" s="1056">
        <f t="shared" si="53"/>
        <v>0</v>
      </c>
      <c r="Q248" s="1056">
        <f t="shared" si="53"/>
        <v>0</v>
      </c>
      <c r="R248" s="1056">
        <f t="shared" si="53"/>
        <v>0</v>
      </c>
      <c r="S248" s="1056">
        <f t="shared" si="53"/>
        <v>0</v>
      </c>
      <c r="T248" s="1056">
        <f t="shared" si="53"/>
        <v>0</v>
      </c>
      <c r="U248" s="1056">
        <f t="shared" si="53"/>
        <v>0</v>
      </c>
      <c r="V248" s="1060">
        <f t="shared" ca="1" si="50"/>
        <v>0</v>
      </c>
      <c r="W248" s="1057">
        <f ca="1">IF(D248='A. Allgemeine Informationen'!$C$15,$L248-$X248,OFFSET(X248,0,'A. Allgemeine Informationen'!$C$15-2022)-$X248)</f>
        <v>0</v>
      </c>
      <c r="X248" s="1057">
        <f ca="1">IFERROR(OFFSET(X248,0,'A. Allgemeine Informationen'!$C$15-2021),0)</f>
        <v>0</v>
      </c>
      <c r="Y248" s="1060">
        <f t="shared" si="43"/>
        <v>0</v>
      </c>
      <c r="Z248" s="1060">
        <f t="shared" si="44"/>
        <v>0</v>
      </c>
      <c r="AA248" s="1060">
        <f t="shared" si="45"/>
        <v>0</v>
      </c>
      <c r="AB248" s="1060">
        <f t="shared" si="46"/>
        <v>0</v>
      </c>
      <c r="AC248" s="1060">
        <f t="shared" si="47"/>
        <v>0</v>
      </c>
      <c r="AD248" s="1060">
        <f t="shared" si="48"/>
        <v>0</v>
      </c>
      <c r="AE248" s="1060">
        <f t="shared" si="49"/>
        <v>0</v>
      </c>
    </row>
    <row r="249" spans="2:31" s="1059" customFormat="1" ht="15" x14ac:dyDescent="0.2">
      <c r="B249" s="833"/>
      <c r="C249" s="1052"/>
      <c r="D249" s="1053"/>
      <c r="E249" s="1054"/>
      <c r="F249" s="1054"/>
      <c r="G249" s="1054"/>
      <c r="H249" s="1054"/>
      <c r="I249" s="1054"/>
      <c r="J249" s="1055">
        <f t="shared" si="51"/>
        <v>0</v>
      </c>
      <c r="K249" s="1052"/>
      <c r="L249" s="1055">
        <f t="shared" si="42"/>
        <v>0</v>
      </c>
      <c r="M249" s="757">
        <f>IF(ISBLANK($C249),0,VLOOKUP($C249,Listen!$B$3:$D$40,2,FALSE))</f>
        <v>0</v>
      </c>
      <c r="N249" s="757">
        <f>IF(ISBLANK($C249),0,VLOOKUP($C249,Listen!$B$3:$D$40,3,FALSE))</f>
        <v>0</v>
      </c>
      <c r="O249" s="1056">
        <f t="shared" si="52"/>
        <v>0</v>
      </c>
      <c r="P249" s="1056">
        <f t="shared" si="53"/>
        <v>0</v>
      </c>
      <c r="Q249" s="1056">
        <f t="shared" si="53"/>
        <v>0</v>
      </c>
      <c r="R249" s="1056">
        <f t="shared" si="53"/>
        <v>0</v>
      </c>
      <c r="S249" s="1056">
        <f t="shared" si="53"/>
        <v>0</v>
      </c>
      <c r="T249" s="1056">
        <f t="shared" si="53"/>
        <v>0</v>
      </c>
      <c r="U249" s="1056">
        <f t="shared" si="53"/>
        <v>0</v>
      </c>
      <c r="V249" s="1060">
        <f t="shared" ca="1" si="50"/>
        <v>0</v>
      </c>
      <c r="W249" s="1057">
        <f ca="1">IF(D249='A. Allgemeine Informationen'!$C$15,$L249-$X249,OFFSET(X249,0,'A. Allgemeine Informationen'!$C$15-2022)-$X249)</f>
        <v>0</v>
      </c>
      <c r="X249" s="1057">
        <f ca="1">IFERROR(OFFSET(X249,0,'A. Allgemeine Informationen'!$C$15-2021),0)</f>
        <v>0</v>
      </c>
      <c r="Y249" s="1060">
        <f t="shared" si="43"/>
        <v>0</v>
      </c>
      <c r="Z249" s="1060">
        <f t="shared" si="44"/>
        <v>0</v>
      </c>
      <c r="AA249" s="1060">
        <f t="shared" si="45"/>
        <v>0</v>
      </c>
      <c r="AB249" s="1060">
        <f t="shared" si="46"/>
        <v>0</v>
      </c>
      <c r="AC249" s="1060">
        <f t="shared" si="47"/>
        <v>0</v>
      </c>
      <c r="AD249" s="1060">
        <f t="shared" si="48"/>
        <v>0</v>
      </c>
      <c r="AE249" s="1060">
        <f t="shared" si="49"/>
        <v>0</v>
      </c>
    </row>
    <row r="250" spans="2:31" s="1059" customFormat="1" ht="15" x14ac:dyDescent="0.2">
      <c r="B250" s="833"/>
      <c r="C250" s="1052"/>
      <c r="D250" s="1053"/>
      <c r="E250" s="1054"/>
      <c r="F250" s="1054"/>
      <c r="G250" s="1054"/>
      <c r="H250" s="1054"/>
      <c r="I250" s="1054"/>
      <c r="J250" s="1055">
        <f t="shared" si="51"/>
        <v>0</v>
      </c>
      <c r="K250" s="1052"/>
      <c r="L250" s="1055">
        <f t="shared" si="42"/>
        <v>0</v>
      </c>
      <c r="M250" s="757">
        <f>IF(ISBLANK($C250),0,VLOOKUP($C250,Listen!$B$3:$D$40,2,FALSE))</f>
        <v>0</v>
      </c>
      <c r="N250" s="757">
        <f>IF(ISBLANK($C250),0,VLOOKUP($C250,Listen!$B$3:$D$40,3,FALSE))</f>
        <v>0</v>
      </c>
      <c r="O250" s="1056">
        <f t="shared" si="52"/>
        <v>0</v>
      </c>
      <c r="P250" s="1056">
        <f t="shared" si="53"/>
        <v>0</v>
      </c>
      <c r="Q250" s="1056">
        <f t="shared" si="53"/>
        <v>0</v>
      </c>
      <c r="R250" s="1056">
        <f t="shared" si="53"/>
        <v>0</v>
      </c>
      <c r="S250" s="1056">
        <f t="shared" si="53"/>
        <v>0</v>
      </c>
      <c r="T250" s="1056">
        <f t="shared" si="53"/>
        <v>0</v>
      </c>
      <c r="U250" s="1056">
        <f t="shared" si="53"/>
        <v>0</v>
      </c>
      <c r="V250" s="1060">
        <f t="shared" ca="1" si="50"/>
        <v>0</v>
      </c>
      <c r="W250" s="1057">
        <f ca="1">IF(D250='A. Allgemeine Informationen'!$C$15,$L250-$X250,OFFSET(X250,0,'A. Allgemeine Informationen'!$C$15-2022)-$X250)</f>
        <v>0</v>
      </c>
      <c r="X250" s="1057">
        <f ca="1">IFERROR(OFFSET(X250,0,'A. Allgemeine Informationen'!$C$15-2021),0)</f>
        <v>0</v>
      </c>
      <c r="Y250" s="1060">
        <f t="shared" si="43"/>
        <v>0</v>
      </c>
      <c r="Z250" s="1060">
        <f t="shared" si="44"/>
        <v>0</v>
      </c>
      <c r="AA250" s="1060">
        <f t="shared" si="45"/>
        <v>0</v>
      </c>
      <c r="AB250" s="1060">
        <f t="shared" si="46"/>
        <v>0</v>
      </c>
      <c r="AC250" s="1060">
        <f t="shared" si="47"/>
        <v>0</v>
      </c>
      <c r="AD250" s="1060">
        <f t="shared" si="48"/>
        <v>0</v>
      </c>
      <c r="AE250" s="1060">
        <f t="shared" si="49"/>
        <v>0</v>
      </c>
    </row>
    <row r="251" spans="2:31" s="1059" customFormat="1" ht="15" x14ac:dyDescent="0.2">
      <c r="B251" s="833"/>
      <c r="C251" s="1052"/>
      <c r="D251" s="1053"/>
      <c r="E251" s="1054"/>
      <c r="F251" s="1054"/>
      <c r="G251" s="1054"/>
      <c r="H251" s="1054"/>
      <c r="I251" s="1054"/>
      <c r="J251" s="1055">
        <f t="shared" si="51"/>
        <v>0</v>
      </c>
      <c r="K251" s="1052"/>
      <c r="L251" s="1055">
        <f t="shared" si="42"/>
        <v>0</v>
      </c>
      <c r="M251" s="757">
        <f>IF(ISBLANK($C251),0,VLOOKUP($C251,Listen!$B$3:$D$40,2,FALSE))</f>
        <v>0</v>
      </c>
      <c r="N251" s="757">
        <f>IF(ISBLANK($C251),0,VLOOKUP($C251,Listen!$B$3:$D$40,3,FALSE))</f>
        <v>0</v>
      </c>
      <c r="O251" s="1056">
        <f t="shared" si="52"/>
        <v>0</v>
      </c>
      <c r="P251" s="1056">
        <f t="shared" si="53"/>
        <v>0</v>
      </c>
      <c r="Q251" s="1056">
        <f t="shared" si="53"/>
        <v>0</v>
      </c>
      <c r="R251" s="1056">
        <f t="shared" si="53"/>
        <v>0</v>
      </c>
      <c r="S251" s="1056">
        <f t="shared" si="53"/>
        <v>0</v>
      </c>
      <c r="T251" s="1056">
        <f t="shared" si="53"/>
        <v>0</v>
      </c>
      <c r="U251" s="1056">
        <f t="shared" si="53"/>
        <v>0</v>
      </c>
      <c r="V251" s="1060">
        <f t="shared" ca="1" si="50"/>
        <v>0</v>
      </c>
      <c r="W251" s="1057">
        <f ca="1">IF(D251='A. Allgemeine Informationen'!$C$15,$L251-$X251,OFFSET(X251,0,'A. Allgemeine Informationen'!$C$15-2022)-$X251)</f>
        <v>0</v>
      </c>
      <c r="X251" s="1057">
        <f ca="1">IFERROR(OFFSET(X251,0,'A. Allgemeine Informationen'!$C$15-2021),0)</f>
        <v>0</v>
      </c>
      <c r="Y251" s="1060">
        <f t="shared" si="43"/>
        <v>0</v>
      </c>
      <c r="Z251" s="1060">
        <f t="shared" si="44"/>
        <v>0</v>
      </c>
      <c r="AA251" s="1060">
        <f t="shared" si="45"/>
        <v>0</v>
      </c>
      <c r="AB251" s="1060">
        <f t="shared" si="46"/>
        <v>0</v>
      </c>
      <c r="AC251" s="1060">
        <f t="shared" si="47"/>
        <v>0</v>
      </c>
      <c r="AD251" s="1060">
        <f t="shared" si="48"/>
        <v>0</v>
      </c>
      <c r="AE251" s="1060">
        <f t="shared" si="49"/>
        <v>0</v>
      </c>
    </row>
    <row r="252" spans="2:31" s="1059" customFormat="1" ht="15" x14ac:dyDescent="0.2">
      <c r="B252" s="833"/>
      <c r="C252" s="1052"/>
      <c r="D252" s="1053"/>
      <c r="E252" s="1054"/>
      <c r="F252" s="1054"/>
      <c r="G252" s="1054"/>
      <c r="H252" s="1054"/>
      <c r="I252" s="1054"/>
      <c r="J252" s="1055">
        <f t="shared" si="51"/>
        <v>0</v>
      </c>
      <c r="K252" s="1052"/>
      <c r="L252" s="1055">
        <f t="shared" si="42"/>
        <v>0</v>
      </c>
      <c r="M252" s="757">
        <f>IF(ISBLANK($C252),0,VLOOKUP($C252,Listen!$B$3:$D$40,2,FALSE))</f>
        <v>0</v>
      </c>
      <c r="N252" s="757">
        <f>IF(ISBLANK($C252),0,VLOOKUP($C252,Listen!$B$3:$D$40,3,FALSE))</f>
        <v>0</v>
      </c>
      <c r="O252" s="1056">
        <f t="shared" si="52"/>
        <v>0</v>
      </c>
      <c r="P252" s="1056">
        <f t="shared" si="53"/>
        <v>0</v>
      </c>
      <c r="Q252" s="1056">
        <f t="shared" si="53"/>
        <v>0</v>
      </c>
      <c r="R252" s="1056">
        <f t="shared" si="53"/>
        <v>0</v>
      </c>
      <c r="S252" s="1056">
        <f t="shared" si="53"/>
        <v>0</v>
      </c>
      <c r="T252" s="1056">
        <f t="shared" si="53"/>
        <v>0</v>
      </c>
      <c r="U252" s="1056">
        <f t="shared" si="53"/>
        <v>0</v>
      </c>
      <c r="V252" s="1060">
        <f t="shared" ca="1" si="50"/>
        <v>0</v>
      </c>
      <c r="W252" s="1057">
        <f ca="1">IF(D252='A. Allgemeine Informationen'!$C$15,$L252-$X252,OFFSET(X252,0,'A. Allgemeine Informationen'!$C$15-2022)-$X252)</f>
        <v>0</v>
      </c>
      <c r="X252" s="1057">
        <f ca="1">IFERROR(OFFSET(X252,0,'A. Allgemeine Informationen'!$C$15-2021),0)</f>
        <v>0</v>
      </c>
      <c r="Y252" s="1060">
        <f t="shared" si="43"/>
        <v>0</v>
      </c>
      <c r="Z252" s="1060">
        <f t="shared" si="44"/>
        <v>0</v>
      </c>
      <c r="AA252" s="1060">
        <f t="shared" si="45"/>
        <v>0</v>
      </c>
      <c r="AB252" s="1060">
        <f t="shared" si="46"/>
        <v>0</v>
      </c>
      <c r="AC252" s="1060">
        <f t="shared" si="47"/>
        <v>0</v>
      </c>
      <c r="AD252" s="1060">
        <f t="shared" si="48"/>
        <v>0</v>
      </c>
      <c r="AE252" s="1060">
        <f t="shared" si="49"/>
        <v>0</v>
      </c>
    </row>
    <row r="253" spans="2:31" s="1059" customFormat="1" ht="15" x14ac:dyDescent="0.2">
      <c r="B253" s="833"/>
      <c r="C253" s="1052"/>
      <c r="D253" s="1053"/>
      <c r="E253" s="1054"/>
      <c r="F253" s="1054"/>
      <c r="G253" s="1054"/>
      <c r="H253" s="1054"/>
      <c r="I253" s="1054"/>
      <c r="J253" s="1055">
        <f t="shared" si="51"/>
        <v>0</v>
      </c>
      <c r="K253" s="1052"/>
      <c r="L253" s="1055">
        <f t="shared" si="42"/>
        <v>0</v>
      </c>
      <c r="M253" s="757">
        <f>IF(ISBLANK($C253),0,VLOOKUP($C253,Listen!$B$3:$D$40,2,FALSE))</f>
        <v>0</v>
      </c>
      <c r="N253" s="757">
        <f>IF(ISBLANK($C253),0,VLOOKUP($C253,Listen!$B$3:$D$40,3,FALSE))</f>
        <v>0</v>
      </c>
      <c r="O253" s="1056">
        <f t="shared" si="52"/>
        <v>0</v>
      </c>
      <c r="P253" s="1056">
        <f t="shared" si="53"/>
        <v>0</v>
      </c>
      <c r="Q253" s="1056">
        <f t="shared" si="53"/>
        <v>0</v>
      </c>
      <c r="R253" s="1056">
        <f t="shared" si="53"/>
        <v>0</v>
      </c>
      <c r="S253" s="1056">
        <f t="shared" si="53"/>
        <v>0</v>
      </c>
      <c r="T253" s="1056">
        <f t="shared" si="53"/>
        <v>0</v>
      </c>
      <c r="U253" s="1056">
        <f t="shared" si="53"/>
        <v>0</v>
      </c>
      <c r="V253" s="1060">
        <f t="shared" ca="1" si="50"/>
        <v>0</v>
      </c>
      <c r="W253" s="1057">
        <f ca="1">IF(D253='A. Allgemeine Informationen'!$C$15,$L253-$X253,OFFSET(X253,0,'A. Allgemeine Informationen'!$C$15-2022)-$X253)</f>
        <v>0</v>
      </c>
      <c r="X253" s="1057">
        <f ca="1">IFERROR(OFFSET(X253,0,'A. Allgemeine Informationen'!$C$15-2021),0)</f>
        <v>0</v>
      </c>
      <c r="Y253" s="1060">
        <f t="shared" si="43"/>
        <v>0</v>
      </c>
      <c r="Z253" s="1060">
        <f t="shared" si="44"/>
        <v>0</v>
      </c>
      <c r="AA253" s="1060">
        <f t="shared" si="45"/>
        <v>0</v>
      </c>
      <c r="AB253" s="1060">
        <f t="shared" si="46"/>
        <v>0</v>
      </c>
      <c r="AC253" s="1060">
        <f t="shared" si="47"/>
        <v>0</v>
      </c>
      <c r="AD253" s="1060">
        <f t="shared" si="48"/>
        <v>0</v>
      </c>
      <c r="AE253" s="1060">
        <f t="shared" si="49"/>
        <v>0</v>
      </c>
    </row>
    <row r="254" spans="2:31" s="1059" customFormat="1" ht="15" x14ac:dyDescent="0.2">
      <c r="B254" s="833"/>
      <c r="C254" s="1052"/>
      <c r="D254" s="1053"/>
      <c r="E254" s="1054"/>
      <c r="F254" s="1054"/>
      <c r="G254" s="1054"/>
      <c r="H254" s="1054"/>
      <c r="I254" s="1054"/>
      <c r="J254" s="1055">
        <f t="shared" si="51"/>
        <v>0</v>
      </c>
      <c r="K254" s="1052"/>
      <c r="L254" s="1055">
        <f t="shared" si="42"/>
        <v>0</v>
      </c>
      <c r="M254" s="757">
        <f>IF(ISBLANK($C254),0,VLOOKUP($C254,Listen!$B$3:$D$40,2,FALSE))</f>
        <v>0</v>
      </c>
      <c r="N254" s="757">
        <f>IF(ISBLANK($C254),0,VLOOKUP($C254,Listen!$B$3:$D$40,3,FALSE))</f>
        <v>0</v>
      </c>
      <c r="O254" s="1056">
        <f t="shared" si="52"/>
        <v>0</v>
      </c>
      <c r="P254" s="1056">
        <f t="shared" si="53"/>
        <v>0</v>
      </c>
      <c r="Q254" s="1056">
        <f t="shared" si="53"/>
        <v>0</v>
      </c>
      <c r="R254" s="1056">
        <f t="shared" si="53"/>
        <v>0</v>
      </c>
      <c r="S254" s="1056">
        <f t="shared" si="53"/>
        <v>0</v>
      </c>
      <c r="T254" s="1056">
        <f t="shared" si="53"/>
        <v>0</v>
      </c>
      <c r="U254" s="1056">
        <f t="shared" si="53"/>
        <v>0</v>
      </c>
      <c r="V254" s="1060">
        <f t="shared" ca="1" si="50"/>
        <v>0</v>
      </c>
      <c r="W254" s="1057">
        <f ca="1">IF(D254='A. Allgemeine Informationen'!$C$15,$L254-$X254,OFFSET(X254,0,'A. Allgemeine Informationen'!$C$15-2022)-$X254)</f>
        <v>0</v>
      </c>
      <c r="X254" s="1057">
        <f ca="1">IFERROR(OFFSET(X254,0,'A. Allgemeine Informationen'!$C$15-2021),0)</f>
        <v>0</v>
      </c>
      <c r="Y254" s="1060">
        <f t="shared" si="43"/>
        <v>0</v>
      </c>
      <c r="Z254" s="1060">
        <f t="shared" si="44"/>
        <v>0</v>
      </c>
      <c r="AA254" s="1060">
        <f t="shared" si="45"/>
        <v>0</v>
      </c>
      <c r="AB254" s="1060">
        <f t="shared" si="46"/>
        <v>0</v>
      </c>
      <c r="AC254" s="1060">
        <f t="shared" si="47"/>
        <v>0</v>
      </c>
      <c r="AD254" s="1060">
        <f t="shared" si="48"/>
        <v>0</v>
      </c>
      <c r="AE254" s="1060">
        <f t="shared" si="49"/>
        <v>0</v>
      </c>
    </row>
    <row r="255" spans="2:31" s="1059" customFormat="1" ht="15" x14ac:dyDescent="0.2">
      <c r="B255" s="833"/>
      <c r="C255" s="1052"/>
      <c r="D255" s="1053"/>
      <c r="E255" s="1054"/>
      <c r="F255" s="1054"/>
      <c r="G255" s="1054"/>
      <c r="H255" s="1054"/>
      <c r="I255" s="1054"/>
      <c r="J255" s="1055">
        <f t="shared" si="51"/>
        <v>0</v>
      </c>
      <c r="K255" s="1052"/>
      <c r="L255" s="1055">
        <f t="shared" si="42"/>
        <v>0</v>
      </c>
      <c r="M255" s="757">
        <f>IF(ISBLANK($C255),0,VLOOKUP($C255,Listen!$B$3:$D$40,2,FALSE))</f>
        <v>0</v>
      </c>
      <c r="N255" s="757">
        <f>IF(ISBLANK($C255),0,VLOOKUP($C255,Listen!$B$3:$D$40,3,FALSE))</f>
        <v>0</v>
      </c>
      <c r="O255" s="1056">
        <f t="shared" si="52"/>
        <v>0</v>
      </c>
      <c r="P255" s="1056">
        <f t="shared" si="53"/>
        <v>0</v>
      </c>
      <c r="Q255" s="1056">
        <f t="shared" si="53"/>
        <v>0</v>
      </c>
      <c r="R255" s="1056">
        <f t="shared" si="53"/>
        <v>0</v>
      </c>
      <c r="S255" s="1056">
        <f t="shared" si="53"/>
        <v>0</v>
      </c>
      <c r="T255" s="1056">
        <f t="shared" si="53"/>
        <v>0</v>
      </c>
      <c r="U255" s="1056">
        <f t="shared" si="53"/>
        <v>0</v>
      </c>
      <c r="V255" s="1060">
        <f t="shared" ca="1" si="50"/>
        <v>0</v>
      </c>
      <c r="W255" s="1057">
        <f ca="1">IF(D255='A. Allgemeine Informationen'!$C$15,$L255-$X255,OFFSET(X255,0,'A. Allgemeine Informationen'!$C$15-2022)-$X255)</f>
        <v>0</v>
      </c>
      <c r="X255" s="1057">
        <f ca="1">IFERROR(OFFSET(X255,0,'A. Allgemeine Informationen'!$C$15-2021),0)</f>
        <v>0</v>
      </c>
      <c r="Y255" s="1060">
        <f t="shared" si="43"/>
        <v>0</v>
      </c>
      <c r="Z255" s="1060">
        <f t="shared" si="44"/>
        <v>0</v>
      </c>
      <c r="AA255" s="1060">
        <f t="shared" si="45"/>
        <v>0</v>
      </c>
      <c r="AB255" s="1060">
        <f t="shared" si="46"/>
        <v>0</v>
      </c>
      <c r="AC255" s="1060">
        <f t="shared" si="47"/>
        <v>0</v>
      </c>
      <c r="AD255" s="1060">
        <f t="shared" si="48"/>
        <v>0</v>
      </c>
      <c r="AE255" s="1060">
        <f t="shared" si="49"/>
        <v>0</v>
      </c>
    </row>
    <row r="256" spans="2:31" s="1059" customFormat="1" ht="15" x14ac:dyDescent="0.2">
      <c r="B256" s="833"/>
      <c r="C256" s="1052"/>
      <c r="D256" s="1053"/>
      <c r="E256" s="1054"/>
      <c r="F256" s="1054"/>
      <c r="G256" s="1054"/>
      <c r="H256" s="1054"/>
      <c r="I256" s="1054"/>
      <c r="J256" s="1055">
        <f t="shared" si="51"/>
        <v>0</v>
      </c>
      <c r="K256" s="1052"/>
      <c r="L256" s="1055">
        <f t="shared" si="42"/>
        <v>0</v>
      </c>
      <c r="M256" s="757">
        <f>IF(ISBLANK($C256),0,VLOOKUP($C256,Listen!$B$3:$D$40,2,FALSE))</f>
        <v>0</v>
      </c>
      <c r="N256" s="757">
        <f>IF(ISBLANK($C256),0,VLOOKUP($C256,Listen!$B$3:$D$40,3,FALSE))</f>
        <v>0</v>
      </c>
      <c r="O256" s="1056">
        <f t="shared" si="52"/>
        <v>0</v>
      </c>
      <c r="P256" s="1056">
        <f t="shared" si="53"/>
        <v>0</v>
      </c>
      <c r="Q256" s="1056">
        <f t="shared" si="53"/>
        <v>0</v>
      </c>
      <c r="R256" s="1056">
        <f t="shared" si="53"/>
        <v>0</v>
      </c>
      <c r="S256" s="1056">
        <f t="shared" si="53"/>
        <v>0</v>
      </c>
      <c r="T256" s="1056">
        <f t="shared" si="53"/>
        <v>0</v>
      </c>
      <c r="U256" s="1056">
        <f t="shared" si="53"/>
        <v>0</v>
      </c>
      <c r="V256" s="1060">
        <f t="shared" ca="1" si="50"/>
        <v>0</v>
      </c>
      <c r="W256" s="1057">
        <f ca="1">IF(D256='A. Allgemeine Informationen'!$C$15,$L256-$X256,OFFSET(X256,0,'A. Allgemeine Informationen'!$C$15-2022)-$X256)</f>
        <v>0</v>
      </c>
      <c r="X256" s="1057">
        <f ca="1">IFERROR(OFFSET(X256,0,'A. Allgemeine Informationen'!$C$15-2021),0)</f>
        <v>0</v>
      </c>
      <c r="Y256" s="1060">
        <f t="shared" si="43"/>
        <v>0</v>
      </c>
      <c r="Z256" s="1060">
        <f t="shared" si="44"/>
        <v>0</v>
      </c>
      <c r="AA256" s="1060">
        <f t="shared" si="45"/>
        <v>0</v>
      </c>
      <c r="AB256" s="1060">
        <f t="shared" si="46"/>
        <v>0</v>
      </c>
      <c r="AC256" s="1060">
        <f t="shared" si="47"/>
        <v>0</v>
      </c>
      <c r="AD256" s="1060">
        <f t="shared" si="48"/>
        <v>0</v>
      </c>
      <c r="AE256" s="1060">
        <f t="shared" si="49"/>
        <v>0</v>
      </c>
    </row>
    <row r="257" spans="2:31" s="1059" customFormat="1" ht="15" x14ac:dyDescent="0.2">
      <c r="B257" s="833"/>
      <c r="C257" s="1052"/>
      <c r="D257" s="1053"/>
      <c r="E257" s="1054"/>
      <c r="F257" s="1054"/>
      <c r="G257" s="1054"/>
      <c r="H257" s="1054"/>
      <c r="I257" s="1054"/>
      <c r="J257" s="1055">
        <f t="shared" si="51"/>
        <v>0</v>
      </c>
      <c r="K257" s="1052"/>
      <c r="L257" s="1055">
        <f t="shared" si="42"/>
        <v>0</v>
      </c>
      <c r="M257" s="757">
        <f>IF(ISBLANK($C257),0,VLOOKUP($C257,Listen!$B$3:$D$40,2,FALSE))</f>
        <v>0</v>
      </c>
      <c r="N257" s="757">
        <f>IF(ISBLANK($C257),0,VLOOKUP($C257,Listen!$B$3:$D$40,3,FALSE))</f>
        <v>0</v>
      </c>
      <c r="O257" s="1056">
        <f t="shared" si="52"/>
        <v>0</v>
      </c>
      <c r="P257" s="1056">
        <f t="shared" si="53"/>
        <v>0</v>
      </c>
      <c r="Q257" s="1056">
        <f t="shared" si="53"/>
        <v>0</v>
      </c>
      <c r="R257" s="1056">
        <f t="shared" si="53"/>
        <v>0</v>
      </c>
      <c r="S257" s="1056">
        <f t="shared" si="53"/>
        <v>0</v>
      </c>
      <c r="T257" s="1056">
        <f t="shared" si="53"/>
        <v>0</v>
      </c>
      <c r="U257" s="1056">
        <f t="shared" si="53"/>
        <v>0</v>
      </c>
      <c r="V257" s="1060">
        <f t="shared" ca="1" si="50"/>
        <v>0</v>
      </c>
      <c r="W257" s="1057">
        <f ca="1">IF(D257='A. Allgemeine Informationen'!$C$15,$L257-$X257,OFFSET(X257,0,'A. Allgemeine Informationen'!$C$15-2022)-$X257)</f>
        <v>0</v>
      </c>
      <c r="X257" s="1057">
        <f ca="1">IFERROR(OFFSET(X257,0,'A. Allgemeine Informationen'!$C$15-2021),0)</f>
        <v>0</v>
      </c>
      <c r="Y257" s="1060">
        <f t="shared" si="43"/>
        <v>0</v>
      </c>
      <c r="Z257" s="1060">
        <f t="shared" si="44"/>
        <v>0</v>
      </c>
      <c r="AA257" s="1060">
        <f t="shared" si="45"/>
        <v>0</v>
      </c>
      <c r="AB257" s="1060">
        <f t="shared" si="46"/>
        <v>0</v>
      </c>
      <c r="AC257" s="1060">
        <f t="shared" si="47"/>
        <v>0</v>
      </c>
      <c r="AD257" s="1060">
        <f t="shared" si="48"/>
        <v>0</v>
      </c>
      <c r="AE257" s="1060">
        <f t="shared" si="49"/>
        <v>0</v>
      </c>
    </row>
    <row r="258" spans="2:31" s="1059" customFormat="1" ht="15" x14ac:dyDescent="0.2">
      <c r="B258" s="833"/>
      <c r="C258" s="1052"/>
      <c r="D258" s="1053"/>
      <c r="E258" s="1054"/>
      <c r="F258" s="1054"/>
      <c r="G258" s="1054"/>
      <c r="H258" s="1054"/>
      <c r="I258" s="1054"/>
      <c r="J258" s="1055">
        <f t="shared" si="51"/>
        <v>0</v>
      </c>
      <c r="K258" s="1052"/>
      <c r="L258" s="1055">
        <f t="shared" si="42"/>
        <v>0</v>
      </c>
      <c r="M258" s="757">
        <f>IF(ISBLANK($C258),0,VLOOKUP($C258,Listen!$B$3:$D$40,2,FALSE))</f>
        <v>0</v>
      </c>
      <c r="N258" s="757">
        <f>IF(ISBLANK($C258),0,VLOOKUP($C258,Listen!$B$3:$D$40,3,FALSE))</f>
        <v>0</v>
      </c>
      <c r="O258" s="1056">
        <f t="shared" si="52"/>
        <v>0</v>
      </c>
      <c r="P258" s="1056">
        <f t="shared" si="53"/>
        <v>0</v>
      </c>
      <c r="Q258" s="1056">
        <f t="shared" si="53"/>
        <v>0</v>
      </c>
      <c r="R258" s="1056">
        <f t="shared" si="53"/>
        <v>0</v>
      </c>
      <c r="S258" s="1056">
        <f t="shared" si="53"/>
        <v>0</v>
      </c>
      <c r="T258" s="1056">
        <f t="shared" si="53"/>
        <v>0</v>
      </c>
      <c r="U258" s="1056">
        <f t="shared" si="53"/>
        <v>0</v>
      </c>
      <c r="V258" s="1060">
        <f t="shared" ca="1" si="50"/>
        <v>0</v>
      </c>
      <c r="W258" s="1057">
        <f ca="1">IF(D258='A. Allgemeine Informationen'!$C$15,$L258-$X258,OFFSET(X258,0,'A. Allgemeine Informationen'!$C$15-2022)-$X258)</f>
        <v>0</v>
      </c>
      <c r="X258" s="1057">
        <f ca="1">IFERROR(OFFSET(X258,0,'A. Allgemeine Informationen'!$C$15-2021),0)</f>
        <v>0</v>
      </c>
      <c r="Y258" s="1060">
        <f t="shared" si="43"/>
        <v>0</v>
      </c>
      <c r="Z258" s="1060">
        <f t="shared" si="44"/>
        <v>0</v>
      </c>
      <c r="AA258" s="1060">
        <f t="shared" si="45"/>
        <v>0</v>
      </c>
      <c r="AB258" s="1060">
        <f t="shared" si="46"/>
        <v>0</v>
      </c>
      <c r="AC258" s="1060">
        <f t="shared" si="47"/>
        <v>0</v>
      </c>
      <c r="AD258" s="1060">
        <f t="shared" si="48"/>
        <v>0</v>
      </c>
      <c r="AE258" s="1060">
        <f t="shared" si="49"/>
        <v>0</v>
      </c>
    </row>
    <row r="259" spans="2:31" s="1059" customFormat="1" ht="15" x14ac:dyDescent="0.2">
      <c r="B259" s="833"/>
      <c r="C259" s="1052"/>
      <c r="D259" s="1053"/>
      <c r="E259" s="1054"/>
      <c r="F259" s="1054"/>
      <c r="G259" s="1054"/>
      <c r="H259" s="1054"/>
      <c r="I259" s="1054"/>
      <c r="J259" s="1055">
        <f t="shared" si="51"/>
        <v>0</v>
      </c>
      <c r="K259" s="1052"/>
      <c r="L259" s="1055">
        <f t="shared" si="42"/>
        <v>0</v>
      </c>
      <c r="M259" s="757">
        <f>IF(ISBLANK($C259),0,VLOOKUP($C259,Listen!$B$3:$D$40,2,FALSE))</f>
        <v>0</v>
      </c>
      <c r="N259" s="757">
        <f>IF(ISBLANK($C259),0,VLOOKUP($C259,Listen!$B$3:$D$40,3,FALSE))</f>
        <v>0</v>
      </c>
      <c r="O259" s="1056">
        <f t="shared" si="52"/>
        <v>0</v>
      </c>
      <c r="P259" s="1056">
        <f t="shared" si="53"/>
        <v>0</v>
      </c>
      <c r="Q259" s="1056">
        <f t="shared" si="53"/>
        <v>0</v>
      </c>
      <c r="R259" s="1056">
        <f t="shared" si="53"/>
        <v>0</v>
      </c>
      <c r="S259" s="1056">
        <f t="shared" si="53"/>
        <v>0</v>
      </c>
      <c r="T259" s="1056">
        <f t="shared" si="53"/>
        <v>0</v>
      </c>
      <c r="U259" s="1056">
        <f t="shared" si="53"/>
        <v>0</v>
      </c>
      <c r="V259" s="1060">
        <f t="shared" ca="1" si="50"/>
        <v>0</v>
      </c>
      <c r="W259" s="1057">
        <f ca="1">IF(D259='A. Allgemeine Informationen'!$C$15,$L259-$X259,OFFSET(X259,0,'A. Allgemeine Informationen'!$C$15-2022)-$X259)</f>
        <v>0</v>
      </c>
      <c r="X259" s="1057">
        <f ca="1">IFERROR(OFFSET(X259,0,'A. Allgemeine Informationen'!$C$15-2021),0)</f>
        <v>0</v>
      </c>
      <c r="Y259" s="1060">
        <f t="shared" si="43"/>
        <v>0</v>
      </c>
      <c r="Z259" s="1060">
        <f t="shared" si="44"/>
        <v>0</v>
      </c>
      <c r="AA259" s="1060">
        <f t="shared" si="45"/>
        <v>0</v>
      </c>
      <c r="AB259" s="1060">
        <f t="shared" si="46"/>
        <v>0</v>
      </c>
      <c r="AC259" s="1060">
        <f t="shared" si="47"/>
        <v>0</v>
      </c>
      <c r="AD259" s="1060">
        <f t="shared" si="48"/>
        <v>0</v>
      </c>
      <c r="AE259" s="1060">
        <f t="shared" si="49"/>
        <v>0</v>
      </c>
    </row>
    <row r="260" spans="2:31" s="1059" customFormat="1" ht="15" x14ac:dyDescent="0.2">
      <c r="B260" s="833"/>
      <c r="C260" s="1052"/>
      <c r="D260" s="1053"/>
      <c r="E260" s="1054"/>
      <c r="F260" s="1054"/>
      <c r="G260" s="1054"/>
      <c r="H260" s="1054"/>
      <c r="I260" s="1054"/>
      <c r="J260" s="1055">
        <f t="shared" si="51"/>
        <v>0</v>
      </c>
      <c r="K260" s="1052"/>
      <c r="L260" s="1055">
        <f t="shared" si="42"/>
        <v>0</v>
      </c>
      <c r="M260" s="757">
        <f>IF(ISBLANK($C260),0,VLOOKUP($C260,Listen!$B$3:$D$40,2,FALSE))</f>
        <v>0</v>
      </c>
      <c r="N260" s="757">
        <f>IF(ISBLANK($C260),0,VLOOKUP($C260,Listen!$B$3:$D$40,3,FALSE))</f>
        <v>0</v>
      </c>
      <c r="O260" s="1056">
        <f t="shared" si="52"/>
        <v>0</v>
      </c>
      <c r="P260" s="1056">
        <f t="shared" si="53"/>
        <v>0</v>
      </c>
      <c r="Q260" s="1056">
        <f t="shared" si="53"/>
        <v>0</v>
      </c>
      <c r="R260" s="1056">
        <f t="shared" si="53"/>
        <v>0</v>
      </c>
      <c r="S260" s="1056">
        <f t="shared" si="53"/>
        <v>0</v>
      </c>
      <c r="T260" s="1056">
        <f t="shared" si="53"/>
        <v>0</v>
      </c>
      <c r="U260" s="1056">
        <f t="shared" si="53"/>
        <v>0</v>
      </c>
      <c r="V260" s="1060">
        <f t="shared" ca="1" si="50"/>
        <v>0</v>
      </c>
      <c r="W260" s="1057">
        <f ca="1">IF(D260='A. Allgemeine Informationen'!$C$15,$L260-$X260,OFFSET(X260,0,'A. Allgemeine Informationen'!$C$15-2022)-$X260)</f>
        <v>0</v>
      </c>
      <c r="X260" s="1057">
        <f ca="1">IFERROR(OFFSET(X260,0,'A. Allgemeine Informationen'!$C$15-2021),0)</f>
        <v>0</v>
      </c>
      <c r="Y260" s="1060">
        <f t="shared" si="43"/>
        <v>0</v>
      </c>
      <c r="Z260" s="1060">
        <f t="shared" si="44"/>
        <v>0</v>
      </c>
      <c r="AA260" s="1060">
        <f t="shared" si="45"/>
        <v>0</v>
      </c>
      <c r="AB260" s="1060">
        <f t="shared" si="46"/>
        <v>0</v>
      </c>
      <c r="AC260" s="1060">
        <f t="shared" si="47"/>
        <v>0</v>
      </c>
      <c r="AD260" s="1060">
        <f t="shared" si="48"/>
        <v>0</v>
      </c>
      <c r="AE260" s="1060">
        <f t="shared" si="49"/>
        <v>0</v>
      </c>
    </row>
    <row r="261" spans="2:31" s="1059" customFormat="1" ht="15" x14ac:dyDescent="0.2">
      <c r="B261" s="833"/>
      <c r="C261" s="1052"/>
      <c r="D261" s="1053"/>
      <c r="E261" s="1054"/>
      <c r="F261" s="1054"/>
      <c r="G261" s="1054"/>
      <c r="H261" s="1054"/>
      <c r="I261" s="1054"/>
      <c r="J261" s="1055">
        <f t="shared" si="51"/>
        <v>0</v>
      </c>
      <c r="K261" s="1052"/>
      <c r="L261" s="1055">
        <f t="shared" si="42"/>
        <v>0</v>
      </c>
      <c r="M261" s="757">
        <f>IF(ISBLANK($C261),0,VLOOKUP($C261,Listen!$B$3:$D$40,2,FALSE))</f>
        <v>0</v>
      </c>
      <c r="N261" s="757">
        <f>IF(ISBLANK($C261),0,VLOOKUP($C261,Listen!$B$3:$D$40,3,FALSE))</f>
        <v>0</v>
      </c>
      <c r="O261" s="1056">
        <f t="shared" si="52"/>
        <v>0</v>
      </c>
      <c r="P261" s="1056">
        <f t="shared" si="53"/>
        <v>0</v>
      </c>
      <c r="Q261" s="1056">
        <f t="shared" si="53"/>
        <v>0</v>
      </c>
      <c r="R261" s="1056">
        <f t="shared" si="53"/>
        <v>0</v>
      </c>
      <c r="S261" s="1056">
        <f t="shared" si="53"/>
        <v>0</v>
      </c>
      <c r="T261" s="1056">
        <f t="shared" si="53"/>
        <v>0</v>
      </c>
      <c r="U261" s="1056">
        <f t="shared" si="53"/>
        <v>0</v>
      </c>
      <c r="V261" s="1060">
        <f t="shared" ca="1" si="50"/>
        <v>0</v>
      </c>
      <c r="W261" s="1057">
        <f ca="1">IF(D261='A. Allgemeine Informationen'!$C$15,$L261-$X261,OFFSET(X261,0,'A. Allgemeine Informationen'!$C$15-2022)-$X261)</f>
        <v>0</v>
      </c>
      <c r="X261" s="1057">
        <f ca="1">IFERROR(OFFSET(X261,0,'A. Allgemeine Informationen'!$C$15-2021),0)</f>
        <v>0</v>
      </c>
      <c r="Y261" s="1060">
        <f t="shared" si="43"/>
        <v>0</v>
      </c>
      <c r="Z261" s="1060">
        <f t="shared" si="44"/>
        <v>0</v>
      </c>
      <c r="AA261" s="1060">
        <f t="shared" si="45"/>
        <v>0</v>
      </c>
      <c r="AB261" s="1060">
        <f t="shared" si="46"/>
        <v>0</v>
      </c>
      <c r="AC261" s="1060">
        <f t="shared" si="47"/>
        <v>0</v>
      </c>
      <c r="AD261" s="1060">
        <f t="shared" si="48"/>
        <v>0</v>
      </c>
      <c r="AE261" s="1060">
        <f t="shared" si="49"/>
        <v>0</v>
      </c>
    </row>
    <row r="262" spans="2:31" s="1059" customFormat="1" ht="15" x14ac:dyDescent="0.2">
      <c r="B262" s="833"/>
      <c r="C262" s="1052"/>
      <c r="D262" s="1053"/>
      <c r="E262" s="1054"/>
      <c r="F262" s="1054"/>
      <c r="G262" s="1054"/>
      <c r="H262" s="1054"/>
      <c r="I262" s="1054"/>
      <c r="J262" s="1055">
        <f t="shared" si="51"/>
        <v>0</v>
      </c>
      <c r="K262" s="1052"/>
      <c r="L262" s="1055">
        <f t="shared" ref="L262:L325" si="54">J262-K262</f>
        <v>0</v>
      </c>
      <c r="M262" s="757">
        <f>IF(ISBLANK($C262),0,VLOOKUP($C262,Listen!$B$3:$D$40,2,FALSE))</f>
        <v>0</v>
      </c>
      <c r="N262" s="757">
        <f>IF(ISBLANK($C262),0,VLOOKUP($C262,Listen!$B$3:$D$40,3,FALSE))</f>
        <v>0</v>
      </c>
      <c r="O262" s="1056">
        <f t="shared" si="52"/>
        <v>0</v>
      </c>
      <c r="P262" s="1056">
        <f t="shared" si="53"/>
        <v>0</v>
      </c>
      <c r="Q262" s="1056">
        <f t="shared" si="53"/>
        <v>0</v>
      </c>
      <c r="R262" s="1056">
        <f t="shared" si="53"/>
        <v>0</v>
      </c>
      <c r="S262" s="1056">
        <f t="shared" si="53"/>
        <v>0</v>
      </c>
      <c r="T262" s="1056">
        <f t="shared" si="53"/>
        <v>0</v>
      </c>
      <c r="U262" s="1056">
        <f t="shared" si="53"/>
        <v>0</v>
      </c>
      <c r="V262" s="1060">
        <f t="shared" ca="1" si="50"/>
        <v>0</v>
      </c>
      <c r="W262" s="1057">
        <f ca="1">IF(D262='A. Allgemeine Informationen'!$C$15,$L262-$X262,OFFSET(X262,0,'A. Allgemeine Informationen'!$C$15-2022)-$X262)</f>
        <v>0</v>
      </c>
      <c r="X262" s="1057">
        <f ca="1">IFERROR(OFFSET(X262,0,'A. Allgemeine Informationen'!$C$15-2021),0)</f>
        <v>0</v>
      </c>
      <c r="Y262" s="1060">
        <f t="shared" ref="Y262:Y325" si="55">IF(OR($D262=0,$L262=0),0,IF($D262&lt;=VALUE(Y$5),$L262-$L262/O262*(VALUE(Y$5)-$D262+1),0))</f>
        <v>0</v>
      </c>
      <c r="Z262" s="1060">
        <f t="shared" ref="Z262:Z325" si="56">IF(OR($D262=0,$L262=0,P262-(VALUE(Z$5)-$D262)=0),0,
IF($D262&lt;VALUE(Z$5),Y262-Y262/(P262-(VALUE(Z$5)-$D262)),
IF($D262=VALUE(Z$5),$L262-$L262/P262,0)))</f>
        <v>0</v>
      </c>
      <c r="AA262" s="1060">
        <f t="shared" ref="AA262:AA325" si="57">IF(OR($D262=0,$L262=0,Q262-(VALUE(AA$5)-$D262)=0),0,
IF($D262&lt;VALUE(AA$5),Z262-Z262/(Q262-(VALUE(AA$5)-$D262)),
IF($D262=VALUE(AA$5),$L262-$L262/Q262,0)))</f>
        <v>0</v>
      </c>
      <c r="AB262" s="1060">
        <f t="shared" ref="AB262:AB325" si="58">IF(OR($D262=0,$L262=0,R262-(VALUE(AB$5)-$D262)=0),0,
IF($D262&lt;VALUE(AB$5),AA262-AA262/(R262-(VALUE(AB$5)-$D262)),
IF($D262=VALUE(AB$5),$L262-$L262/R262,0)))</f>
        <v>0</v>
      </c>
      <c r="AC262" s="1060">
        <f t="shared" ref="AC262:AC325" si="59">IF(OR($D262=0,$L262=0,S262-(VALUE(AC$5)-$D262)=0),0,
IF($D262&lt;VALUE(AC$5),AB262-AB262/(S262-(VALUE(AC$5)-$D262)),
IF($D262=VALUE(AC$5),$L262-$L262/S262,0)))</f>
        <v>0</v>
      </c>
      <c r="AD262" s="1060">
        <f t="shared" ref="AD262:AD325" si="60">IF(OR($D262=0,$L262=0,T262-(VALUE(AD$5)-$D262)=0),0,
IF($D262&lt;VALUE(AD$5),AC262-AC262/(T262-(VALUE(AD$5)-$D262)),
IF($D262=VALUE(AD$5),$L262-$L262/T262,0)))</f>
        <v>0</v>
      </c>
      <c r="AE262" s="1060">
        <f t="shared" ref="AE262:AE325" si="61">IF(OR($D262=0,$L262=0,U262-(VALUE(AE$5)-$D262)=0),0,
IF($D262&lt;VALUE(AE$5),AD262-AD262/(U262-(VALUE(AE$5)-$D262)),
IF($D262=VALUE(AE$5),$L262-$L262/U262,0)))</f>
        <v>0</v>
      </c>
    </row>
    <row r="263" spans="2:31" s="1059" customFormat="1" ht="15" x14ac:dyDescent="0.2">
      <c r="B263" s="833"/>
      <c r="C263" s="1052"/>
      <c r="D263" s="1053"/>
      <c r="E263" s="1054"/>
      <c r="F263" s="1054"/>
      <c r="G263" s="1054"/>
      <c r="H263" s="1054"/>
      <c r="I263" s="1054"/>
      <c r="J263" s="1055">
        <f t="shared" si="51"/>
        <v>0</v>
      </c>
      <c r="K263" s="1052"/>
      <c r="L263" s="1055">
        <f t="shared" si="54"/>
        <v>0</v>
      </c>
      <c r="M263" s="757">
        <f>IF(ISBLANK($C263),0,VLOOKUP($C263,Listen!$B$3:$D$40,2,FALSE))</f>
        <v>0</v>
      </c>
      <c r="N263" s="757">
        <f>IF(ISBLANK($C263),0,VLOOKUP($C263,Listen!$B$3:$D$40,3,FALSE))</f>
        <v>0</v>
      </c>
      <c r="O263" s="1056">
        <f t="shared" si="52"/>
        <v>0</v>
      </c>
      <c r="P263" s="1056">
        <f t="shared" si="53"/>
        <v>0</v>
      </c>
      <c r="Q263" s="1056">
        <f t="shared" si="53"/>
        <v>0</v>
      </c>
      <c r="R263" s="1056">
        <f t="shared" si="53"/>
        <v>0</v>
      </c>
      <c r="S263" s="1056">
        <f t="shared" si="53"/>
        <v>0</v>
      </c>
      <c r="T263" s="1056">
        <f t="shared" si="53"/>
        <v>0</v>
      </c>
      <c r="U263" s="1056">
        <f t="shared" si="53"/>
        <v>0</v>
      </c>
      <c r="V263" s="1060">
        <f t="shared" ca="1" si="50"/>
        <v>0</v>
      </c>
      <c r="W263" s="1057">
        <f ca="1">IF(D263='A. Allgemeine Informationen'!$C$15,$L263-$X263,OFFSET(X263,0,'A. Allgemeine Informationen'!$C$15-2022)-$X263)</f>
        <v>0</v>
      </c>
      <c r="X263" s="1057">
        <f ca="1">IFERROR(OFFSET(X263,0,'A. Allgemeine Informationen'!$C$15-2021),0)</f>
        <v>0</v>
      </c>
      <c r="Y263" s="1060">
        <f t="shared" si="55"/>
        <v>0</v>
      </c>
      <c r="Z263" s="1060">
        <f t="shared" si="56"/>
        <v>0</v>
      </c>
      <c r="AA263" s="1060">
        <f t="shared" si="57"/>
        <v>0</v>
      </c>
      <c r="AB263" s="1060">
        <f t="shared" si="58"/>
        <v>0</v>
      </c>
      <c r="AC263" s="1060">
        <f t="shared" si="59"/>
        <v>0</v>
      </c>
      <c r="AD263" s="1060">
        <f t="shared" si="60"/>
        <v>0</v>
      </c>
      <c r="AE263" s="1060">
        <f t="shared" si="61"/>
        <v>0</v>
      </c>
    </row>
    <row r="264" spans="2:31" s="1059" customFormat="1" ht="15" x14ac:dyDescent="0.2">
      <c r="B264" s="833"/>
      <c r="C264" s="1052"/>
      <c r="D264" s="1053"/>
      <c r="E264" s="1054"/>
      <c r="F264" s="1054"/>
      <c r="G264" s="1054"/>
      <c r="H264" s="1054"/>
      <c r="I264" s="1054"/>
      <c r="J264" s="1055">
        <f t="shared" si="51"/>
        <v>0</v>
      </c>
      <c r="K264" s="1052"/>
      <c r="L264" s="1055">
        <f t="shared" si="54"/>
        <v>0</v>
      </c>
      <c r="M264" s="757">
        <f>IF(ISBLANK($C264),0,VLOOKUP($C264,Listen!$B$3:$D$40,2,FALSE))</f>
        <v>0</v>
      </c>
      <c r="N264" s="757">
        <f>IF(ISBLANK($C264),0,VLOOKUP($C264,Listen!$B$3:$D$40,3,FALSE))</f>
        <v>0</v>
      </c>
      <c r="O264" s="1056">
        <f t="shared" si="52"/>
        <v>0</v>
      </c>
      <c r="P264" s="1056">
        <f t="shared" si="53"/>
        <v>0</v>
      </c>
      <c r="Q264" s="1056">
        <f t="shared" si="53"/>
        <v>0</v>
      </c>
      <c r="R264" s="1056">
        <f t="shared" si="53"/>
        <v>0</v>
      </c>
      <c r="S264" s="1056">
        <f t="shared" si="53"/>
        <v>0</v>
      </c>
      <c r="T264" s="1056">
        <f t="shared" si="53"/>
        <v>0</v>
      </c>
      <c r="U264" s="1056">
        <f t="shared" si="53"/>
        <v>0</v>
      </c>
      <c r="V264" s="1060">
        <f t="shared" ca="1" si="50"/>
        <v>0</v>
      </c>
      <c r="W264" s="1057">
        <f ca="1">IF(D264='A. Allgemeine Informationen'!$C$15,$L264-$X264,OFFSET(X264,0,'A. Allgemeine Informationen'!$C$15-2022)-$X264)</f>
        <v>0</v>
      </c>
      <c r="X264" s="1057">
        <f ca="1">IFERROR(OFFSET(X264,0,'A. Allgemeine Informationen'!$C$15-2021),0)</f>
        <v>0</v>
      </c>
      <c r="Y264" s="1060">
        <f t="shared" si="55"/>
        <v>0</v>
      </c>
      <c r="Z264" s="1060">
        <f t="shared" si="56"/>
        <v>0</v>
      </c>
      <c r="AA264" s="1060">
        <f t="shared" si="57"/>
        <v>0</v>
      </c>
      <c r="AB264" s="1060">
        <f t="shared" si="58"/>
        <v>0</v>
      </c>
      <c r="AC264" s="1060">
        <f t="shared" si="59"/>
        <v>0</v>
      </c>
      <c r="AD264" s="1060">
        <f t="shared" si="60"/>
        <v>0</v>
      </c>
      <c r="AE264" s="1060">
        <f t="shared" si="61"/>
        <v>0</v>
      </c>
    </row>
    <row r="265" spans="2:31" s="1059" customFormat="1" ht="15" x14ac:dyDescent="0.2">
      <c r="B265" s="833"/>
      <c r="C265" s="1052"/>
      <c r="D265" s="1053"/>
      <c r="E265" s="1054"/>
      <c r="F265" s="1054"/>
      <c r="G265" s="1054"/>
      <c r="H265" s="1054"/>
      <c r="I265" s="1054"/>
      <c r="J265" s="1055">
        <f t="shared" si="51"/>
        <v>0</v>
      </c>
      <c r="K265" s="1052"/>
      <c r="L265" s="1055">
        <f t="shared" si="54"/>
        <v>0</v>
      </c>
      <c r="M265" s="757">
        <f>IF(ISBLANK($C265),0,VLOOKUP($C265,Listen!$B$3:$D$40,2,FALSE))</f>
        <v>0</v>
      </c>
      <c r="N265" s="757">
        <f>IF(ISBLANK($C265),0,VLOOKUP($C265,Listen!$B$3:$D$40,3,FALSE))</f>
        <v>0</v>
      </c>
      <c r="O265" s="1056">
        <f t="shared" si="52"/>
        <v>0</v>
      </c>
      <c r="P265" s="1056">
        <f t="shared" si="53"/>
        <v>0</v>
      </c>
      <c r="Q265" s="1056">
        <f t="shared" si="53"/>
        <v>0</v>
      </c>
      <c r="R265" s="1056">
        <f t="shared" si="53"/>
        <v>0</v>
      </c>
      <c r="S265" s="1056">
        <f t="shared" si="53"/>
        <v>0</v>
      </c>
      <c r="T265" s="1056">
        <f t="shared" si="53"/>
        <v>0</v>
      </c>
      <c r="U265" s="1056">
        <f t="shared" si="53"/>
        <v>0</v>
      </c>
      <c r="V265" s="1060">
        <f t="shared" ref="V265:V405" ca="1" si="62">X265+W265</f>
        <v>0</v>
      </c>
      <c r="W265" s="1057">
        <f ca="1">IF(D265='A. Allgemeine Informationen'!$C$15,$L265-$X265,OFFSET(X265,0,'A. Allgemeine Informationen'!$C$15-2022)-$X265)</f>
        <v>0</v>
      </c>
      <c r="X265" s="1057">
        <f ca="1">IFERROR(OFFSET(X265,0,'A. Allgemeine Informationen'!$C$15-2021),0)</f>
        <v>0</v>
      </c>
      <c r="Y265" s="1060">
        <f t="shared" si="55"/>
        <v>0</v>
      </c>
      <c r="Z265" s="1060">
        <f t="shared" si="56"/>
        <v>0</v>
      </c>
      <c r="AA265" s="1060">
        <f t="shared" si="57"/>
        <v>0</v>
      </c>
      <c r="AB265" s="1060">
        <f t="shared" si="58"/>
        <v>0</v>
      </c>
      <c r="AC265" s="1060">
        <f t="shared" si="59"/>
        <v>0</v>
      </c>
      <c r="AD265" s="1060">
        <f t="shared" si="60"/>
        <v>0</v>
      </c>
      <c r="AE265" s="1060">
        <f t="shared" si="61"/>
        <v>0</v>
      </c>
    </row>
    <row r="266" spans="2:31" s="1059" customFormat="1" ht="15" x14ac:dyDescent="0.2">
      <c r="B266" s="833"/>
      <c r="C266" s="1052"/>
      <c r="D266" s="1053"/>
      <c r="E266" s="1054"/>
      <c r="F266" s="1054"/>
      <c r="G266" s="1054"/>
      <c r="H266" s="1054"/>
      <c r="I266" s="1054"/>
      <c r="J266" s="1055">
        <f t="shared" si="51"/>
        <v>0</v>
      </c>
      <c r="K266" s="1052"/>
      <c r="L266" s="1055">
        <f t="shared" si="54"/>
        <v>0</v>
      </c>
      <c r="M266" s="757">
        <f>IF(ISBLANK($C266),0,VLOOKUP($C266,Listen!$B$3:$D$40,2,FALSE))</f>
        <v>0</v>
      </c>
      <c r="N266" s="757">
        <f>IF(ISBLANK($C266),0,VLOOKUP($C266,Listen!$B$3:$D$40,3,FALSE))</f>
        <v>0</v>
      </c>
      <c r="O266" s="1056">
        <f t="shared" si="52"/>
        <v>0</v>
      </c>
      <c r="P266" s="1056">
        <f t="shared" si="53"/>
        <v>0</v>
      </c>
      <c r="Q266" s="1056">
        <f t="shared" si="53"/>
        <v>0</v>
      </c>
      <c r="R266" s="1056">
        <f t="shared" si="53"/>
        <v>0</v>
      </c>
      <c r="S266" s="1056">
        <f t="shared" si="53"/>
        <v>0</v>
      </c>
      <c r="T266" s="1056">
        <f t="shared" si="53"/>
        <v>0</v>
      </c>
      <c r="U266" s="1056">
        <f t="shared" si="53"/>
        <v>0</v>
      </c>
      <c r="V266" s="1060">
        <f t="shared" ca="1" si="62"/>
        <v>0</v>
      </c>
      <c r="W266" s="1057">
        <f ca="1">IF(D266='A. Allgemeine Informationen'!$C$15,$L266-$X266,OFFSET(X266,0,'A. Allgemeine Informationen'!$C$15-2022)-$X266)</f>
        <v>0</v>
      </c>
      <c r="X266" s="1057">
        <f ca="1">IFERROR(OFFSET(X266,0,'A. Allgemeine Informationen'!$C$15-2021),0)</f>
        <v>0</v>
      </c>
      <c r="Y266" s="1060">
        <f t="shared" si="55"/>
        <v>0</v>
      </c>
      <c r="Z266" s="1060">
        <f t="shared" si="56"/>
        <v>0</v>
      </c>
      <c r="AA266" s="1060">
        <f t="shared" si="57"/>
        <v>0</v>
      </c>
      <c r="AB266" s="1060">
        <f t="shared" si="58"/>
        <v>0</v>
      </c>
      <c r="AC266" s="1060">
        <f t="shared" si="59"/>
        <v>0</v>
      </c>
      <c r="AD266" s="1060">
        <f t="shared" si="60"/>
        <v>0</v>
      </c>
      <c r="AE266" s="1060">
        <f t="shared" si="61"/>
        <v>0</v>
      </c>
    </row>
    <row r="267" spans="2:31" s="1059" customFormat="1" ht="15" x14ac:dyDescent="0.2">
      <c r="B267" s="833"/>
      <c r="C267" s="1052"/>
      <c r="D267" s="1053"/>
      <c r="E267" s="1054"/>
      <c r="F267" s="1054"/>
      <c r="G267" s="1054"/>
      <c r="H267" s="1054"/>
      <c r="I267" s="1054"/>
      <c r="J267" s="1055">
        <f t="shared" si="51"/>
        <v>0</v>
      </c>
      <c r="K267" s="1052"/>
      <c r="L267" s="1055">
        <f t="shared" si="54"/>
        <v>0</v>
      </c>
      <c r="M267" s="757">
        <f>IF(ISBLANK($C267),0,VLOOKUP($C267,Listen!$B$3:$D$40,2,FALSE))</f>
        <v>0</v>
      </c>
      <c r="N267" s="757">
        <f>IF(ISBLANK($C267),0,VLOOKUP($C267,Listen!$B$3:$D$40,3,FALSE))</f>
        <v>0</v>
      </c>
      <c r="O267" s="1056">
        <f t="shared" si="52"/>
        <v>0</v>
      </c>
      <c r="P267" s="1056">
        <f t="shared" si="53"/>
        <v>0</v>
      </c>
      <c r="Q267" s="1056">
        <f t="shared" si="53"/>
        <v>0</v>
      </c>
      <c r="R267" s="1056">
        <f t="shared" si="53"/>
        <v>0</v>
      </c>
      <c r="S267" s="1056">
        <f t="shared" si="53"/>
        <v>0</v>
      </c>
      <c r="T267" s="1056">
        <f t="shared" si="53"/>
        <v>0</v>
      </c>
      <c r="U267" s="1056">
        <f t="shared" si="53"/>
        <v>0</v>
      </c>
      <c r="V267" s="1060">
        <f t="shared" ca="1" si="62"/>
        <v>0</v>
      </c>
      <c r="W267" s="1057">
        <f ca="1">IF(D267='A. Allgemeine Informationen'!$C$15,$L267-$X267,OFFSET(X267,0,'A. Allgemeine Informationen'!$C$15-2022)-$X267)</f>
        <v>0</v>
      </c>
      <c r="X267" s="1057">
        <f ca="1">IFERROR(OFFSET(X267,0,'A. Allgemeine Informationen'!$C$15-2021),0)</f>
        <v>0</v>
      </c>
      <c r="Y267" s="1060">
        <f t="shared" si="55"/>
        <v>0</v>
      </c>
      <c r="Z267" s="1060">
        <f t="shared" si="56"/>
        <v>0</v>
      </c>
      <c r="AA267" s="1060">
        <f t="shared" si="57"/>
        <v>0</v>
      </c>
      <c r="AB267" s="1060">
        <f t="shared" si="58"/>
        <v>0</v>
      </c>
      <c r="AC267" s="1060">
        <f t="shared" si="59"/>
        <v>0</v>
      </c>
      <c r="AD267" s="1060">
        <f t="shared" si="60"/>
        <v>0</v>
      </c>
      <c r="AE267" s="1060">
        <f t="shared" si="61"/>
        <v>0</v>
      </c>
    </row>
    <row r="268" spans="2:31" s="1059" customFormat="1" ht="15" x14ac:dyDescent="0.2">
      <c r="B268" s="833"/>
      <c r="C268" s="1052"/>
      <c r="D268" s="1053"/>
      <c r="E268" s="1054"/>
      <c r="F268" s="1054"/>
      <c r="G268" s="1054"/>
      <c r="H268" s="1054"/>
      <c r="I268" s="1054"/>
      <c r="J268" s="1055">
        <f t="shared" si="51"/>
        <v>0</v>
      </c>
      <c r="K268" s="1052"/>
      <c r="L268" s="1055">
        <f t="shared" si="54"/>
        <v>0</v>
      </c>
      <c r="M268" s="757">
        <f>IF(ISBLANK($C268),0,VLOOKUP($C268,Listen!$B$3:$D$40,2,FALSE))</f>
        <v>0</v>
      </c>
      <c r="N268" s="757">
        <f>IF(ISBLANK($C268),0,VLOOKUP($C268,Listen!$B$3:$D$40,3,FALSE))</f>
        <v>0</v>
      </c>
      <c r="O268" s="1056">
        <f t="shared" si="52"/>
        <v>0</v>
      </c>
      <c r="P268" s="1056">
        <f t="shared" si="53"/>
        <v>0</v>
      </c>
      <c r="Q268" s="1056">
        <f t="shared" si="53"/>
        <v>0</v>
      </c>
      <c r="R268" s="1056">
        <f t="shared" si="53"/>
        <v>0</v>
      </c>
      <c r="S268" s="1056">
        <f t="shared" si="53"/>
        <v>0</v>
      </c>
      <c r="T268" s="1056">
        <f t="shared" si="53"/>
        <v>0</v>
      </c>
      <c r="U268" s="1056">
        <f t="shared" si="53"/>
        <v>0</v>
      </c>
      <c r="V268" s="1060">
        <f t="shared" ca="1" si="62"/>
        <v>0</v>
      </c>
      <c r="W268" s="1057">
        <f ca="1">IF(D268='A. Allgemeine Informationen'!$C$15,$L268-$X268,OFFSET(X268,0,'A. Allgemeine Informationen'!$C$15-2022)-$X268)</f>
        <v>0</v>
      </c>
      <c r="X268" s="1057">
        <f ca="1">IFERROR(OFFSET(X268,0,'A. Allgemeine Informationen'!$C$15-2021),0)</f>
        <v>0</v>
      </c>
      <c r="Y268" s="1060">
        <f t="shared" si="55"/>
        <v>0</v>
      </c>
      <c r="Z268" s="1060">
        <f t="shared" si="56"/>
        <v>0</v>
      </c>
      <c r="AA268" s="1060">
        <f t="shared" si="57"/>
        <v>0</v>
      </c>
      <c r="AB268" s="1060">
        <f t="shared" si="58"/>
        <v>0</v>
      </c>
      <c r="AC268" s="1060">
        <f t="shared" si="59"/>
        <v>0</v>
      </c>
      <c r="AD268" s="1060">
        <f t="shared" si="60"/>
        <v>0</v>
      </c>
      <c r="AE268" s="1060">
        <f t="shared" si="61"/>
        <v>0</v>
      </c>
    </row>
    <row r="269" spans="2:31" s="1059" customFormat="1" ht="15" x14ac:dyDescent="0.2">
      <c r="B269" s="833"/>
      <c r="C269" s="1052"/>
      <c r="D269" s="1053"/>
      <c r="E269" s="1054"/>
      <c r="F269" s="1054"/>
      <c r="G269" s="1054"/>
      <c r="H269" s="1054"/>
      <c r="I269" s="1054"/>
      <c r="J269" s="1055">
        <f t="shared" ref="J269:J332" si="63">E269+G269-I269</f>
        <v>0</v>
      </c>
      <c r="K269" s="1052"/>
      <c r="L269" s="1055">
        <f t="shared" si="54"/>
        <v>0</v>
      </c>
      <c r="M269" s="757">
        <f>IF(ISBLANK($C269),0,VLOOKUP($C269,Listen!$B$3:$D$40,2,FALSE))</f>
        <v>0</v>
      </c>
      <c r="N269" s="757">
        <f>IF(ISBLANK($C269),0,VLOOKUP($C269,Listen!$B$3:$D$40,3,FALSE))</f>
        <v>0</v>
      </c>
      <c r="O269" s="1056">
        <f t="shared" ref="O269:O332" si="64">$M269</f>
        <v>0</v>
      </c>
      <c r="P269" s="1056">
        <f t="shared" si="53"/>
        <v>0</v>
      </c>
      <c r="Q269" s="1056">
        <f t="shared" si="53"/>
        <v>0</v>
      </c>
      <c r="R269" s="1056">
        <f t="shared" si="53"/>
        <v>0</v>
      </c>
      <c r="S269" s="1056">
        <f t="shared" si="53"/>
        <v>0</v>
      </c>
      <c r="T269" s="1056">
        <f t="shared" si="53"/>
        <v>0</v>
      </c>
      <c r="U269" s="1056">
        <f t="shared" si="53"/>
        <v>0</v>
      </c>
      <c r="V269" s="1060">
        <f t="shared" ca="1" si="62"/>
        <v>0</v>
      </c>
      <c r="W269" s="1057">
        <f ca="1">IF(D269='A. Allgemeine Informationen'!$C$15,$L269-$X269,OFFSET(X269,0,'A. Allgemeine Informationen'!$C$15-2022)-$X269)</f>
        <v>0</v>
      </c>
      <c r="X269" s="1057">
        <f ca="1">IFERROR(OFFSET(X269,0,'A. Allgemeine Informationen'!$C$15-2021),0)</f>
        <v>0</v>
      </c>
      <c r="Y269" s="1060">
        <f t="shared" si="55"/>
        <v>0</v>
      </c>
      <c r="Z269" s="1060">
        <f t="shared" si="56"/>
        <v>0</v>
      </c>
      <c r="AA269" s="1060">
        <f t="shared" si="57"/>
        <v>0</v>
      </c>
      <c r="AB269" s="1060">
        <f t="shared" si="58"/>
        <v>0</v>
      </c>
      <c r="AC269" s="1060">
        <f t="shared" si="59"/>
        <v>0</v>
      </c>
      <c r="AD269" s="1060">
        <f t="shared" si="60"/>
        <v>0</v>
      </c>
      <c r="AE269" s="1060">
        <f t="shared" si="61"/>
        <v>0</v>
      </c>
    </row>
    <row r="270" spans="2:31" s="1059" customFormat="1" ht="15" x14ac:dyDescent="0.2">
      <c r="B270" s="833"/>
      <c r="C270" s="1052"/>
      <c r="D270" s="1053"/>
      <c r="E270" s="1054"/>
      <c r="F270" s="1054"/>
      <c r="G270" s="1054"/>
      <c r="H270" s="1054"/>
      <c r="I270" s="1054"/>
      <c r="J270" s="1055">
        <f t="shared" si="63"/>
        <v>0</v>
      </c>
      <c r="K270" s="1052"/>
      <c r="L270" s="1055">
        <f t="shared" si="54"/>
        <v>0</v>
      </c>
      <c r="M270" s="757">
        <f>IF(ISBLANK($C270),0,VLOOKUP($C270,Listen!$B$3:$D$40,2,FALSE))</f>
        <v>0</v>
      </c>
      <c r="N270" s="757">
        <f>IF(ISBLANK($C270),0,VLOOKUP($C270,Listen!$B$3:$D$40,3,FALSE))</f>
        <v>0</v>
      </c>
      <c r="O270" s="1056">
        <f t="shared" si="64"/>
        <v>0</v>
      </c>
      <c r="P270" s="1056">
        <f t="shared" si="53"/>
        <v>0</v>
      </c>
      <c r="Q270" s="1056">
        <f t="shared" si="53"/>
        <v>0</v>
      </c>
      <c r="R270" s="1056">
        <f t="shared" si="53"/>
        <v>0</v>
      </c>
      <c r="S270" s="1056">
        <f t="shared" si="53"/>
        <v>0</v>
      </c>
      <c r="T270" s="1056">
        <f t="shared" si="53"/>
        <v>0</v>
      </c>
      <c r="U270" s="1056">
        <f t="shared" si="53"/>
        <v>0</v>
      </c>
      <c r="V270" s="1060">
        <f t="shared" ca="1" si="62"/>
        <v>0</v>
      </c>
      <c r="W270" s="1057">
        <f ca="1">IF(D270='A. Allgemeine Informationen'!$C$15,$L270-$X270,OFFSET(X270,0,'A. Allgemeine Informationen'!$C$15-2022)-$X270)</f>
        <v>0</v>
      </c>
      <c r="X270" s="1057">
        <f ca="1">IFERROR(OFFSET(X270,0,'A. Allgemeine Informationen'!$C$15-2021),0)</f>
        <v>0</v>
      </c>
      <c r="Y270" s="1060">
        <f t="shared" si="55"/>
        <v>0</v>
      </c>
      <c r="Z270" s="1060">
        <f t="shared" si="56"/>
        <v>0</v>
      </c>
      <c r="AA270" s="1060">
        <f t="shared" si="57"/>
        <v>0</v>
      </c>
      <c r="AB270" s="1060">
        <f t="shared" si="58"/>
        <v>0</v>
      </c>
      <c r="AC270" s="1060">
        <f t="shared" si="59"/>
        <v>0</v>
      </c>
      <c r="AD270" s="1060">
        <f t="shared" si="60"/>
        <v>0</v>
      </c>
      <c r="AE270" s="1060">
        <f t="shared" si="61"/>
        <v>0</v>
      </c>
    </row>
    <row r="271" spans="2:31" s="1059" customFormat="1" ht="15" x14ac:dyDescent="0.2">
      <c r="B271" s="833"/>
      <c r="C271" s="1052"/>
      <c r="D271" s="1053"/>
      <c r="E271" s="1054"/>
      <c r="F271" s="1054"/>
      <c r="G271" s="1054"/>
      <c r="H271" s="1054"/>
      <c r="I271" s="1054"/>
      <c r="J271" s="1055">
        <f t="shared" si="63"/>
        <v>0</v>
      </c>
      <c r="K271" s="1052"/>
      <c r="L271" s="1055">
        <f t="shared" si="54"/>
        <v>0</v>
      </c>
      <c r="M271" s="757">
        <f>IF(ISBLANK($C271),0,VLOOKUP($C271,Listen!$B$3:$D$40,2,FALSE))</f>
        <v>0</v>
      </c>
      <c r="N271" s="757">
        <f>IF(ISBLANK($C271),0,VLOOKUP($C271,Listen!$B$3:$D$40,3,FALSE))</f>
        <v>0</v>
      </c>
      <c r="O271" s="1056">
        <f t="shared" si="64"/>
        <v>0</v>
      </c>
      <c r="P271" s="1056">
        <f t="shared" si="53"/>
        <v>0</v>
      </c>
      <c r="Q271" s="1056">
        <f t="shared" si="53"/>
        <v>0</v>
      </c>
      <c r="R271" s="1056">
        <f t="shared" si="53"/>
        <v>0</v>
      </c>
      <c r="S271" s="1056">
        <f t="shared" si="53"/>
        <v>0</v>
      </c>
      <c r="T271" s="1056">
        <f t="shared" si="53"/>
        <v>0</v>
      </c>
      <c r="U271" s="1056">
        <f t="shared" si="53"/>
        <v>0</v>
      </c>
      <c r="V271" s="1060">
        <f t="shared" ca="1" si="62"/>
        <v>0</v>
      </c>
      <c r="W271" s="1057">
        <f ca="1">IF(D271='A. Allgemeine Informationen'!$C$15,$L271-$X271,OFFSET(X271,0,'A. Allgemeine Informationen'!$C$15-2022)-$X271)</f>
        <v>0</v>
      </c>
      <c r="X271" s="1057">
        <f ca="1">IFERROR(OFFSET(X271,0,'A. Allgemeine Informationen'!$C$15-2021),0)</f>
        <v>0</v>
      </c>
      <c r="Y271" s="1060">
        <f t="shared" si="55"/>
        <v>0</v>
      </c>
      <c r="Z271" s="1060">
        <f t="shared" si="56"/>
        <v>0</v>
      </c>
      <c r="AA271" s="1060">
        <f t="shared" si="57"/>
        <v>0</v>
      </c>
      <c r="AB271" s="1060">
        <f t="shared" si="58"/>
        <v>0</v>
      </c>
      <c r="AC271" s="1060">
        <f t="shared" si="59"/>
        <v>0</v>
      </c>
      <c r="AD271" s="1060">
        <f t="shared" si="60"/>
        <v>0</v>
      </c>
      <c r="AE271" s="1060">
        <f t="shared" si="61"/>
        <v>0</v>
      </c>
    </row>
    <row r="272" spans="2:31" s="1059" customFormat="1" ht="15" x14ac:dyDescent="0.2">
      <c r="B272" s="833"/>
      <c r="C272" s="1052"/>
      <c r="D272" s="1053"/>
      <c r="E272" s="1054"/>
      <c r="F272" s="1054"/>
      <c r="G272" s="1054"/>
      <c r="H272" s="1054"/>
      <c r="I272" s="1054"/>
      <c r="J272" s="1055">
        <f t="shared" si="63"/>
        <v>0</v>
      </c>
      <c r="K272" s="1052"/>
      <c r="L272" s="1055">
        <f t="shared" si="54"/>
        <v>0</v>
      </c>
      <c r="M272" s="757">
        <f>IF(ISBLANK($C272),0,VLOOKUP($C272,Listen!$B$3:$D$40,2,FALSE))</f>
        <v>0</v>
      </c>
      <c r="N272" s="757">
        <f>IF(ISBLANK($C272),0,VLOOKUP($C272,Listen!$B$3:$D$40,3,FALSE))</f>
        <v>0</v>
      </c>
      <c r="O272" s="1056">
        <f t="shared" si="64"/>
        <v>0</v>
      </c>
      <c r="P272" s="1056">
        <f t="shared" si="53"/>
        <v>0</v>
      </c>
      <c r="Q272" s="1056">
        <f t="shared" si="53"/>
        <v>0</v>
      </c>
      <c r="R272" s="1056">
        <f t="shared" si="53"/>
        <v>0</v>
      </c>
      <c r="S272" s="1056">
        <f t="shared" si="53"/>
        <v>0</v>
      </c>
      <c r="T272" s="1056">
        <f t="shared" si="53"/>
        <v>0</v>
      </c>
      <c r="U272" s="1056">
        <f t="shared" si="53"/>
        <v>0</v>
      </c>
      <c r="V272" s="1060">
        <f t="shared" ca="1" si="62"/>
        <v>0</v>
      </c>
      <c r="W272" s="1057">
        <f ca="1">IF(D272='A. Allgemeine Informationen'!$C$15,$L272-$X272,OFFSET(X272,0,'A. Allgemeine Informationen'!$C$15-2022)-$X272)</f>
        <v>0</v>
      </c>
      <c r="X272" s="1057">
        <f ca="1">IFERROR(OFFSET(X272,0,'A. Allgemeine Informationen'!$C$15-2021),0)</f>
        <v>0</v>
      </c>
      <c r="Y272" s="1060">
        <f t="shared" si="55"/>
        <v>0</v>
      </c>
      <c r="Z272" s="1060">
        <f t="shared" si="56"/>
        <v>0</v>
      </c>
      <c r="AA272" s="1060">
        <f t="shared" si="57"/>
        <v>0</v>
      </c>
      <c r="AB272" s="1060">
        <f t="shared" si="58"/>
        <v>0</v>
      </c>
      <c r="AC272" s="1060">
        <f t="shared" si="59"/>
        <v>0</v>
      </c>
      <c r="AD272" s="1060">
        <f t="shared" si="60"/>
        <v>0</v>
      </c>
      <c r="AE272" s="1060">
        <f t="shared" si="61"/>
        <v>0</v>
      </c>
    </row>
    <row r="273" spans="2:31" s="1059" customFormat="1" ht="15" x14ac:dyDescent="0.2">
      <c r="B273" s="833"/>
      <c r="C273" s="1052"/>
      <c r="D273" s="1053"/>
      <c r="E273" s="1054"/>
      <c r="F273" s="1054"/>
      <c r="G273" s="1054"/>
      <c r="H273" s="1054"/>
      <c r="I273" s="1054"/>
      <c r="J273" s="1055">
        <f t="shared" si="63"/>
        <v>0</v>
      </c>
      <c r="K273" s="1052"/>
      <c r="L273" s="1055">
        <f t="shared" si="54"/>
        <v>0</v>
      </c>
      <c r="M273" s="757">
        <f>IF(ISBLANK($C273),0,VLOOKUP($C273,Listen!$B$3:$D$40,2,FALSE))</f>
        <v>0</v>
      </c>
      <c r="N273" s="757">
        <f>IF(ISBLANK($C273),0,VLOOKUP($C273,Listen!$B$3:$D$40,3,FALSE))</f>
        <v>0</v>
      </c>
      <c r="O273" s="1056">
        <f t="shared" si="64"/>
        <v>0</v>
      </c>
      <c r="P273" s="1056">
        <f t="shared" si="53"/>
        <v>0</v>
      </c>
      <c r="Q273" s="1056">
        <f t="shared" si="53"/>
        <v>0</v>
      </c>
      <c r="R273" s="1056">
        <f t="shared" si="53"/>
        <v>0</v>
      </c>
      <c r="S273" s="1056">
        <f t="shared" si="53"/>
        <v>0</v>
      </c>
      <c r="T273" s="1056">
        <f t="shared" si="53"/>
        <v>0</v>
      </c>
      <c r="U273" s="1056">
        <f t="shared" si="53"/>
        <v>0</v>
      </c>
      <c r="V273" s="1060">
        <f t="shared" ca="1" si="62"/>
        <v>0</v>
      </c>
      <c r="W273" s="1057">
        <f ca="1">IF(D273='A. Allgemeine Informationen'!$C$15,$L273-$X273,OFFSET(X273,0,'A. Allgemeine Informationen'!$C$15-2022)-$X273)</f>
        <v>0</v>
      </c>
      <c r="X273" s="1057">
        <f ca="1">IFERROR(OFFSET(X273,0,'A. Allgemeine Informationen'!$C$15-2021),0)</f>
        <v>0</v>
      </c>
      <c r="Y273" s="1060">
        <f t="shared" si="55"/>
        <v>0</v>
      </c>
      <c r="Z273" s="1060">
        <f t="shared" si="56"/>
        <v>0</v>
      </c>
      <c r="AA273" s="1060">
        <f t="shared" si="57"/>
        <v>0</v>
      </c>
      <c r="AB273" s="1060">
        <f t="shared" si="58"/>
        <v>0</v>
      </c>
      <c r="AC273" s="1060">
        <f t="shared" si="59"/>
        <v>0</v>
      </c>
      <c r="AD273" s="1060">
        <f t="shared" si="60"/>
        <v>0</v>
      </c>
      <c r="AE273" s="1060">
        <f t="shared" si="61"/>
        <v>0</v>
      </c>
    </row>
    <row r="274" spans="2:31" s="1059" customFormat="1" ht="15" x14ac:dyDescent="0.2">
      <c r="B274" s="833"/>
      <c r="C274" s="1052"/>
      <c r="D274" s="1053"/>
      <c r="E274" s="1054"/>
      <c r="F274" s="1054"/>
      <c r="G274" s="1054"/>
      <c r="H274" s="1054"/>
      <c r="I274" s="1054"/>
      <c r="J274" s="1055">
        <f t="shared" si="63"/>
        <v>0</v>
      </c>
      <c r="K274" s="1052"/>
      <c r="L274" s="1055">
        <f t="shared" si="54"/>
        <v>0</v>
      </c>
      <c r="M274" s="757">
        <f>IF(ISBLANK($C274),0,VLOOKUP($C274,Listen!$B$3:$D$40,2,FALSE))</f>
        <v>0</v>
      </c>
      <c r="N274" s="757">
        <f>IF(ISBLANK($C274),0,VLOOKUP($C274,Listen!$B$3:$D$40,3,FALSE))</f>
        <v>0</v>
      </c>
      <c r="O274" s="1056">
        <f t="shared" si="64"/>
        <v>0</v>
      </c>
      <c r="P274" s="1056">
        <f t="shared" si="53"/>
        <v>0</v>
      </c>
      <c r="Q274" s="1056">
        <f t="shared" si="53"/>
        <v>0</v>
      </c>
      <c r="R274" s="1056">
        <f t="shared" si="53"/>
        <v>0</v>
      </c>
      <c r="S274" s="1056">
        <f t="shared" si="53"/>
        <v>0</v>
      </c>
      <c r="T274" s="1056">
        <f t="shared" si="53"/>
        <v>0</v>
      </c>
      <c r="U274" s="1056">
        <f t="shared" si="53"/>
        <v>0</v>
      </c>
      <c r="V274" s="1060">
        <f t="shared" ca="1" si="62"/>
        <v>0</v>
      </c>
      <c r="W274" s="1057">
        <f ca="1">IF(D274='A. Allgemeine Informationen'!$C$15,$L274-$X274,OFFSET(X274,0,'A. Allgemeine Informationen'!$C$15-2022)-$X274)</f>
        <v>0</v>
      </c>
      <c r="X274" s="1057">
        <f ca="1">IFERROR(OFFSET(X274,0,'A. Allgemeine Informationen'!$C$15-2021),0)</f>
        <v>0</v>
      </c>
      <c r="Y274" s="1060">
        <f t="shared" si="55"/>
        <v>0</v>
      </c>
      <c r="Z274" s="1060">
        <f t="shared" si="56"/>
        <v>0</v>
      </c>
      <c r="AA274" s="1060">
        <f t="shared" si="57"/>
        <v>0</v>
      </c>
      <c r="AB274" s="1060">
        <f t="shared" si="58"/>
        <v>0</v>
      </c>
      <c r="AC274" s="1060">
        <f t="shared" si="59"/>
        <v>0</v>
      </c>
      <c r="AD274" s="1060">
        <f t="shared" si="60"/>
        <v>0</v>
      </c>
      <c r="AE274" s="1060">
        <f t="shared" si="61"/>
        <v>0</v>
      </c>
    </row>
    <row r="275" spans="2:31" s="1059" customFormat="1" ht="15" x14ac:dyDescent="0.2">
      <c r="B275" s="833"/>
      <c r="C275" s="1052"/>
      <c r="D275" s="1053"/>
      <c r="E275" s="1054"/>
      <c r="F275" s="1054"/>
      <c r="G275" s="1054"/>
      <c r="H275" s="1054"/>
      <c r="I275" s="1054"/>
      <c r="J275" s="1055">
        <f t="shared" si="63"/>
        <v>0</v>
      </c>
      <c r="K275" s="1052"/>
      <c r="L275" s="1055">
        <f t="shared" si="54"/>
        <v>0</v>
      </c>
      <c r="M275" s="757">
        <f>IF(ISBLANK($C275),0,VLOOKUP($C275,Listen!$B$3:$D$40,2,FALSE))</f>
        <v>0</v>
      </c>
      <c r="N275" s="757">
        <f>IF(ISBLANK($C275),0,VLOOKUP($C275,Listen!$B$3:$D$40,3,FALSE))</f>
        <v>0</v>
      </c>
      <c r="O275" s="1056">
        <f t="shared" si="64"/>
        <v>0</v>
      </c>
      <c r="P275" s="1056">
        <f t="shared" si="53"/>
        <v>0</v>
      </c>
      <c r="Q275" s="1056">
        <f t="shared" si="53"/>
        <v>0</v>
      </c>
      <c r="R275" s="1056">
        <f t="shared" si="53"/>
        <v>0</v>
      </c>
      <c r="S275" s="1056">
        <f t="shared" si="53"/>
        <v>0</v>
      </c>
      <c r="T275" s="1056">
        <f t="shared" si="53"/>
        <v>0</v>
      </c>
      <c r="U275" s="1056">
        <f t="shared" si="53"/>
        <v>0</v>
      </c>
      <c r="V275" s="1060">
        <f t="shared" ca="1" si="62"/>
        <v>0</v>
      </c>
      <c r="W275" s="1057">
        <f ca="1">IF(D275='A. Allgemeine Informationen'!$C$15,$L275-$X275,OFFSET(X275,0,'A. Allgemeine Informationen'!$C$15-2022)-$X275)</f>
        <v>0</v>
      </c>
      <c r="X275" s="1057">
        <f ca="1">IFERROR(OFFSET(X275,0,'A. Allgemeine Informationen'!$C$15-2021),0)</f>
        <v>0</v>
      </c>
      <c r="Y275" s="1060">
        <f t="shared" si="55"/>
        <v>0</v>
      </c>
      <c r="Z275" s="1060">
        <f t="shared" si="56"/>
        <v>0</v>
      </c>
      <c r="AA275" s="1060">
        <f t="shared" si="57"/>
        <v>0</v>
      </c>
      <c r="AB275" s="1060">
        <f t="shared" si="58"/>
        <v>0</v>
      </c>
      <c r="AC275" s="1060">
        <f t="shared" si="59"/>
        <v>0</v>
      </c>
      <c r="AD275" s="1060">
        <f t="shared" si="60"/>
        <v>0</v>
      </c>
      <c r="AE275" s="1060">
        <f t="shared" si="61"/>
        <v>0</v>
      </c>
    </row>
    <row r="276" spans="2:31" s="1059" customFormat="1" ht="15" x14ac:dyDescent="0.2">
      <c r="B276" s="833"/>
      <c r="C276" s="1052"/>
      <c r="D276" s="1053"/>
      <c r="E276" s="1054"/>
      <c r="F276" s="1054"/>
      <c r="G276" s="1054"/>
      <c r="H276" s="1054"/>
      <c r="I276" s="1054"/>
      <c r="J276" s="1055">
        <f t="shared" si="63"/>
        <v>0</v>
      </c>
      <c r="K276" s="1052"/>
      <c r="L276" s="1055">
        <f t="shared" si="54"/>
        <v>0</v>
      </c>
      <c r="M276" s="757">
        <f>IF(ISBLANK($C276),0,VLOOKUP($C276,Listen!$B$3:$D$40,2,FALSE))</f>
        <v>0</v>
      </c>
      <c r="N276" s="757">
        <f>IF(ISBLANK($C276),0,VLOOKUP($C276,Listen!$B$3:$D$40,3,FALSE))</f>
        <v>0</v>
      </c>
      <c r="O276" s="1056">
        <f t="shared" si="64"/>
        <v>0</v>
      </c>
      <c r="P276" s="1056">
        <f t="shared" si="53"/>
        <v>0</v>
      </c>
      <c r="Q276" s="1056">
        <f t="shared" si="53"/>
        <v>0</v>
      </c>
      <c r="R276" s="1056">
        <f t="shared" si="53"/>
        <v>0</v>
      </c>
      <c r="S276" s="1056">
        <f t="shared" si="53"/>
        <v>0</v>
      </c>
      <c r="T276" s="1056">
        <f t="shared" si="53"/>
        <v>0</v>
      </c>
      <c r="U276" s="1056">
        <f t="shared" si="53"/>
        <v>0</v>
      </c>
      <c r="V276" s="1060">
        <f t="shared" ca="1" si="62"/>
        <v>0</v>
      </c>
      <c r="W276" s="1057">
        <f ca="1">IF(D276='A. Allgemeine Informationen'!$C$15,$L276-$X276,OFFSET(X276,0,'A. Allgemeine Informationen'!$C$15-2022)-$X276)</f>
        <v>0</v>
      </c>
      <c r="X276" s="1057">
        <f ca="1">IFERROR(OFFSET(X276,0,'A. Allgemeine Informationen'!$C$15-2021),0)</f>
        <v>0</v>
      </c>
      <c r="Y276" s="1060">
        <f t="shared" si="55"/>
        <v>0</v>
      </c>
      <c r="Z276" s="1060">
        <f t="shared" si="56"/>
        <v>0</v>
      </c>
      <c r="AA276" s="1060">
        <f t="shared" si="57"/>
        <v>0</v>
      </c>
      <c r="AB276" s="1060">
        <f t="shared" si="58"/>
        <v>0</v>
      </c>
      <c r="AC276" s="1060">
        <f t="shared" si="59"/>
        <v>0</v>
      </c>
      <c r="AD276" s="1060">
        <f t="shared" si="60"/>
        <v>0</v>
      </c>
      <c r="AE276" s="1060">
        <f t="shared" si="61"/>
        <v>0</v>
      </c>
    </row>
    <row r="277" spans="2:31" s="1059" customFormat="1" ht="15" x14ac:dyDescent="0.2">
      <c r="B277" s="833"/>
      <c r="C277" s="1052"/>
      <c r="D277" s="1053"/>
      <c r="E277" s="1054"/>
      <c r="F277" s="1054"/>
      <c r="G277" s="1054"/>
      <c r="H277" s="1054"/>
      <c r="I277" s="1054"/>
      <c r="J277" s="1055">
        <f t="shared" si="63"/>
        <v>0</v>
      </c>
      <c r="K277" s="1052"/>
      <c r="L277" s="1055">
        <f t="shared" si="54"/>
        <v>0</v>
      </c>
      <c r="M277" s="757">
        <f>IF(ISBLANK($C277),0,VLOOKUP($C277,Listen!$B$3:$D$40,2,FALSE))</f>
        <v>0</v>
      </c>
      <c r="N277" s="757">
        <f>IF(ISBLANK($C277),0,VLOOKUP($C277,Listen!$B$3:$D$40,3,FALSE))</f>
        <v>0</v>
      </c>
      <c r="O277" s="1056">
        <f t="shared" si="64"/>
        <v>0</v>
      </c>
      <c r="P277" s="1056">
        <f t="shared" si="53"/>
        <v>0</v>
      </c>
      <c r="Q277" s="1056">
        <f t="shared" si="53"/>
        <v>0</v>
      </c>
      <c r="R277" s="1056">
        <f t="shared" si="53"/>
        <v>0</v>
      </c>
      <c r="S277" s="1056">
        <f t="shared" si="53"/>
        <v>0</v>
      </c>
      <c r="T277" s="1056">
        <f t="shared" si="53"/>
        <v>0</v>
      </c>
      <c r="U277" s="1056">
        <f t="shared" si="53"/>
        <v>0</v>
      </c>
      <c r="V277" s="1060">
        <f t="shared" ca="1" si="62"/>
        <v>0</v>
      </c>
      <c r="W277" s="1057">
        <f ca="1">IF(D277='A. Allgemeine Informationen'!$C$15,$L277-$X277,OFFSET(X277,0,'A. Allgemeine Informationen'!$C$15-2022)-$X277)</f>
        <v>0</v>
      </c>
      <c r="X277" s="1057">
        <f ca="1">IFERROR(OFFSET(X277,0,'A. Allgemeine Informationen'!$C$15-2021),0)</f>
        <v>0</v>
      </c>
      <c r="Y277" s="1060">
        <f t="shared" si="55"/>
        <v>0</v>
      </c>
      <c r="Z277" s="1060">
        <f t="shared" si="56"/>
        <v>0</v>
      </c>
      <c r="AA277" s="1060">
        <f t="shared" si="57"/>
        <v>0</v>
      </c>
      <c r="AB277" s="1060">
        <f t="shared" si="58"/>
        <v>0</v>
      </c>
      <c r="AC277" s="1060">
        <f t="shared" si="59"/>
        <v>0</v>
      </c>
      <c r="AD277" s="1060">
        <f t="shared" si="60"/>
        <v>0</v>
      </c>
      <c r="AE277" s="1060">
        <f t="shared" si="61"/>
        <v>0</v>
      </c>
    </row>
    <row r="278" spans="2:31" s="1059" customFormat="1" ht="15" x14ac:dyDescent="0.2">
      <c r="B278" s="833"/>
      <c r="C278" s="1052"/>
      <c r="D278" s="1053"/>
      <c r="E278" s="1054"/>
      <c r="F278" s="1054"/>
      <c r="G278" s="1054"/>
      <c r="H278" s="1054"/>
      <c r="I278" s="1054"/>
      <c r="J278" s="1055">
        <f t="shared" si="63"/>
        <v>0</v>
      </c>
      <c r="K278" s="1052"/>
      <c r="L278" s="1055">
        <f t="shared" si="54"/>
        <v>0</v>
      </c>
      <c r="M278" s="757">
        <f>IF(ISBLANK($C278),0,VLOOKUP($C278,Listen!$B$3:$D$40,2,FALSE))</f>
        <v>0</v>
      </c>
      <c r="N278" s="757">
        <f>IF(ISBLANK($C278),0,VLOOKUP($C278,Listen!$B$3:$D$40,3,FALSE))</f>
        <v>0</v>
      </c>
      <c r="O278" s="1056">
        <f t="shared" si="64"/>
        <v>0</v>
      </c>
      <c r="P278" s="1056">
        <f t="shared" si="53"/>
        <v>0</v>
      </c>
      <c r="Q278" s="1056">
        <f t="shared" si="53"/>
        <v>0</v>
      </c>
      <c r="R278" s="1056">
        <f t="shared" si="53"/>
        <v>0</v>
      </c>
      <c r="S278" s="1056">
        <f t="shared" ref="S278:U341" si="65">R278</f>
        <v>0</v>
      </c>
      <c r="T278" s="1056">
        <f t="shared" si="65"/>
        <v>0</v>
      </c>
      <c r="U278" s="1056">
        <f t="shared" si="65"/>
        <v>0</v>
      </c>
      <c r="V278" s="1060">
        <f t="shared" ca="1" si="62"/>
        <v>0</v>
      </c>
      <c r="W278" s="1057">
        <f ca="1">IF(D278='A. Allgemeine Informationen'!$C$15,$L278-$X278,OFFSET(X278,0,'A. Allgemeine Informationen'!$C$15-2022)-$X278)</f>
        <v>0</v>
      </c>
      <c r="X278" s="1057">
        <f ca="1">IFERROR(OFFSET(X278,0,'A. Allgemeine Informationen'!$C$15-2021),0)</f>
        <v>0</v>
      </c>
      <c r="Y278" s="1060">
        <f t="shared" si="55"/>
        <v>0</v>
      </c>
      <c r="Z278" s="1060">
        <f t="shared" si="56"/>
        <v>0</v>
      </c>
      <c r="AA278" s="1060">
        <f t="shared" si="57"/>
        <v>0</v>
      </c>
      <c r="AB278" s="1060">
        <f t="shared" si="58"/>
        <v>0</v>
      </c>
      <c r="AC278" s="1060">
        <f t="shared" si="59"/>
        <v>0</v>
      </c>
      <c r="AD278" s="1060">
        <f t="shared" si="60"/>
        <v>0</v>
      </c>
      <c r="AE278" s="1060">
        <f t="shared" si="61"/>
        <v>0</v>
      </c>
    </row>
    <row r="279" spans="2:31" s="1059" customFormat="1" ht="15" x14ac:dyDescent="0.2">
      <c r="B279" s="833"/>
      <c r="C279" s="1052"/>
      <c r="D279" s="1053"/>
      <c r="E279" s="1054"/>
      <c r="F279" s="1054"/>
      <c r="G279" s="1054"/>
      <c r="H279" s="1054"/>
      <c r="I279" s="1054"/>
      <c r="J279" s="1055">
        <f t="shared" si="63"/>
        <v>0</v>
      </c>
      <c r="K279" s="1052"/>
      <c r="L279" s="1055">
        <f t="shared" si="54"/>
        <v>0</v>
      </c>
      <c r="M279" s="757">
        <f>IF(ISBLANK($C279),0,VLOOKUP($C279,Listen!$B$3:$D$40,2,FALSE))</f>
        <v>0</v>
      </c>
      <c r="N279" s="757">
        <f>IF(ISBLANK($C279),0,VLOOKUP($C279,Listen!$B$3:$D$40,3,FALSE))</f>
        <v>0</v>
      </c>
      <c r="O279" s="1056">
        <f t="shared" si="64"/>
        <v>0</v>
      </c>
      <c r="P279" s="1056">
        <f t="shared" ref="P279:U342" si="66">O279</f>
        <v>0</v>
      </c>
      <c r="Q279" s="1056">
        <f t="shared" si="66"/>
        <v>0</v>
      </c>
      <c r="R279" s="1056">
        <f t="shared" si="66"/>
        <v>0</v>
      </c>
      <c r="S279" s="1056">
        <f t="shared" si="65"/>
        <v>0</v>
      </c>
      <c r="T279" s="1056">
        <f t="shared" si="65"/>
        <v>0</v>
      </c>
      <c r="U279" s="1056">
        <f t="shared" si="65"/>
        <v>0</v>
      </c>
      <c r="V279" s="1060">
        <f t="shared" ca="1" si="62"/>
        <v>0</v>
      </c>
      <c r="W279" s="1057">
        <f ca="1">IF(D279='A. Allgemeine Informationen'!$C$15,$L279-$X279,OFFSET(X279,0,'A. Allgemeine Informationen'!$C$15-2022)-$X279)</f>
        <v>0</v>
      </c>
      <c r="X279" s="1057">
        <f ca="1">IFERROR(OFFSET(X279,0,'A. Allgemeine Informationen'!$C$15-2021),0)</f>
        <v>0</v>
      </c>
      <c r="Y279" s="1060">
        <f t="shared" si="55"/>
        <v>0</v>
      </c>
      <c r="Z279" s="1060">
        <f t="shared" si="56"/>
        <v>0</v>
      </c>
      <c r="AA279" s="1060">
        <f t="shared" si="57"/>
        <v>0</v>
      </c>
      <c r="AB279" s="1060">
        <f t="shared" si="58"/>
        <v>0</v>
      </c>
      <c r="AC279" s="1060">
        <f t="shared" si="59"/>
        <v>0</v>
      </c>
      <c r="AD279" s="1060">
        <f t="shared" si="60"/>
        <v>0</v>
      </c>
      <c r="AE279" s="1060">
        <f t="shared" si="61"/>
        <v>0</v>
      </c>
    </row>
    <row r="280" spans="2:31" s="1059" customFormat="1" ht="15" x14ac:dyDescent="0.2">
      <c r="B280" s="833"/>
      <c r="C280" s="1052"/>
      <c r="D280" s="1053"/>
      <c r="E280" s="1054"/>
      <c r="F280" s="1054"/>
      <c r="G280" s="1054"/>
      <c r="H280" s="1054"/>
      <c r="I280" s="1054"/>
      <c r="J280" s="1055">
        <f t="shared" si="63"/>
        <v>0</v>
      </c>
      <c r="K280" s="1052"/>
      <c r="L280" s="1055">
        <f t="shared" si="54"/>
        <v>0</v>
      </c>
      <c r="M280" s="757">
        <f>IF(ISBLANK($C280),0,VLOOKUP($C280,Listen!$B$3:$D$40,2,FALSE))</f>
        <v>0</v>
      </c>
      <c r="N280" s="757">
        <f>IF(ISBLANK($C280),0,VLOOKUP($C280,Listen!$B$3:$D$40,3,FALSE))</f>
        <v>0</v>
      </c>
      <c r="O280" s="1056">
        <f t="shared" si="64"/>
        <v>0</v>
      </c>
      <c r="P280" s="1056">
        <f t="shared" si="66"/>
        <v>0</v>
      </c>
      <c r="Q280" s="1056">
        <f t="shared" si="66"/>
        <v>0</v>
      </c>
      <c r="R280" s="1056">
        <f t="shared" si="66"/>
        <v>0</v>
      </c>
      <c r="S280" s="1056">
        <f t="shared" si="65"/>
        <v>0</v>
      </c>
      <c r="T280" s="1056">
        <f t="shared" si="65"/>
        <v>0</v>
      </c>
      <c r="U280" s="1056">
        <f t="shared" si="65"/>
        <v>0</v>
      </c>
      <c r="V280" s="1060">
        <f t="shared" ca="1" si="62"/>
        <v>0</v>
      </c>
      <c r="W280" s="1057">
        <f ca="1">IF(D280='A. Allgemeine Informationen'!$C$15,$L280-$X280,OFFSET(X280,0,'A. Allgemeine Informationen'!$C$15-2022)-$X280)</f>
        <v>0</v>
      </c>
      <c r="X280" s="1057">
        <f ca="1">IFERROR(OFFSET(X280,0,'A. Allgemeine Informationen'!$C$15-2021),0)</f>
        <v>0</v>
      </c>
      <c r="Y280" s="1060">
        <f t="shared" si="55"/>
        <v>0</v>
      </c>
      <c r="Z280" s="1060">
        <f t="shared" si="56"/>
        <v>0</v>
      </c>
      <c r="AA280" s="1060">
        <f t="shared" si="57"/>
        <v>0</v>
      </c>
      <c r="AB280" s="1060">
        <f t="shared" si="58"/>
        <v>0</v>
      </c>
      <c r="AC280" s="1060">
        <f t="shared" si="59"/>
        <v>0</v>
      </c>
      <c r="AD280" s="1060">
        <f t="shared" si="60"/>
        <v>0</v>
      </c>
      <c r="AE280" s="1060">
        <f t="shared" si="61"/>
        <v>0</v>
      </c>
    </row>
    <row r="281" spans="2:31" s="1059" customFormat="1" ht="15" x14ac:dyDescent="0.2">
      <c r="B281" s="833"/>
      <c r="C281" s="1052"/>
      <c r="D281" s="1053"/>
      <c r="E281" s="1054"/>
      <c r="F281" s="1054"/>
      <c r="G281" s="1054"/>
      <c r="H281" s="1054"/>
      <c r="I281" s="1054"/>
      <c r="J281" s="1055">
        <f t="shared" si="63"/>
        <v>0</v>
      </c>
      <c r="K281" s="1052"/>
      <c r="L281" s="1055">
        <f t="shared" si="54"/>
        <v>0</v>
      </c>
      <c r="M281" s="757">
        <f>IF(ISBLANK($C281),0,VLOOKUP($C281,Listen!$B$3:$D$40,2,FALSE))</f>
        <v>0</v>
      </c>
      <c r="N281" s="757">
        <f>IF(ISBLANK($C281),0,VLOOKUP($C281,Listen!$B$3:$D$40,3,FALSE))</f>
        <v>0</v>
      </c>
      <c r="O281" s="1056">
        <f t="shared" si="64"/>
        <v>0</v>
      </c>
      <c r="P281" s="1056">
        <f t="shared" si="66"/>
        <v>0</v>
      </c>
      <c r="Q281" s="1056">
        <f t="shared" si="66"/>
        <v>0</v>
      </c>
      <c r="R281" s="1056">
        <f t="shared" si="66"/>
        <v>0</v>
      </c>
      <c r="S281" s="1056">
        <f t="shared" si="65"/>
        <v>0</v>
      </c>
      <c r="T281" s="1056">
        <f t="shared" si="65"/>
        <v>0</v>
      </c>
      <c r="U281" s="1056">
        <f t="shared" si="65"/>
        <v>0</v>
      </c>
      <c r="V281" s="1060">
        <f t="shared" ca="1" si="62"/>
        <v>0</v>
      </c>
      <c r="W281" s="1057">
        <f ca="1">IF(D281='A. Allgemeine Informationen'!$C$15,$L281-$X281,OFFSET(X281,0,'A. Allgemeine Informationen'!$C$15-2022)-$X281)</f>
        <v>0</v>
      </c>
      <c r="X281" s="1057">
        <f ca="1">IFERROR(OFFSET(X281,0,'A. Allgemeine Informationen'!$C$15-2021),0)</f>
        <v>0</v>
      </c>
      <c r="Y281" s="1060">
        <f t="shared" si="55"/>
        <v>0</v>
      </c>
      <c r="Z281" s="1060">
        <f t="shared" si="56"/>
        <v>0</v>
      </c>
      <c r="AA281" s="1060">
        <f t="shared" si="57"/>
        <v>0</v>
      </c>
      <c r="AB281" s="1060">
        <f t="shared" si="58"/>
        <v>0</v>
      </c>
      <c r="AC281" s="1060">
        <f t="shared" si="59"/>
        <v>0</v>
      </c>
      <c r="AD281" s="1060">
        <f t="shared" si="60"/>
        <v>0</v>
      </c>
      <c r="AE281" s="1060">
        <f t="shared" si="61"/>
        <v>0</v>
      </c>
    </row>
    <row r="282" spans="2:31" s="1059" customFormat="1" ht="15" x14ac:dyDescent="0.2">
      <c r="B282" s="833"/>
      <c r="C282" s="1052"/>
      <c r="D282" s="1053"/>
      <c r="E282" s="1054"/>
      <c r="F282" s="1054"/>
      <c r="G282" s="1054"/>
      <c r="H282" s="1054"/>
      <c r="I282" s="1054"/>
      <c r="J282" s="1055">
        <f t="shared" si="63"/>
        <v>0</v>
      </c>
      <c r="K282" s="1052"/>
      <c r="L282" s="1055">
        <f t="shared" si="54"/>
        <v>0</v>
      </c>
      <c r="M282" s="757">
        <f>IF(ISBLANK($C282),0,VLOOKUP($C282,Listen!$B$3:$D$40,2,FALSE))</f>
        <v>0</v>
      </c>
      <c r="N282" s="757">
        <f>IF(ISBLANK($C282),0,VLOOKUP($C282,Listen!$B$3:$D$40,3,FALSE))</f>
        <v>0</v>
      </c>
      <c r="O282" s="1056">
        <f t="shared" si="64"/>
        <v>0</v>
      </c>
      <c r="P282" s="1056">
        <f t="shared" si="66"/>
        <v>0</v>
      </c>
      <c r="Q282" s="1056">
        <f t="shared" si="66"/>
        <v>0</v>
      </c>
      <c r="R282" s="1056">
        <f t="shared" si="66"/>
        <v>0</v>
      </c>
      <c r="S282" s="1056">
        <f t="shared" si="65"/>
        <v>0</v>
      </c>
      <c r="T282" s="1056">
        <f t="shared" si="65"/>
        <v>0</v>
      </c>
      <c r="U282" s="1056">
        <f t="shared" si="65"/>
        <v>0</v>
      </c>
      <c r="V282" s="1060">
        <f t="shared" ca="1" si="62"/>
        <v>0</v>
      </c>
      <c r="W282" s="1057">
        <f ca="1">IF(D282='A. Allgemeine Informationen'!$C$15,$L282-$X282,OFFSET(X282,0,'A. Allgemeine Informationen'!$C$15-2022)-$X282)</f>
        <v>0</v>
      </c>
      <c r="X282" s="1057">
        <f ca="1">IFERROR(OFFSET(X282,0,'A. Allgemeine Informationen'!$C$15-2021),0)</f>
        <v>0</v>
      </c>
      <c r="Y282" s="1060">
        <f t="shared" si="55"/>
        <v>0</v>
      </c>
      <c r="Z282" s="1060">
        <f t="shared" si="56"/>
        <v>0</v>
      </c>
      <c r="AA282" s="1060">
        <f t="shared" si="57"/>
        <v>0</v>
      </c>
      <c r="AB282" s="1060">
        <f t="shared" si="58"/>
        <v>0</v>
      </c>
      <c r="AC282" s="1060">
        <f t="shared" si="59"/>
        <v>0</v>
      </c>
      <c r="AD282" s="1060">
        <f t="shared" si="60"/>
        <v>0</v>
      </c>
      <c r="AE282" s="1060">
        <f t="shared" si="61"/>
        <v>0</v>
      </c>
    </row>
    <row r="283" spans="2:31" s="1059" customFormat="1" ht="15" x14ac:dyDescent="0.2">
      <c r="B283" s="833"/>
      <c r="C283" s="1052"/>
      <c r="D283" s="1053"/>
      <c r="E283" s="1054"/>
      <c r="F283" s="1054"/>
      <c r="G283" s="1054"/>
      <c r="H283" s="1054"/>
      <c r="I283" s="1054"/>
      <c r="J283" s="1055">
        <f t="shared" si="63"/>
        <v>0</v>
      </c>
      <c r="K283" s="1052"/>
      <c r="L283" s="1055">
        <f t="shared" si="54"/>
        <v>0</v>
      </c>
      <c r="M283" s="757">
        <f>IF(ISBLANK($C283),0,VLOOKUP($C283,Listen!$B$3:$D$40,2,FALSE))</f>
        <v>0</v>
      </c>
      <c r="N283" s="757">
        <f>IF(ISBLANK($C283),0,VLOOKUP($C283,Listen!$B$3:$D$40,3,FALSE))</f>
        <v>0</v>
      </c>
      <c r="O283" s="1056">
        <f t="shared" si="64"/>
        <v>0</v>
      </c>
      <c r="P283" s="1056">
        <f t="shared" si="66"/>
        <v>0</v>
      </c>
      <c r="Q283" s="1056">
        <f t="shared" si="66"/>
        <v>0</v>
      </c>
      <c r="R283" s="1056">
        <f t="shared" si="66"/>
        <v>0</v>
      </c>
      <c r="S283" s="1056">
        <f t="shared" si="65"/>
        <v>0</v>
      </c>
      <c r="T283" s="1056">
        <f t="shared" si="65"/>
        <v>0</v>
      </c>
      <c r="U283" s="1056">
        <f t="shared" si="65"/>
        <v>0</v>
      </c>
      <c r="V283" s="1060">
        <f t="shared" ca="1" si="62"/>
        <v>0</v>
      </c>
      <c r="W283" s="1057">
        <f ca="1">IF(D283='A. Allgemeine Informationen'!$C$15,$L283-$X283,OFFSET(X283,0,'A. Allgemeine Informationen'!$C$15-2022)-$X283)</f>
        <v>0</v>
      </c>
      <c r="X283" s="1057">
        <f ca="1">IFERROR(OFFSET(X283,0,'A. Allgemeine Informationen'!$C$15-2021),0)</f>
        <v>0</v>
      </c>
      <c r="Y283" s="1060">
        <f t="shared" si="55"/>
        <v>0</v>
      </c>
      <c r="Z283" s="1060">
        <f t="shared" si="56"/>
        <v>0</v>
      </c>
      <c r="AA283" s="1060">
        <f t="shared" si="57"/>
        <v>0</v>
      </c>
      <c r="AB283" s="1060">
        <f t="shared" si="58"/>
        <v>0</v>
      </c>
      <c r="AC283" s="1060">
        <f t="shared" si="59"/>
        <v>0</v>
      </c>
      <c r="AD283" s="1060">
        <f t="shared" si="60"/>
        <v>0</v>
      </c>
      <c r="AE283" s="1060">
        <f t="shared" si="61"/>
        <v>0</v>
      </c>
    </row>
    <row r="284" spans="2:31" s="1059" customFormat="1" ht="15" x14ac:dyDescent="0.2">
      <c r="B284" s="833"/>
      <c r="C284" s="1052"/>
      <c r="D284" s="1053"/>
      <c r="E284" s="1054"/>
      <c r="F284" s="1054"/>
      <c r="G284" s="1054"/>
      <c r="H284" s="1054"/>
      <c r="I284" s="1054"/>
      <c r="J284" s="1055">
        <f t="shared" si="63"/>
        <v>0</v>
      </c>
      <c r="K284" s="1052"/>
      <c r="L284" s="1055">
        <f t="shared" si="54"/>
        <v>0</v>
      </c>
      <c r="M284" s="757">
        <f>IF(ISBLANK($C284),0,VLOOKUP($C284,Listen!$B$3:$D$40,2,FALSE))</f>
        <v>0</v>
      </c>
      <c r="N284" s="757">
        <f>IF(ISBLANK($C284),0,VLOOKUP($C284,Listen!$B$3:$D$40,3,FALSE))</f>
        <v>0</v>
      </c>
      <c r="O284" s="1056">
        <f t="shared" si="64"/>
        <v>0</v>
      </c>
      <c r="P284" s="1056">
        <f t="shared" si="66"/>
        <v>0</v>
      </c>
      <c r="Q284" s="1056">
        <f t="shared" si="66"/>
        <v>0</v>
      </c>
      <c r="R284" s="1056">
        <f t="shared" si="66"/>
        <v>0</v>
      </c>
      <c r="S284" s="1056">
        <f t="shared" si="65"/>
        <v>0</v>
      </c>
      <c r="T284" s="1056">
        <f t="shared" si="65"/>
        <v>0</v>
      </c>
      <c r="U284" s="1056">
        <f t="shared" si="65"/>
        <v>0</v>
      </c>
      <c r="V284" s="1060">
        <f t="shared" ca="1" si="62"/>
        <v>0</v>
      </c>
      <c r="W284" s="1057">
        <f ca="1">IF(D284='A. Allgemeine Informationen'!$C$15,$L284-$X284,OFFSET(X284,0,'A. Allgemeine Informationen'!$C$15-2022)-$X284)</f>
        <v>0</v>
      </c>
      <c r="X284" s="1057">
        <f ca="1">IFERROR(OFFSET(X284,0,'A. Allgemeine Informationen'!$C$15-2021),0)</f>
        <v>0</v>
      </c>
      <c r="Y284" s="1060">
        <f t="shared" si="55"/>
        <v>0</v>
      </c>
      <c r="Z284" s="1060">
        <f t="shared" si="56"/>
        <v>0</v>
      </c>
      <c r="AA284" s="1060">
        <f t="shared" si="57"/>
        <v>0</v>
      </c>
      <c r="AB284" s="1060">
        <f t="shared" si="58"/>
        <v>0</v>
      </c>
      <c r="AC284" s="1060">
        <f t="shared" si="59"/>
        <v>0</v>
      </c>
      <c r="AD284" s="1060">
        <f t="shared" si="60"/>
        <v>0</v>
      </c>
      <c r="AE284" s="1060">
        <f t="shared" si="61"/>
        <v>0</v>
      </c>
    </row>
    <row r="285" spans="2:31" s="1059" customFormat="1" ht="15" x14ac:dyDescent="0.2">
      <c r="B285" s="833"/>
      <c r="C285" s="1052"/>
      <c r="D285" s="1053"/>
      <c r="E285" s="1054"/>
      <c r="F285" s="1054"/>
      <c r="G285" s="1054"/>
      <c r="H285" s="1054"/>
      <c r="I285" s="1054"/>
      <c r="J285" s="1055">
        <f t="shared" si="63"/>
        <v>0</v>
      </c>
      <c r="K285" s="1052"/>
      <c r="L285" s="1055">
        <f t="shared" si="54"/>
        <v>0</v>
      </c>
      <c r="M285" s="757">
        <f>IF(ISBLANK($C285),0,VLOOKUP($C285,Listen!$B$3:$D$40,2,FALSE))</f>
        <v>0</v>
      </c>
      <c r="N285" s="757">
        <f>IF(ISBLANK($C285),0,VLOOKUP($C285,Listen!$B$3:$D$40,3,FALSE))</f>
        <v>0</v>
      </c>
      <c r="O285" s="1056">
        <f t="shared" si="64"/>
        <v>0</v>
      </c>
      <c r="P285" s="1056">
        <f t="shared" si="66"/>
        <v>0</v>
      </c>
      <c r="Q285" s="1056">
        <f t="shared" si="66"/>
        <v>0</v>
      </c>
      <c r="R285" s="1056">
        <f t="shared" si="66"/>
        <v>0</v>
      </c>
      <c r="S285" s="1056">
        <f t="shared" si="65"/>
        <v>0</v>
      </c>
      <c r="T285" s="1056">
        <f t="shared" si="65"/>
        <v>0</v>
      </c>
      <c r="U285" s="1056">
        <f t="shared" si="65"/>
        <v>0</v>
      </c>
      <c r="V285" s="1060">
        <f t="shared" ca="1" si="62"/>
        <v>0</v>
      </c>
      <c r="W285" s="1057">
        <f ca="1">IF(D285='A. Allgemeine Informationen'!$C$15,$L285-$X285,OFFSET(X285,0,'A. Allgemeine Informationen'!$C$15-2022)-$X285)</f>
        <v>0</v>
      </c>
      <c r="X285" s="1057">
        <f ca="1">IFERROR(OFFSET(X285,0,'A. Allgemeine Informationen'!$C$15-2021),0)</f>
        <v>0</v>
      </c>
      <c r="Y285" s="1060">
        <f t="shared" si="55"/>
        <v>0</v>
      </c>
      <c r="Z285" s="1060">
        <f t="shared" si="56"/>
        <v>0</v>
      </c>
      <c r="AA285" s="1060">
        <f t="shared" si="57"/>
        <v>0</v>
      </c>
      <c r="AB285" s="1060">
        <f t="shared" si="58"/>
        <v>0</v>
      </c>
      <c r="AC285" s="1060">
        <f t="shared" si="59"/>
        <v>0</v>
      </c>
      <c r="AD285" s="1060">
        <f t="shared" si="60"/>
        <v>0</v>
      </c>
      <c r="AE285" s="1060">
        <f t="shared" si="61"/>
        <v>0</v>
      </c>
    </row>
    <row r="286" spans="2:31" s="1059" customFormat="1" ht="15" x14ac:dyDescent="0.2">
      <c r="B286" s="833"/>
      <c r="C286" s="1052"/>
      <c r="D286" s="1053"/>
      <c r="E286" s="1054"/>
      <c r="F286" s="1054"/>
      <c r="G286" s="1054"/>
      <c r="H286" s="1054"/>
      <c r="I286" s="1054"/>
      <c r="J286" s="1055">
        <f t="shared" si="63"/>
        <v>0</v>
      </c>
      <c r="K286" s="1052"/>
      <c r="L286" s="1055">
        <f t="shared" si="54"/>
        <v>0</v>
      </c>
      <c r="M286" s="757">
        <f>IF(ISBLANK($C286),0,VLOOKUP($C286,Listen!$B$3:$D$40,2,FALSE))</f>
        <v>0</v>
      </c>
      <c r="N286" s="757">
        <f>IF(ISBLANK($C286),0,VLOOKUP($C286,Listen!$B$3:$D$40,3,FALSE))</f>
        <v>0</v>
      </c>
      <c r="O286" s="1056">
        <f t="shared" si="64"/>
        <v>0</v>
      </c>
      <c r="P286" s="1056">
        <f t="shared" si="66"/>
        <v>0</v>
      </c>
      <c r="Q286" s="1056">
        <f t="shared" si="66"/>
        <v>0</v>
      </c>
      <c r="R286" s="1056">
        <f t="shared" si="66"/>
        <v>0</v>
      </c>
      <c r="S286" s="1056">
        <f t="shared" si="65"/>
        <v>0</v>
      </c>
      <c r="T286" s="1056">
        <f t="shared" si="65"/>
        <v>0</v>
      </c>
      <c r="U286" s="1056">
        <f t="shared" si="65"/>
        <v>0</v>
      </c>
      <c r="V286" s="1060">
        <f t="shared" ca="1" si="62"/>
        <v>0</v>
      </c>
      <c r="W286" s="1057">
        <f ca="1">IF(D286='A. Allgemeine Informationen'!$C$15,$L286-$X286,OFFSET(X286,0,'A. Allgemeine Informationen'!$C$15-2022)-$X286)</f>
        <v>0</v>
      </c>
      <c r="X286" s="1057">
        <f ca="1">IFERROR(OFFSET(X286,0,'A. Allgemeine Informationen'!$C$15-2021),0)</f>
        <v>0</v>
      </c>
      <c r="Y286" s="1060">
        <f t="shared" si="55"/>
        <v>0</v>
      </c>
      <c r="Z286" s="1060">
        <f t="shared" si="56"/>
        <v>0</v>
      </c>
      <c r="AA286" s="1060">
        <f t="shared" si="57"/>
        <v>0</v>
      </c>
      <c r="AB286" s="1060">
        <f t="shared" si="58"/>
        <v>0</v>
      </c>
      <c r="AC286" s="1060">
        <f t="shared" si="59"/>
        <v>0</v>
      </c>
      <c r="AD286" s="1060">
        <f t="shared" si="60"/>
        <v>0</v>
      </c>
      <c r="AE286" s="1060">
        <f t="shared" si="61"/>
        <v>0</v>
      </c>
    </row>
    <row r="287" spans="2:31" s="1059" customFormat="1" ht="15" x14ac:dyDescent="0.2">
      <c r="B287" s="833"/>
      <c r="C287" s="1052"/>
      <c r="D287" s="1053"/>
      <c r="E287" s="1054"/>
      <c r="F287" s="1054"/>
      <c r="G287" s="1054"/>
      <c r="H287" s="1054"/>
      <c r="I287" s="1054"/>
      <c r="J287" s="1055">
        <f t="shared" si="63"/>
        <v>0</v>
      </c>
      <c r="K287" s="1052"/>
      <c r="L287" s="1055">
        <f t="shared" si="54"/>
        <v>0</v>
      </c>
      <c r="M287" s="757">
        <f>IF(ISBLANK($C287),0,VLOOKUP($C287,Listen!$B$3:$D$40,2,FALSE))</f>
        <v>0</v>
      </c>
      <c r="N287" s="757">
        <f>IF(ISBLANK($C287),0,VLOOKUP($C287,Listen!$B$3:$D$40,3,FALSE))</f>
        <v>0</v>
      </c>
      <c r="O287" s="1056">
        <f t="shared" si="64"/>
        <v>0</v>
      </c>
      <c r="P287" s="1056">
        <f t="shared" si="66"/>
        <v>0</v>
      </c>
      <c r="Q287" s="1056">
        <f t="shared" si="66"/>
        <v>0</v>
      </c>
      <c r="R287" s="1056">
        <f t="shared" si="66"/>
        <v>0</v>
      </c>
      <c r="S287" s="1056">
        <f t="shared" si="65"/>
        <v>0</v>
      </c>
      <c r="T287" s="1056">
        <f t="shared" si="65"/>
        <v>0</v>
      </c>
      <c r="U287" s="1056">
        <f t="shared" si="65"/>
        <v>0</v>
      </c>
      <c r="V287" s="1060">
        <f t="shared" ca="1" si="62"/>
        <v>0</v>
      </c>
      <c r="W287" s="1057">
        <f ca="1">IF(D287='A. Allgemeine Informationen'!$C$15,$L287-$X287,OFFSET(X287,0,'A. Allgemeine Informationen'!$C$15-2022)-$X287)</f>
        <v>0</v>
      </c>
      <c r="X287" s="1057">
        <f ca="1">IFERROR(OFFSET(X287,0,'A. Allgemeine Informationen'!$C$15-2021),0)</f>
        <v>0</v>
      </c>
      <c r="Y287" s="1060">
        <f t="shared" si="55"/>
        <v>0</v>
      </c>
      <c r="Z287" s="1060">
        <f t="shared" si="56"/>
        <v>0</v>
      </c>
      <c r="AA287" s="1060">
        <f t="shared" si="57"/>
        <v>0</v>
      </c>
      <c r="AB287" s="1060">
        <f t="shared" si="58"/>
        <v>0</v>
      </c>
      <c r="AC287" s="1060">
        <f t="shared" si="59"/>
        <v>0</v>
      </c>
      <c r="AD287" s="1060">
        <f t="shared" si="60"/>
        <v>0</v>
      </c>
      <c r="AE287" s="1060">
        <f t="shared" si="61"/>
        <v>0</v>
      </c>
    </row>
    <row r="288" spans="2:31" s="1059" customFormat="1" ht="15" x14ac:dyDescent="0.2">
      <c r="B288" s="833"/>
      <c r="C288" s="1052"/>
      <c r="D288" s="1053"/>
      <c r="E288" s="1054"/>
      <c r="F288" s="1054"/>
      <c r="G288" s="1054"/>
      <c r="H288" s="1054"/>
      <c r="I288" s="1054"/>
      <c r="J288" s="1055">
        <f t="shared" si="63"/>
        <v>0</v>
      </c>
      <c r="K288" s="1052"/>
      <c r="L288" s="1055">
        <f t="shared" si="54"/>
        <v>0</v>
      </c>
      <c r="M288" s="757">
        <f>IF(ISBLANK($C288),0,VLOOKUP($C288,Listen!$B$3:$D$40,2,FALSE))</f>
        <v>0</v>
      </c>
      <c r="N288" s="757">
        <f>IF(ISBLANK($C288),0,VLOOKUP($C288,Listen!$B$3:$D$40,3,FALSE))</f>
        <v>0</v>
      </c>
      <c r="O288" s="1056">
        <f t="shared" si="64"/>
        <v>0</v>
      </c>
      <c r="P288" s="1056">
        <f t="shared" si="66"/>
        <v>0</v>
      </c>
      <c r="Q288" s="1056">
        <f t="shared" si="66"/>
        <v>0</v>
      </c>
      <c r="R288" s="1056">
        <f t="shared" si="66"/>
        <v>0</v>
      </c>
      <c r="S288" s="1056">
        <f t="shared" si="65"/>
        <v>0</v>
      </c>
      <c r="T288" s="1056">
        <f t="shared" si="65"/>
        <v>0</v>
      </c>
      <c r="U288" s="1056">
        <f t="shared" si="65"/>
        <v>0</v>
      </c>
      <c r="V288" s="1060">
        <f t="shared" ca="1" si="62"/>
        <v>0</v>
      </c>
      <c r="W288" s="1057">
        <f ca="1">IF(D288='A. Allgemeine Informationen'!$C$15,$L288-$X288,OFFSET(X288,0,'A. Allgemeine Informationen'!$C$15-2022)-$X288)</f>
        <v>0</v>
      </c>
      <c r="X288" s="1057">
        <f ca="1">IFERROR(OFFSET(X288,0,'A. Allgemeine Informationen'!$C$15-2021),0)</f>
        <v>0</v>
      </c>
      <c r="Y288" s="1060">
        <f t="shared" si="55"/>
        <v>0</v>
      </c>
      <c r="Z288" s="1060">
        <f t="shared" si="56"/>
        <v>0</v>
      </c>
      <c r="AA288" s="1060">
        <f t="shared" si="57"/>
        <v>0</v>
      </c>
      <c r="AB288" s="1060">
        <f t="shared" si="58"/>
        <v>0</v>
      </c>
      <c r="AC288" s="1060">
        <f t="shared" si="59"/>
        <v>0</v>
      </c>
      <c r="AD288" s="1060">
        <f t="shared" si="60"/>
        <v>0</v>
      </c>
      <c r="AE288" s="1060">
        <f t="shared" si="61"/>
        <v>0</v>
      </c>
    </row>
    <row r="289" spans="2:31" s="1059" customFormat="1" ht="15" x14ac:dyDescent="0.2">
      <c r="B289" s="833"/>
      <c r="C289" s="1052"/>
      <c r="D289" s="1053"/>
      <c r="E289" s="1054"/>
      <c r="F289" s="1054"/>
      <c r="G289" s="1054"/>
      <c r="H289" s="1054"/>
      <c r="I289" s="1054"/>
      <c r="J289" s="1055">
        <f t="shared" si="63"/>
        <v>0</v>
      </c>
      <c r="K289" s="1052"/>
      <c r="L289" s="1055">
        <f t="shared" si="54"/>
        <v>0</v>
      </c>
      <c r="M289" s="757">
        <f>IF(ISBLANK($C289),0,VLOOKUP($C289,Listen!$B$3:$D$40,2,FALSE))</f>
        <v>0</v>
      </c>
      <c r="N289" s="757">
        <f>IF(ISBLANK($C289),0,VLOOKUP($C289,Listen!$B$3:$D$40,3,FALSE))</f>
        <v>0</v>
      </c>
      <c r="O289" s="1056">
        <f t="shared" si="64"/>
        <v>0</v>
      </c>
      <c r="P289" s="1056">
        <f t="shared" si="66"/>
        <v>0</v>
      </c>
      <c r="Q289" s="1056">
        <f t="shared" si="66"/>
        <v>0</v>
      </c>
      <c r="R289" s="1056">
        <f t="shared" si="66"/>
        <v>0</v>
      </c>
      <c r="S289" s="1056">
        <f t="shared" si="65"/>
        <v>0</v>
      </c>
      <c r="T289" s="1056">
        <f t="shared" si="65"/>
        <v>0</v>
      </c>
      <c r="U289" s="1056">
        <f t="shared" si="65"/>
        <v>0</v>
      </c>
      <c r="V289" s="1060">
        <f t="shared" ca="1" si="62"/>
        <v>0</v>
      </c>
      <c r="W289" s="1057">
        <f ca="1">IF(D289='A. Allgemeine Informationen'!$C$15,$L289-$X289,OFFSET(X289,0,'A. Allgemeine Informationen'!$C$15-2022)-$X289)</f>
        <v>0</v>
      </c>
      <c r="X289" s="1057">
        <f ca="1">IFERROR(OFFSET(X289,0,'A. Allgemeine Informationen'!$C$15-2021),0)</f>
        <v>0</v>
      </c>
      <c r="Y289" s="1060">
        <f t="shared" si="55"/>
        <v>0</v>
      </c>
      <c r="Z289" s="1060">
        <f t="shared" si="56"/>
        <v>0</v>
      </c>
      <c r="AA289" s="1060">
        <f t="shared" si="57"/>
        <v>0</v>
      </c>
      <c r="AB289" s="1060">
        <f t="shared" si="58"/>
        <v>0</v>
      </c>
      <c r="AC289" s="1060">
        <f t="shared" si="59"/>
        <v>0</v>
      </c>
      <c r="AD289" s="1060">
        <f t="shared" si="60"/>
        <v>0</v>
      </c>
      <c r="AE289" s="1060">
        <f t="shared" si="61"/>
        <v>0</v>
      </c>
    </row>
    <row r="290" spans="2:31" s="1059" customFormat="1" ht="15" x14ac:dyDescent="0.2">
      <c r="B290" s="833"/>
      <c r="C290" s="1052"/>
      <c r="D290" s="1053"/>
      <c r="E290" s="1054"/>
      <c r="F290" s="1054"/>
      <c r="G290" s="1054"/>
      <c r="H290" s="1054"/>
      <c r="I290" s="1054"/>
      <c r="J290" s="1055">
        <f t="shared" si="63"/>
        <v>0</v>
      </c>
      <c r="K290" s="1052"/>
      <c r="L290" s="1055">
        <f t="shared" si="54"/>
        <v>0</v>
      </c>
      <c r="M290" s="757">
        <f>IF(ISBLANK($C290),0,VLOOKUP($C290,Listen!$B$3:$D$40,2,FALSE))</f>
        <v>0</v>
      </c>
      <c r="N290" s="757">
        <f>IF(ISBLANK($C290),0,VLOOKUP($C290,Listen!$B$3:$D$40,3,FALSE))</f>
        <v>0</v>
      </c>
      <c r="O290" s="1056">
        <f t="shared" si="64"/>
        <v>0</v>
      </c>
      <c r="P290" s="1056">
        <f t="shared" si="66"/>
        <v>0</v>
      </c>
      <c r="Q290" s="1056">
        <f t="shared" si="66"/>
        <v>0</v>
      </c>
      <c r="R290" s="1056">
        <f t="shared" si="66"/>
        <v>0</v>
      </c>
      <c r="S290" s="1056">
        <f t="shared" si="65"/>
        <v>0</v>
      </c>
      <c r="T290" s="1056">
        <f t="shared" si="65"/>
        <v>0</v>
      </c>
      <c r="U290" s="1056">
        <f t="shared" si="65"/>
        <v>0</v>
      </c>
      <c r="V290" s="1060">
        <f t="shared" ca="1" si="62"/>
        <v>0</v>
      </c>
      <c r="W290" s="1057">
        <f ca="1">IF(D290='A. Allgemeine Informationen'!$C$15,$L290-$X290,OFFSET(X290,0,'A. Allgemeine Informationen'!$C$15-2022)-$X290)</f>
        <v>0</v>
      </c>
      <c r="X290" s="1057">
        <f ca="1">IFERROR(OFFSET(X290,0,'A. Allgemeine Informationen'!$C$15-2021),0)</f>
        <v>0</v>
      </c>
      <c r="Y290" s="1060">
        <f t="shared" si="55"/>
        <v>0</v>
      </c>
      <c r="Z290" s="1060">
        <f t="shared" si="56"/>
        <v>0</v>
      </c>
      <c r="AA290" s="1060">
        <f t="shared" si="57"/>
        <v>0</v>
      </c>
      <c r="AB290" s="1060">
        <f t="shared" si="58"/>
        <v>0</v>
      </c>
      <c r="AC290" s="1060">
        <f t="shared" si="59"/>
        <v>0</v>
      </c>
      <c r="AD290" s="1060">
        <f t="shared" si="60"/>
        <v>0</v>
      </c>
      <c r="AE290" s="1060">
        <f t="shared" si="61"/>
        <v>0</v>
      </c>
    </row>
    <row r="291" spans="2:31" s="1059" customFormat="1" ht="15" x14ac:dyDescent="0.2">
      <c r="B291" s="833"/>
      <c r="C291" s="1052"/>
      <c r="D291" s="1053"/>
      <c r="E291" s="1054"/>
      <c r="F291" s="1054"/>
      <c r="G291" s="1054"/>
      <c r="H291" s="1054"/>
      <c r="I291" s="1054"/>
      <c r="J291" s="1055">
        <f t="shared" si="63"/>
        <v>0</v>
      </c>
      <c r="K291" s="1052"/>
      <c r="L291" s="1055">
        <f t="shared" si="54"/>
        <v>0</v>
      </c>
      <c r="M291" s="757">
        <f>IF(ISBLANK($C291),0,VLOOKUP($C291,Listen!$B$3:$D$40,2,FALSE))</f>
        <v>0</v>
      </c>
      <c r="N291" s="757">
        <f>IF(ISBLANK($C291),0,VLOOKUP($C291,Listen!$B$3:$D$40,3,FALSE))</f>
        <v>0</v>
      </c>
      <c r="O291" s="1056">
        <f t="shared" si="64"/>
        <v>0</v>
      </c>
      <c r="P291" s="1056">
        <f t="shared" si="66"/>
        <v>0</v>
      </c>
      <c r="Q291" s="1056">
        <f t="shared" si="66"/>
        <v>0</v>
      </c>
      <c r="R291" s="1056">
        <f t="shared" si="66"/>
        <v>0</v>
      </c>
      <c r="S291" s="1056">
        <f t="shared" si="65"/>
        <v>0</v>
      </c>
      <c r="T291" s="1056">
        <f t="shared" si="65"/>
        <v>0</v>
      </c>
      <c r="U291" s="1056">
        <f t="shared" si="65"/>
        <v>0</v>
      </c>
      <c r="V291" s="1060">
        <f t="shared" ca="1" si="62"/>
        <v>0</v>
      </c>
      <c r="W291" s="1057">
        <f ca="1">IF(D291='A. Allgemeine Informationen'!$C$15,$L291-$X291,OFFSET(X291,0,'A. Allgemeine Informationen'!$C$15-2022)-$X291)</f>
        <v>0</v>
      </c>
      <c r="X291" s="1057">
        <f ca="1">IFERROR(OFFSET(X291,0,'A. Allgemeine Informationen'!$C$15-2021),0)</f>
        <v>0</v>
      </c>
      <c r="Y291" s="1060">
        <f t="shared" si="55"/>
        <v>0</v>
      </c>
      <c r="Z291" s="1060">
        <f t="shared" si="56"/>
        <v>0</v>
      </c>
      <c r="AA291" s="1060">
        <f t="shared" si="57"/>
        <v>0</v>
      </c>
      <c r="AB291" s="1060">
        <f t="shared" si="58"/>
        <v>0</v>
      </c>
      <c r="AC291" s="1060">
        <f t="shared" si="59"/>
        <v>0</v>
      </c>
      <c r="AD291" s="1060">
        <f t="shared" si="60"/>
        <v>0</v>
      </c>
      <c r="AE291" s="1060">
        <f t="shared" si="61"/>
        <v>0</v>
      </c>
    </row>
    <row r="292" spans="2:31" s="1059" customFormat="1" ht="15" x14ac:dyDescent="0.2">
      <c r="B292" s="833"/>
      <c r="C292" s="1052"/>
      <c r="D292" s="1053"/>
      <c r="E292" s="1054"/>
      <c r="F292" s="1054"/>
      <c r="G292" s="1054"/>
      <c r="H292" s="1054"/>
      <c r="I292" s="1054"/>
      <c r="J292" s="1055">
        <f t="shared" si="63"/>
        <v>0</v>
      </c>
      <c r="K292" s="1052"/>
      <c r="L292" s="1055">
        <f t="shared" si="54"/>
        <v>0</v>
      </c>
      <c r="M292" s="757">
        <f>IF(ISBLANK($C292),0,VLOOKUP($C292,Listen!$B$3:$D$40,2,FALSE))</f>
        <v>0</v>
      </c>
      <c r="N292" s="757">
        <f>IF(ISBLANK($C292),0,VLOOKUP($C292,Listen!$B$3:$D$40,3,FALSE))</f>
        <v>0</v>
      </c>
      <c r="O292" s="1056">
        <f t="shared" si="64"/>
        <v>0</v>
      </c>
      <c r="P292" s="1056">
        <f t="shared" si="66"/>
        <v>0</v>
      </c>
      <c r="Q292" s="1056">
        <f t="shared" si="66"/>
        <v>0</v>
      </c>
      <c r="R292" s="1056">
        <f t="shared" si="66"/>
        <v>0</v>
      </c>
      <c r="S292" s="1056">
        <f t="shared" si="65"/>
        <v>0</v>
      </c>
      <c r="T292" s="1056">
        <f t="shared" si="65"/>
        <v>0</v>
      </c>
      <c r="U292" s="1056">
        <f t="shared" si="65"/>
        <v>0</v>
      </c>
      <c r="V292" s="1060">
        <f ca="1">X292+W292</f>
        <v>0</v>
      </c>
      <c r="W292" s="1057">
        <f ca="1">IF(D292='A. Allgemeine Informationen'!$C$15,$L292-$X292,OFFSET(X292,0,'A. Allgemeine Informationen'!$C$15-2022)-$X292)</f>
        <v>0</v>
      </c>
      <c r="X292" s="1057">
        <f ca="1">IFERROR(OFFSET(X292,0,'A. Allgemeine Informationen'!$C$15-2021),0)</f>
        <v>0</v>
      </c>
      <c r="Y292" s="1060">
        <f t="shared" si="55"/>
        <v>0</v>
      </c>
      <c r="Z292" s="1060">
        <f t="shared" si="56"/>
        <v>0</v>
      </c>
      <c r="AA292" s="1060">
        <f t="shared" si="57"/>
        <v>0</v>
      </c>
      <c r="AB292" s="1060">
        <f t="shared" si="58"/>
        <v>0</v>
      </c>
      <c r="AC292" s="1060">
        <f t="shared" si="59"/>
        <v>0</v>
      </c>
      <c r="AD292" s="1060">
        <f t="shared" si="60"/>
        <v>0</v>
      </c>
      <c r="AE292" s="1060">
        <f t="shared" si="61"/>
        <v>0</v>
      </c>
    </row>
    <row r="293" spans="2:31" s="1059" customFormat="1" ht="15" x14ac:dyDescent="0.2">
      <c r="B293" s="833"/>
      <c r="C293" s="1052"/>
      <c r="D293" s="1053"/>
      <c r="E293" s="1054"/>
      <c r="F293" s="1054"/>
      <c r="G293" s="1054"/>
      <c r="H293" s="1054"/>
      <c r="I293" s="1054"/>
      <c r="J293" s="1055">
        <f t="shared" si="63"/>
        <v>0</v>
      </c>
      <c r="K293" s="1052"/>
      <c r="L293" s="1055">
        <f t="shared" si="54"/>
        <v>0</v>
      </c>
      <c r="M293" s="757">
        <f>IF(ISBLANK($C293),0,VLOOKUP($C293,Listen!$B$3:$D$40,2,FALSE))</f>
        <v>0</v>
      </c>
      <c r="N293" s="757">
        <f>IF(ISBLANK($C293),0,VLOOKUP($C293,Listen!$B$3:$D$40,3,FALSE))</f>
        <v>0</v>
      </c>
      <c r="O293" s="1056">
        <f t="shared" si="64"/>
        <v>0</v>
      </c>
      <c r="P293" s="1056">
        <f t="shared" si="66"/>
        <v>0</v>
      </c>
      <c r="Q293" s="1056">
        <f t="shared" si="66"/>
        <v>0</v>
      </c>
      <c r="R293" s="1056">
        <f t="shared" si="66"/>
        <v>0</v>
      </c>
      <c r="S293" s="1056">
        <f t="shared" si="65"/>
        <v>0</v>
      </c>
      <c r="T293" s="1056">
        <f t="shared" si="65"/>
        <v>0</v>
      </c>
      <c r="U293" s="1056">
        <f t="shared" si="65"/>
        <v>0</v>
      </c>
      <c r="V293" s="1060">
        <f t="shared" ca="1" si="62"/>
        <v>0</v>
      </c>
      <c r="W293" s="1057">
        <f ca="1">IF(D293='A. Allgemeine Informationen'!$C$15,$L293-$X293,OFFSET(X293,0,'A. Allgemeine Informationen'!$C$15-2022)-$X293)</f>
        <v>0</v>
      </c>
      <c r="X293" s="1057">
        <f ca="1">IFERROR(OFFSET(X293,0,'A. Allgemeine Informationen'!$C$15-2021),0)</f>
        <v>0</v>
      </c>
      <c r="Y293" s="1060">
        <f t="shared" si="55"/>
        <v>0</v>
      </c>
      <c r="Z293" s="1060">
        <f t="shared" si="56"/>
        <v>0</v>
      </c>
      <c r="AA293" s="1060">
        <f t="shared" si="57"/>
        <v>0</v>
      </c>
      <c r="AB293" s="1060">
        <f t="shared" si="58"/>
        <v>0</v>
      </c>
      <c r="AC293" s="1060">
        <f t="shared" si="59"/>
        <v>0</v>
      </c>
      <c r="AD293" s="1060">
        <f t="shared" si="60"/>
        <v>0</v>
      </c>
      <c r="AE293" s="1060">
        <f t="shared" si="61"/>
        <v>0</v>
      </c>
    </row>
    <row r="294" spans="2:31" s="1059" customFormat="1" ht="15" x14ac:dyDescent="0.2">
      <c r="B294" s="833"/>
      <c r="C294" s="1052"/>
      <c r="D294" s="1053"/>
      <c r="E294" s="1054"/>
      <c r="F294" s="1054"/>
      <c r="G294" s="1054"/>
      <c r="H294" s="1054"/>
      <c r="I294" s="1054"/>
      <c r="J294" s="1055">
        <f t="shared" si="63"/>
        <v>0</v>
      </c>
      <c r="K294" s="1052"/>
      <c r="L294" s="1055">
        <f t="shared" si="54"/>
        <v>0</v>
      </c>
      <c r="M294" s="757">
        <f>IF(ISBLANK($C294),0,VLOOKUP($C294,Listen!$B$3:$D$40,2,FALSE))</f>
        <v>0</v>
      </c>
      <c r="N294" s="757">
        <f>IF(ISBLANK($C294),0,VLOOKUP($C294,Listen!$B$3:$D$40,3,FALSE))</f>
        <v>0</v>
      </c>
      <c r="O294" s="1056">
        <f t="shared" si="64"/>
        <v>0</v>
      </c>
      <c r="P294" s="1056">
        <f t="shared" si="66"/>
        <v>0</v>
      </c>
      <c r="Q294" s="1056">
        <f t="shared" si="66"/>
        <v>0</v>
      </c>
      <c r="R294" s="1056">
        <f t="shared" si="66"/>
        <v>0</v>
      </c>
      <c r="S294" s="1056">
        <f t="shared" si="65"/>
        <v>0</v>
      </c>
      <c r="T294" s="1056">
        <f t="shared" si="65"/>
        <v>0</v>
      </c>
      <c r="U294" s="1056">
        <f t="shared" si="65"/>
        <v>0</v>
      </c>
      <c r="V294" s="1060">
        <f t="shared" ca="1" si="62"/>
        <v>0</v>
      </c>
      <c r="W294" s="1057">
        <f ca="1">IF(D294='A. Allgemeine Informationen'!$C$15,$L294-$X294,OFFSET(X294,0,'A. Allgemeine Informationen'!$C$15-2022)-$X294)</f>
        <v>0</v>
      </c>
      <c r="X294" s="1057">
        <f ca="1">IFERROR(OFFSET(X294,0,'A. Allgemeine Informationen'!$C$15-2021),0)</f>
        <v>0</v>
      </c>
      <c r="Y294" s="1060">
        <f t="shared" si="55"/>
        <v>0</v>
      </c>
      <c r="Z294" s="1060">
        <f t="shared" si="56"/>
        <v>0</v>
      </c>
      <c r="AA294" s="1060">
        <f t="shared" si="57"/>
        <v>0</v>
      </c>
      <c r="AB294" s="1060">
        <f t="shared" si="58"/>
        <v>0</v>
      </c>
      <c r="AC294" s="1060">
        <f t="shared" si="59"/>
        <v>0</v>
      </c>
      <c r="AD294" s="1060">
        <f t="shared" si="60"/>
        <v>0</v>
      </c>
      <c r="AE294" s="1060">
        <f t="shared" si="61"/>
        <v>0</v>
      </c>
    </row>
    <row r="295" spans="2:31" s="1059" customFormat="1" ht="15" x14ac:dyDescent="0.2">
      <c r="B295" s="833"/>
      <c r="C295" s="1052"/>
      <c r="D295" s="1053"/>
      <c r="E295" s="1054"/>
      <c r="F295" s="1054"/>
      <c r="G295" s="1054"/>
      <c r="H295" s="1054"/>
      <c r="I295" s="1054"/>
      <c r="J295" s="1055">
        <f t="shared" si="63"/>
        <v>0</v>
      </c>
      <c r="K295" s="1052"/>
      <c r="L295" s="1055">
        <f t="shared" si="54"/>
        <v>0</v>
      </c>
      <c r="M295" s="757">
        <f>IF(ISBLANK($C295),0,VLOOKUP($C295,Listen!$B$3:$D$40,2,FALSE))</f>
        <v>0</v>
      </c>
      <c r="N295" s="757">
        <f>IF(ISBLANK($C295),0,VLOOKUP($C295,Listen!$B$3:$D$40,3,FALSE))</f>
        <v>0</v>
      </c>
      <c r="O295" s="1056">
        <f t="shared" si="64"/>
        <v>0</v>
      </c>
      <c r="P295" s="1056">
        <f t="shared" si="66"/>
        <v>0</v>
      </c>
      <c r="Q295" s="1056">
        <f t="shared" si="66"/>
        <v>0</v>
      </c>
      <c r="R295" s="1056">
        <f t="shared" si="66"/>
        <v>0</v>
      </c>
      <c r="S295" s="1056">
        <f t="shared" si="65"/>
        <v>0</v>
      </c>
      <c r="T295" s="1056">
        <f t="shared" si="65"/>
        <v>0</v>
      </c>
      <c r="U295" s="1056">
        <f t="shared" si="65"/>
        <v>0</v>
      </c>
      <c r="V295" s="1060">
        <f t="shared" ca="1" si="62"/>
        <v>0</v>
      </c>
      <c r="W295" s="1057">
        <f ca="1">IF(D295='A. Allgemeine Informationen'!$C$15,$L295-$X295,OFFSET(X295,0,'A. Allgemeine Informationen'!$C$15-2022)-$X295)</f>
        <v>0</v>
      </c>
      <c r="X295" s="1057">
        <f ca="1">IFERROR(OFFSET(X295,0,'A. Allgemeine Informationen'!$C$15-2021),0)</f>
        <v>0</v>
      </c>
      <c r="Y295" s="1060">
        <f t="shared" si="55"/>
        <v>0</v>
      </c>
      <c r="Z295" s="1060">
        <f t="shared" si="56"/>
        <v>0</v>
      </c>
      <c r="AA295" s="1060">
        <f t="shared" si="57"/>
        <v>0</v>
      </c>
      <c r="AB295" s="1060">
        <f t="shared" si="58"/>
        <v>0</v>
      </c>
      <c r="AC295" s="1060">
        <f t="shared" si="59"/>
        <v>0</v>
      </c>
      <c r="AD295" s="1060">
        <f t="shared" si="60"/>
        <v>0</v>
      </c>
      <c r="AE295" s="1060">
        <f t="shared" si="61"/>
        <v>0</v>
      </c>
    </row>
    <row r="296" spans="2:31" s="1059" customFormat="1" ht="15" x14ac:dyDescent="0.2">
      <c r="B296" s="833"/>
      <c r="C296" s="1052"/>
      <c r="D296" s="1053"/>
      <c r="E296" s="1054"/>
      <c r="F296" s="1054"/>
      <c r="G296" s="1054"/>
      <c r="H296" s="1054"/>
      <c r="I296" s="1054"/>
      <c r="J296" s="1055">
        <f t="shared" si="63"/>
        <v>0</v>
      </c>
      <c r="K296" s="1052"/>
      <c r="L296" s="1055">
        <f t="shared" si="54"/>
        <v>0</v>
      </c>
      <c r="M296" s="757">
        <f>IF(ISBLANK($C296),0,VLOOKUP($C296,Listen!$B$3:$D$40,2,FALSE))</f>
        <v>0</v>
      </c>
      <c r="N296" s="757">
        <f>IF(ISBLANK($C296),0,VLOOKUP($C296,Listen!$B$3:$D$40,3,FALSE))</f>
        <v>0</v>
      </c>
      <c r="O296" s="1056">
        <f t="shared" si="64"/>
        <v>0</v>
      </c>
      <c r="P296" s="1056">
        <f t="shared" si="66"/>
        <v>0</v>
      </c>
      <c r="Q296" s="1056">
        <f t="shared" si="66"/>
        <v>0</v>
      </c>
      <c r="R296" s="1056">
        <f t="shared" si="66"/>
        <v>0</v>
      </c>
      <c r="S296" s="1056">
        <f t="shared" si="65"/>
        <v>0</v>
      </c>
      <c r="T296" s="1056">
        <f t="shared" si="65"/>
        <v>0</v>
      </c>
      <c r="U296" s="1056">
        <f t="shared" si="65"/>
        <v>0</v>
      </c>
      <c r="V296" s="1060">
        <f t="shared" ca="1" si="62"/>
        <v>0</v>
      </c>
      <c r="W296" s="1057">
        <f ca="1">IF(D296='A. Allgemeine Informationen'!$C$15,$L296-$X296,OFFSET(X296,0,'A. Allgemeine Informationen'!$C$15-2022)-$X296)</f>
        <v>0</v>
      </c>
      <c r="X296" s="1057">
        <f ca="1">IFERROR(OFFSET(X296,0,'A. Allgemeine Informationen'!$C$15-2021),0)</f>
        <v>0</v>
      </c>
      <c r="Y296" s="1060">
        <f t="shared" si="55"/>
        <v>0</v>
      </c>
      <c r="Z296" s="1060">
        <f t="shared" si="56"/>
        <v>0</v>
      </c>
      <c r="AA296" s="1060">
        <f t="shared" si="57"/>
        <v>0</v>
      </c>
      <c r="AB296" s="1060">
        <f t="shared" si="58"/>
        <v>0</v>
      </c>
      <c r="AC296" s="1060">
        <f t="shared" si="59"/>
        <v>0</v>
      </c>
      <c r="AD296" s="1060">
        <f t="shared" si="60"/>
        <v>0</v>
      </c>
      <c r="AE296" s="1060">
        <f t="shared" si="61"/>
        <v>0</v>
      </c>
    </row>
    <row r="297" spans="2:31" s="1059" customFormat="1" ht="15" x14ac:dyDescent="0.2">
      <c r="B297" s="833"/>
      <c r="C297" s="1052"/>
      <c r="D297" s="1053"/>
      <c r="E297" s="1054"/>
      <c r="F297" s="1054"/>
      <c r="G297" s="1054"/>
      <c r="H297" s="1054"/>
      <c r="I297" s="1054"/>
      <c r="J297" s="1055">
        <f t="shared" si="63"/>
        <v>0</v>
      </c>
      <c r="K297" s="1052"/>
      <c r="L297" s="1055">
        <f t="shared" si="54"/>
        <v>0</v>
      </c>
      <c r="M297" s="757">
        <f>IF(ISBLANK($C297),0,VLOOKUP($C297,Listen!$B$3:$D$40,2,FALSE))</f>
        <v>0</v>
      </c>
      <c r="N297" s="757">
        <f>IF(ISBLANK($C297),0,VLOOKUP($C297,Listen!$B$3:$D$40,3,FALSE))</f>
        <v>0</v>
      </c>
      <c r="O297" s="1056">
        <f t="shared" si="64"/>
        <v>0</v>
      </c>
      <c r="P297" s="1056">
        <f t="shared" si="66"/>
        <v>0</v>
      </c>
      <c r="Q297" s="1056">
        <f t="shared" si="66"/>
        <v>0</v>
      </c>
      <c r="R297" s="1056">
        <f t="shared" si="66"/>
        <v>0</v>
      </c>
      <c r="S297" s="1056">
        <f t="shared" si="65"/>
        <v>0</v>
      </c>
      <c r="T297" s="1056">
        <f t="shared" si="65"/>
        <v>0</v>
      </c>
      <c r="U297" s="1056">
        <f t="shared" si="65"/>
        <v>0</v>
      </c>
      <c r="V297" s="1060">
        <f t="shared" ca="1" si="62"/>
        <v>0</v>
      </c>
      <c r="W297" s="1057">
        <f ca="1">IF(D297='A. Allgemeine Informationen'!$C$15,$L297-$X297,OFFSET(X297,0,'A. Allgemeine Informationen'!$C$15-2022)-$X297)</f>
        <v>0</v>
      </c>
      <c r="X297" s="1057">
        <f ca="1">IFERROR(OFFSET(X297,0,'A. Allgemeine Informationen'!$C$15-2021),0)</f>
        <v>0</v>
      </c>
      <c r="Y297" s="1060">
        <f t="shared" si="55"/>
        <v>0</v>
      </c>
      <c r="Z297" s="1060">
        <f t="shared" si="56"/>
        <v>0</v>
      </c>
      <c r="AA297" s="1060">
        <f t="shared" si="57"/>
        <v>0</v>
      </c>
      <c r="AB297" s="1060">
        <f t="shared" si="58"/>
        <v>0</v>
      </c>
      <c r="AC297" s="1060">
        <f t="shared" si="59"/>
        <v>0</v>
      </c>
      <c r="AD297" s="1060">
        <f t="shared" si="60"/>
        <v>0</v>
      </c>
      <c r="AE297" s="1060">
        <f t="shared" si="61"/>
        <v>0</v>
      </c>
    </row>
    <row r="298" spans="2:31" s="1059" customFormat="1" ht="15" x14ac:dyDescent="0.2">
      <c r="B298" s="833"/>
      <c r="C298" s="1052"/>
      <c r="D298" s="1053"/>
      <c r="E298" s="1054"/>
      <c r="F298" s="1054"/>
      <c r="G298" s="1054"/>
      <c r="H298" s="1054"/>
      <c r="I298" s="1054"/>
      <c r="J298" s="1055">
        <f t="shared" si="63"/>
        <v>0</v>
      </c>
      <c r="K298" s="1052"/>
      <c r="L298" s="1055">
        <f t="shared" si="54"/>
        <v>0</v>
      </c>
      <c r="M298" s="757">
        <f>IF(ISBLANK($C298),0,VLOOKUP($C298,Listen!$B$3:$D$40,2,FALSE))</f>
        <v>0</v>
      </c>
      <c r="N298" s="757">
        <f>IF(ISBLANK($C298),0,VLOOKUP($C298,Listen!$B$3:$D$40,3,FALSE))</f>
        <v>0</v>
      </c>
      <c r="O298" s="1056">
        <f t="shared" si="64"/>
        <v>0</v>
      </c>
      <c r="P298" s="1056">
        <f t="shared" si="66"/>
        <v>0</v>
      </c>
      <c r="Q298" s="1056">
        <f t="shared" si="66"/>
        <v>0</v>
      </c>
      <c r="R298" s="1056">
        <f t="shared" si="66"/>
        <v>0</v>
      </c>
      <c r="S298" s="1056">
        <f t="shared" si="65"/>
        <v>0</v>
      </c>
      <c r="T298" s="1056">
        <f t="shared" si="65"/>
        <v>0</v>
      </c>
      <c r="U298" s="1056">
        <f t="shared" si="65"/>
        <v>0</v>
      </c>
      <c r="V298" s="1060">
        <f t="shared" ca="1" si="62"/>
        <v>0</v>
      </c>
      <c r="W298" s="1057">
        <f ca="1">IF(D298='A. Allgemeine Informationen'!$C$15,$L298-$X298,OFFSET(X298,0,'A. Allgemeine Informationen'!$C$15-2022)-$X298)</f>
        <v>0</v>
      </c>
      <c r="X298" s="1057">
        <f ca="1">IFERROR(OFFSET(X298,0,'A. Allgemeine Informationen'!$C$15-2021),0)</f>
        <v>0</v>
      </c>
      <c r="Y298" s="1060">
        <f t="shared" si="55"/>
        <v>0</v>
      </c>
      <c r="Z298" s="1060">
        <f t="shared" si="56"/>
        <v>0</v>
      </c>
      <c r="AA298" s="1060">
        <f t="shared" si="57"/>
        <v>0</v>
      </c>
      <c r="AB298" s="1060">
        <f t="shared" si="58"/>
        <v>0</v>
      </c>
      <c r="AC298" s="1060">
        <f t="shared" si="59"/>
        <v>0</v>
      </c>
      <c r="AD298" s="1060">
        <f t="shared" si="60"/>
        <v>0</v>
      </c>
      <c r="AE298" s="1060">
        <f t="shared" si="61"/>
        <v>0</v>
      </c>
    </row>
    <row r="299" spans="2:31" s="1059" customFormat="1" ht="15" x14ac:dyDescent="0.2">
      <c r="B299" s="833"/>
      <c r="C299" s="1052"/>
      <c r="D299" s="1053"/>
      <c r="E299" s="1054"/>
      <c r="F299" s="1054"/>
      <c r="G299" s="1054"/>
      <c r="H299" s="1054"/>
      <c r="I299" s="1054"/>
      <c r="J299" s="1055">
        <f t="shared" si="63"/>
        <v>0</v>
      </c>
      <c r="K299" s="1052"/>
      <c r="L299" s="1055">
        <f t="shared" si="54"/>
        <v>0</v>
      </c>
      <c r="M299" s="757">
        <f>IF(ISBLANK($C299),0,VLOOKUP($C299,Listen!$B$3:$D$40,2,FALSE))</f>
        <v>0</v>
      </c>
      <c r="N299" s="757">
        <f>IF(ISBLANK($C299),0,VLOOKUP($C299,Listen!$B$3:$D$40,3,FALSE))</f>
        <v>0</v>
      </c>
      <c r="O299" s="1056">
        <f t="shared" si="64"/>
        <v>0</v>
      </c>
      <c r="P299" s="1056">
        <f t="shared" si="66"/>
        <v>0</v>
      </c>
      <c r="Q299" s="1056">
        <f t="shared" si="66"/>
        <v>0</v>
      </c>
      <c r="R299" s="1056">
        <f t="shared" si="66"/>
        <v>0</v>
      </c>
      <c r="S299" s="1056">
        <f t="shared" si="65"/>
        <v>0</v>
      </c>
      <c r="T299" s="1056">
        <f t="shared" si="65"/>
        <v>0</v>
      </c>
      <c r="U299" s="1056">
        <f t="shared" si="65"/>
        <v>0</v>
      </c>
      <c r="V299" s="1060">
        <f t="shared" ca="1" si="62"/>
        <v>0</v>
      </c>
      <c r="W299" s="1057">
        <f ca="1">IF(D299='A. Allgemeine Informationen'!$C$15,$L299-$X299,OFFSET(X299,0,'A. Allgemeine Informationen'!$C$15-2022)-$X299)</f>
        <v>0</v>
      </c>
      <c r="X299" s="1057">
        <f ca="1">IFERROR(OFFSET(X299,0,'A. Allgemeine Informationen'!$C$15-2021),0)</f>
        <v>0</v>
      </c>
      <c r="Y299" s="1060">
        <f t="shared" si="55"/>
        <v>0</v>
      </c>
      <c r="Z299" s="1060">
        <f t="shared" si="56"/>
        <v>0</v>
      </c>
      <c r="AA299" s="1060">
        <f t="shared" si="57"/>
        <v>0</v>
      </c>
      <c r="AB299" s="1060">
        <f t="shared" si="58"/>
        <v>0</v>
      </c>
      <c r="AC299" s="1060">
        <f t="shared" si="59"/>
        <v>0</v>
      </c>
      <c r="AD299" s="1060">
        <f t="shared" si="60"/>
        <v>0</v>
      </c>
      <c r="AE299" s="1060">
        <f t="shared" si="61"/>
        <v>0</v>
      </c>
    </row>
    <row r="300" spans="2:31" s="1059" customFormat="1" ht="15" x14ac:dyDescent="0.2">
      <c r="B300" s="833"/>
      <c r="C300" s="1052"/>
      <c r="D300" s="1053"/>
      <c r="E300" s="1054"/>
      <c r="F300" s="1054"/>
      <c r="G300" s="1054"/>
      <c r="H300" s="1054"/>
      <c r="I300" s="1054"/>
      <c r="J300" s="1055">
        <f t="shared" si="63"/>
        <v>0</v>
      </c>
      <c r="K300" s="1052"/>
      <c r="L300" s="1055">
        <f t="shared" si="54"/>
        <v>0</v>
      </c>
      <c r="M300" s="757">
        <f>IF(ISBLANK($C300),0,VLOOKUP($C300,Listen!$B$3:$D$40,2,FALSE))</f>
        <v>0</v>
      </c>
      <c r="N300" s="757">
        <f>IF(ISBLANK($C300),0,VLOOKUP($C300,Listen!$B$3:$D$40,3,FALSE))</f>
        <v>0</v>
      </c>
      <c r="O300" s="1056">
        <f t="shared" si="64"/>
        <v>0</v>
      </c>
      <c r="P300" s="1056">
        <f t="shared" si="66"/>
        <v>0</v>
      </c>
      <c r="Q300" s="1056">
        <f t="shared" si="66"/>
        <v>0</v>
      </c>
      <c r="R300" s="1056">
        <f t="shared" si="66"/>
        <v>0</v>
      </c>
      <c r="S300" s="1056">
        <f t="shared" si="65"/>
        <v>0</v>
      </c>
      <c r="T300" s="1056">
        <f t="shared" si="65"/>
        <v>0</v>
      </c>
      <c r="U300" s="1056">
        <f t="shared" si="65"/>
        <v>0</v>
      </c>
      <c r="V300" s="1060">
        <f t="shared" ca="1" si="62"/>
        <v>0</v>
      </c>
      <c r="W300" s="1057">
        <f ca="1">IF(D300='A. Allgemeine Informationen'!$C$15,$L300-$X300,OFFSET(X300,0,'A. Allgemeine Informationen'!$C$15-2022)-$X300)</f>
        <v>0</v>
      </c>
      <c r="X300" s="1057">
        <f ca="1">IFERROR(OFFSET(X300,0,'A. Allgemeine Informationen'!$C$15-2021),0)</f>
        <v>0</v>
      </c>
      <c r="Y300" s="1060">
        <f t="shared" si="55"/>
        <v>0</v>
      </c>
      <c r="Z300" s="1060">
        <f t="shared" si="56"/>
        <v>0</v>
      </c>
      <c r="AA300" s="1060">
        <f t="shared" si="57"/>
        <v>0</v>
      </c>
      <c r="AB300" s="1060">
        <f t="shared" si="58"/>
        <v>0</v>
      </c>
      <c r="AC300" s="1060">
        <f t="shared" si="59"/>
        <v>0</v>
      </c>
      <c r="AD300" s="1060">
        <f t="shared" si="60"/>
        <v>0</v>
      </c>
      <c r="AE300" s="1060">
        <f t="shared" si="61"/>
        <v>0</v>
      </c>
    </row>
    <row r="301" spans="2:31" s="1059" customFormat="1" ht="15" x14ac:dyDescent="0.2">
      <c r="B301" s="833"/>
      <c r="C301" s="1052"/>
      <c r="D301" s="1053"/>
      <c r="E301" s="1054"/>
      <c r="F301" s="1054"/>
      <c r="G301" s="1054"/>
      <c r="H301" s="1054"/>
      <c r="I301" s="1054"/>
      <c r="J301" s="1055">
        <f t="shared" si="63"/>
        <v>0</v>
      </c>
      <c r="K301" s="1052"/>
      <c r="L301" s="1055">
        <f t="shared" si="54"/>
        <v>0</v>
      </c>
      <c r="M301" s="757">
        <f>IF(ISBLANK($C301),0,VLOOKUP($C301,Listen!$B$3:$D$40,2,FALSE))</f>
        <v>0</v>
      </c>
      <c r="N301" s="757">
        <f>IF(ISBLANK($C301),0,VLOOKUP($C301,Listen!$B$3:$D$40,3,FALSE))</f>
        <v>0</v>
      </c>
      <c r="O301" s="1056">
        <f t="shared" si="64"/>
        <v>0</v>
      </c>
      <c r="P301" s="1056">
        <f t="shared" si="66"/>
        <v>0</v>
      </c>
      <c r="Q301" s="1056">
        <f t="shared" si="66"/>
        <v>0</v>
      </c>
      <c r="R301" s="1056">
        <f t="shared" si="66"/>
        <v>0</v>
      </c>
      <c r="S301" s="1056">
        <f t="shared" si="65"/>
        <v>0</v>
      </c>
      <c r="T301" s="1056">
        <f t="shared" si="65"/>
        <v>0</v>
      </c>
      <c r="U301" s="1056">
        <f t="shared" si="65"/>
        <v>0</v>
      </c>
      <c r="V301" s="1060">
        <f t="shared" ca="1" si="62"/>
        <v>0</v>
      </c>
      <c r="W301" s="1057">
        <f ca="1">IF(D301='A. Allgemeine Informationen'!$C$15,$L301-$X301,OFFSET(X301,0,'A. Allgemeine Informationen'!$C$15-2022)-$X301)</f>
        <v>0</v>
      </c>
      <c r="X301" s="1057">
        <f ca="1">IFERROR(OFFSET(X301,0,'A. Allgemeine Informationen'!$C$15-2021),0)</f>
        <v>0</v>
      </c>
      <c r="Y301" s="1060">
        <f t="shared" si="55"/>
        <v>0</v>
      </c>
      <c r="Z301" s="1060">
        <f t="shared" si="56"/>
        <v>0</v>
      </c>
      <c r="AA301" s="1060">
        <f t="shared" si="57"/>
        <v>0</v>
      </c>
      <c r="AB301" s="1060">
        <f t="shared" si="58"/>
        <v>0</v>
      </c>
      <c r="AC301" s="1060">
        <f t="shared" si="59"/>
        <v>0</v>
      </c>
      <c r="AD301" s="1060">
        <f t="shared" si="60"/>
        <v>0</v>
      </c>
      <c r="AE301" s="1060">
        <f t="shared" si="61"/>
        <v>0</v>
      </c>
    </row>
    <row r="302" spans="2:31" s="1059" customFormat="1" ht="15" x14ac:dyDescent="0.2">
      <c r="B302" s="833"/>
      <c r="C302" s="1052"/>
      <c r="D302" s="1053"/>
      <c r="E302" s="1054"/>
      <c r="F302" s="1054"/>
      <c r="G302" s="1054"/>
      <c r="H302" s="1054"/>
      <c r="I302" s="1054"/>
      <c r="J302" s="1055">
        <f t="shared" si="63"/>
        <v>0</v>
      </c>
      <c r="K302" s="1052"/>
      <c r="L302" s="1055">
        <f t="shared" si="54"/>
        <v>0</v>
      </c>
      <c r="M302" s="757">
        <f>IF(ISBLANK($C302),0,VLOOKUP($C302,Listen!$B$3:$D$40,2,FALSE))</f>
        <v>0</v>
      </c>
      <c r="N302" s="757">
        <f>IF(ISBLANK($C302),0,VLOOKUP($C302,Listen!$B$3:$D$40,3,FALSE))</f>
        <v>0</v>
      </c>
      <c r="O302" s="1056">
        <f t="shared" si="64"/>
        <v>0</v>
      </c>
      <c r="P302" s="1056">
        <f t="shared" si="66"/>
        <v>0</v>
      </c>
      <c r="Q302" s="1056">
        <f t="shared" si="66"/>
        <v>0</v>
      </c>
      <c r="R302" s="1056">
        <f t="shared" si="66"/>
        <v>0</v>
      </c>
      <c r="S302" s="1056">
        <f t="shared" si="65"/>
        <v>0</v>
      </c>
      <c r="T302" s="1056">
        <f t="shared" si="65"/>
        <v>0</v>
      </c>
      <c r="U302" s="1056">
        <f t="shared" si="65"/>
        <v>0</v>
      </c>
      <c r="V302" s="1060">
        <f t="shared" ca="1" si="62"/>
        <v>0</v>
      </c>
      <c r="W302" s="1057">
        <f ca="1">IF(D302='A. Allgemeine Informationen'!$C$15,$L302-$X302,OFFSET(X302,0,'A. Allgemeine Informationen'!$C$15-2022)-$X302)</f>
        <v>0</v>
      </c>
      <c r="X302" s="1057">
        <f ca="1">IFERROR(OFFSET(X302,0,'A. Allgemeine Informationen'!$C$15-2021),0)</f>
        <v>0</v>
      </c>
      <c r="Y302" s="1060">
        <f t="shared" si="55"/>
        <v>0</v>
      </c>
      <c r="Z302" s="1060">
        <f t="shared" si="56"/>
        <v>0</v>
      </c>
      <c r="AA302" s="1060">
        <f t="shared" si="57"/>
        <v>0</v>
      </c>
      <c r="AB302" s="1060">
        <f t="shared" si="58"/>
        <v>0</v>
      </c>
      <c r="AC302" s="1060">
        <f t="shared" si="59"/>
        <v>0</v>
      </c>
      <c r="AD302" s="1060">
        <f t="shared" si="60"/>
        <v>0</v>
      </c>
      <c r="AE302" s="1060">
        <f t="shared" si="61"/>
        <v>0</v>
      </c>
    </row>
    <row r="303" spans="2:31" s="1059" customFormat="1" ht="15" x14ac:dyDescent="0.2">
      <c r="B303" s="833"/>
      <c r="C303" s="1052"/>
      <c r="D303" s="1053"/>
      <c r="E303" s="1054"/>
      <c r="F303" s="1054"/>
      <c r="G303" s="1054"/>
      <c r="H303" s="1054"/>
      <c r="I303" s="1054"/>
      <c r="J303" s="1055">
        <f t="shared" si="63"/>
        <v>0</v>
      </c>
      <c r="K303" s="1052"/>
      <c r="L303" s="1055">
        <f t="shared" si="54"/>
        <v>0</v>
      </c>
      <c r="M303" s="757">
        <f>IF(ISBLANK($C303),0,VLOOKUP($C303,Listen!$B$3:$D$40,2,FALSE))</f>
        <v>0</v>
      </c>
      <c r="N303" s="757">
        <f>IF(ISBLANK($C303),0,VLOOKUP($C303,Listen!$B$3:$D$40,3,FALSE))</f>
        <v>0</v>
      </c>
      <c r="O303" s="1056">
        <f t="shared" si="64"/>
        <v>0</v>
      </c>
      <c r="P303" s="1056">
        <f t="shared" si="66"/>
        <v>0</v>
      </c>
      <c r="Q303" s="1056">
        <f t="shared" si="66"/>
        <v>0</v>
      </c>
      <c r="R303" s="1056">
        <f t="shared" si="66"/>
        <v>0</v>
      </c>
      <c r="S303" s="1056">
        <f t="shared" si="65"/>
        <v>0</v>
      </c>
      <c r="T303" s="1056">
        <f t="shared" si="65"/>
        <v>0</v>
      </c>
      <c r="U303" s="1056">
        <f t="shared" si="65"/>
        <v>0</v>
      </c>
      <c r="V303" s="1060">
        <f t="shared" ca="1" si="62"/>
        <v>0</v>
      </c>
      <c r="W303" s="1057">
        <f ca="1">IF(D303='A. Allgemeine Informationen'!$C$15,$L303-$X303,OFFSET(X303,0,'A. Allgemeine Informationen'!$C$15-2022)-$X303)</f>
        <v>0</v>
      </c>
      <c r="X303" s="1057">
        <f ca="1">IFERROR(OFFSET(X303,0,'A. Allgemeine Informationen'!$C$15-2021),0)</f>
        <v>0</v>
      </c>
      <c r="Y303" s="1060">
        <f t="shared" si="55"/>
        <v>0</v>
      </c>
      <c r="Z303" s="1060">
        <f t="shared" si="56"/>
        <v>0</v>
      </c>
      <c r="AA303" s="1060">
        <f t="shared" si="57"/>
        <v>0</v>
      </c>
      <c r="AB303" s="1060">
        <f t="shared" si="58"/>
        <v>0</v>
      </c>
      <c r="AC303" s="1060">
        <f t="shared" si="59"/>
        <v>0</v>
      </c>
      <c r="AD303" s="1060">
        <f t="shared" si="60"/>
        <v>0</v>
      </c>
      <c r="AE303" s="1060">
        <f t="shared" si="61"/>
        <v>0</v>
      </c>
    </row>
    <row r="304" spans="2:31" s="1059" customFormat="1" ht="15" x14ac:dyDescent="0.2">
      <c r="B304" s="833"/>
      <c r="C304" s="1052"/>
      <c r="D304" s="1053"/>
      <c r="E304" s="1054"/>
      <c r="F304" s="1054"/>
      <c r="G304" s="1054"/>
      <c r="H304" s="1054"/>
      <c r="I304" s="1054"/>
      <c r="J304" s="1055">
        <f t="shared" si="63"/>
        <v>0</v>
      </c>
      <c r="K304" s="1052"/>
      <c r="L304" s="1055">
        <f t="shared" si="54"/>
        <v>0</v>
      </c>
      <c r="M304" s="757">
        <f>IF(ISBLANK($C304),0,VLOOKUP($C304,Listen!$B$3:$D$40,2,FALSE))</f>
        <v>0</v>
      </c>
      <c r="N304" s="757">
        <f>IF(ISBLANK($C304),0,VLOOKUP($C304,Listen!$B$3:$D$40,3,FALSE))</f>
        <v>0</v>
      </c>
      <c r="O304" s="1056">
        <f t="shared" si="64"/>
        <v>0</v>
      </c>
      <c r="P304" s="1056">
        <f t="shared" si="66"/>
        <v>0</v>
      </c>
      <c r="Q304" s="1056">
        <f t="shared" si="66"/>
        <v>0</v>
      </c>
      <c r="R304" s="1056">
        <f t="shared" si="66"/>
        <v>0</v>
      </c>
      <c r="S304" s="1056">
        <f t="shared" si="65"/>
        <v>0</v>
      </c>
      <c r="T304" s="1056">
        <f t="shared" si="65"/>
        <v>0</v>
      </c>
      <c r="U304" s="1056">
        <f t="shared" si="65"/>
        <v>0</v>
      </c>
      <c r="V304" s="1060">
        <f t="shared" ca="1" si="62"/>
        <v>0</v>
      </c>
      <c r="W304" s="1057">
        <f ca="1">IF(D304='A. Allgemeine Informationen'!$C$15,$L304-$X304,OFFSET(X304,0,'A. Allgemeine Informationen'!$C$15-2022)-$X304)</f>
        <v>0</v>
      </c>
      <c r="X304" s="1057">
        <f ca="1">IFERROR(OFFSET(X304,0,'A. Allgemeine Informationen'!$C$15-2021),0)</f>
        <v>0</v>
      </c>
      <c r="Y304" s="1060">
        <f t="shared" si="55"/>
        <v>0</v>
      </c>
      <c r="Z304" s="1060">
        <f t="shared" si="56"/>
        <v>0</v>
      </c>
      <c r="AA304" s="1060">
        <f t="shared" si="57"/>
        <v>0</v>
      </c>
      <c r="AB304" s="1060">
        <f t="shared" si="58"/>
        <v>0</v>
      </c>
      <c r="AC304" s="1060">
        <f t="shared" si="59"/>
        <v>0</v>
      </c>
      <c r="AD304" s="1060">
        <f t="shared" si="60"/>
        <v>0</v>
      </c>
      <c r="AE304" s="1060">
        <f t="shared" si="61"/>
        <v>0</v>
      </c>
    </row>
    <row r="305" spans="2:31" s="1059" customFormat="1" ht="15" x14ac:dyDescent="0.2">
      <c r="B305" s="833"/>
      <c r="C305" s="1052"/>
      <c r="D305" s="1053"/>
      <c r="E305" s="1054"/>
      <c r="F305" s="1054"/>
      <c r="G305" s="1054"/>
      <c r="H305" s="1054"/>
      <c r="I305" s="1054"/>
      <c r="J305" s="1055">
        <f t="shared" si="63"/>
        <v>0</v>
      </c>
      <c r="K305" s="1052"/>
      <c r="L305" s="1055">
        <f t="shared" si="54"/>
        <v>0</v>
      </c>
      <c r="M305" s="757">
        <f>IF(ISBLANK($C305),0,VLOOKUP($C305,Listen!$B$3:$D$40,2,FALSE))</f>
        <v>0</v>
      </c>
      <c r="N305" s="757">
        <f>IF(ISBLANK($C305),0,VLOOKUP($C305,Listen!$B$3:$D$40,3,FALSE))</f>
        <v>0</v>
      </c>
      <c r="O305" s="1056">
        <f t="shared" si="64"/>
        <v>0</v>
      </c>
      <c r="P305" s="1056">
        <f t="shared" si="66"/>
        <v>0</v>
      </c>
      <c r="Q305" s="1056">
        <f t="shared" si="66"/>
        <v>0</v>
      </c>
      <c r="R305" s="1056">
        <f t="shared" si="66"/>
        <v>0</v>
      </c>
      <c r="S305" s="1056">
        <f t="shared" si="65"/>
        <v>0</v>
      </c>
      <c r="T305" s="1056">
        <f t="shared" si="65"/>
        <v>0</v>
      </c>
      <c r="U305" s="1056">
        <f t="shared" si="65"/>
        <v>0</v>
      </c>
      <c r="V305" s="1060">
        <f t="shared" ca="1" si="62"/>
        <v>0</v>
      </c>
      <c r="W305" s="1057">
        <f ca="1">IF(D305='A. Allgemeine Informationen'!$C$15,$L305-$X305,OFFSET(X305,0,'A. Allgemeine Informationen'!$C$15-2022)-$X305)</f>
        <v>0</v>
      </c>
      <c r="X305" s="1057">
        <f ca="1">IFERROR(OFFSET(X305,0,'A. Allgemeine Informationen'!$C$15-2021),0)</f>
        <v>0</v>
      </c>
      <c r="Y305" s="1060">
        <f t="shared" si="55"/>
        <v>0</v>
      </c>
      <c r="Z305" s="1060">
        <f t="shared" si="56"/>
        <v>0</v>
      </c>
      <c r="AA305" s="1060">
        <f t="shared" si="57"/>
        <v>0</v>
      </c>
      <c r="AB305" s="1060">
        <f t="shared" si="58"/>
        <v>0</v>
      </c>
      <c r="AC305" s="1060">
        <f t="shared" si="59"/>
        <v>0</v>
      </c>
      <c r="AD305" s="1060">
        <f t="shared" si="60"/>
        <v>0</v>
      </c>
      <c r="AE305" s="1060">
        <f t="shared" si="61"/>
        <v>0</v>
      </c>
    </row>
    <row r="306" spans="2:31" s="1059" customFormat="1" ht="15" x14ac:dyDescent="0.2">
      <c r="B306" s="833"/>
      <c r="C306" s="1052"/>
      <c r="D306" s="1053"/>
      <c r="E306" s="1054"/>
      <c r="F306" s="1054"/>
      <c r="G306" s="1054"/>
      <c r="H306" s="1054"/>
      <c r="I306" s="1054"/>
      <c r="J306" s="1055">
        <f t="shared" si="63"/>
        <v>0</v>
      </c>
      <c r="K306" s="1052"/>
      <c r="L306" s="1055">
        <f t="shared" si="54"/>
        <v>0</v>
      </c>
      <c r="M306" s="757">
        <f>IF(ISBLANK($C306),0,VLOOKUP($C306,Listen!$B$3:$D$40,2,FALSE))</f>
        <v>0</v>
      </c>
      <c r="N306" s="757">
        <f>IF(ISBLANK($C306),0,VLOOKUP($C306,Listen!$B$3:$D$40,3,FALSE))</f>
        <v>0</v>
      </c>
      <c r="O306" s="1056">
        <f t="shared" si="64"/>
        <v>0</v>
      </c>
      <c r="P306" s="1056">
        <f t="shared" si="66"/>
        <v>0</v>
      </c>
      <c r="Q306" s="1056">
        <f t="shared" si="66"/>
        <v>0</v>
      </c>
      <c r="R306" s="1056">
        <f t="shared" si="66"/>
        <v>0</v>
      </c>
      <c r="S306" s="1056">
        <f t="shared" si="65"/>
        <v>0</v>
      </c>
      <c r="T306" s="1056">
        <f t="shared" si="65"/>
        <v>0</v>
      </c>
      <c r="U306" s="1056">
        <f t="shared" si="65"/>
        <v>0</v>
      </c>
      <c r="V306" s="1060">
        <f t="shared" ca="1" si="62"/>
        <v>0</v>
      </c>
      <c r="W306" s="1057">
        <f ca="1">IF(D306='A. Allgemeine Informationen'!$C$15,$L306-$X306,OFFSET(X306,0,'A. Allgemeine Informationen'!$C$15-2022)-$X306)</f>
        <v>0</v>
      </c>
      <c r="X306" s="1057">
        <f ca="1">IFERROR(OFFSET(X306,0,'A. Allgemeine Informationen'!$C$15-2021),0)</f>
        <v>0</v>
      </c>
      <c r="Y306" s="1060">
        <f t="shared" si="55"/>
        <v>0</v>
      </c>
      <c r="Z306" s="1060">
        <f t="shared" si="56"/>
        <v>0</v>
      </c>
      <c r="AA306" s="1060">
        <f t="shared" si="57"/>
        <v>0</v>
      </c>
      <c r="AB306" s="1060">
        <f t="shared" si="58"/>
        <v>0</v>
      </c>
      <c r="AC306" s="1060">
        <f t="shared" si="59"/>
        <v>0</v>
      </c>
      <c r="AD306" s="1060">
        <f t="shared" si="60"/>
        <v>0</v>
      </c>
      <c r="AE306" s="1060">
        <f t="shared" si="61"/>
        <v>0</v>
      </c>
    </row>
    <row r="307" spans="2:31" s="1059" customFormat="1" ht="15" x14ac:dyDescent="0.2">
      <c r="B307" s="833"/>
      <c r="C307" s="1052"/>
      <c r="D307" s="1053"/>
      <c r="E307" s="1054"/>
      <c r="F307" s="1054"/>
      <c r="G307" s="1054"/>
      <c r="H307" s="1054"/>
      <c r="I307" s="1054"/>
      <c r="J307" s="1055">
        <f t="shared" si="63"/>
        <v>0</v>
      </c>
      <c r="K307" s="1052"/>
      <c r="L307" s="1055">
        <f t="shared" si="54"/>
        <v>0</v>
      </c>
      <c r="M307" s="757">
        <f>IF(ISBLANK($C307),0,VLOOKUP($C307,Listen!$B$3:$D$40,2,FALSE))</f>
        <v>0</v>
      </c>
      <c r="N307" s="757">
        <f>IF(ISBLANK($C307),0,VLOOKUP($C307,Listen!$B$3:$D$40,3,FALSE))</f>
        <v>0</v>
      </c>
      <c r="O307" s="1056">
        <f t="shared" si="64"/>
        <v>0</v>
      </c>
      <c r="P307" s="1056">
        <f t="shared" si="66"/>
        <v>0</v>
      </c>
      <c r="Q307" s="1056">
        <f t="shared" si="66"/>
        <v>0</v>
      </c>
      <c r="R307" s="1056">
        <f t="shared" si="66"/>
        <v>0</v>
      </c>
      <c r="S307" s="1056">
        <f t="shared" si="65"/>
        <v>0</v>
      </c>
      <c r="T307" s="1056">
        <f t="shared" si="65"/>
        <v>0</v>
      </c>
      <c r="U307" s="1056">
        <f t="shared" si="65"/>
        <v>0</v>
      </c>
      <c r="V307" s="1060">
        <f t="shared" ca="1" si="62"/>
        <v>0</v>
      </c>
      <c r="W307" s="1057">
        <f ca="1">IF(D307='A. Allgemeine Informationen'!$C$15,$L307-$X307,OFFSET(X307,0,'A. Allgemeine Informationen'!$C$15-2022)-$X307)</f>
        <v>0</v>
      </c>
      <c r="X307" s="1057">
        <f ca="1">IFERROR(OFFSET(X307,0,'A. Allgemeine Informationen'!$C$15-2021),0)</f>
        <v>0</v>
      </c>
      <c r="Y307" s="1060">
        <f t="shared" si="55"/>
        <v>0</v>
      </c>
      <c r="Z307" s="1060">
        <f t="shared" si="56"/>
        <v>0</v>
      </c>
      <c r="AA307" s="1060">
        <f t="shared" si="57"/>
        <v>0</v>
      </c>
      <c r="AB307" s="1060">
        <f t="shared" si="58"/>
        <v>0</v>
      </c>
      <c r="AC307" s="1060">
        <f t="shared" si="59"/>
        <v>0</v>
      </c>
      <c r="AD307" s="1060">
        <f t="shared" si="60"/>
        <v>0</v>
      </c>
      <c r="AE307" s="1060">
        <f t="shared" si="61"/>
        <v>0</v>
      </c>
    </row>
    <row r="308" spans="2:31" s="1059" customFormat="1" ht="15" x14ac:dyDescent="0.2">
      <c r="B308" s="833"/>
      <c r="C308" s="1052"/>
      <c r="D308" s="1053"/>
      <c r="E308" s="1054"/>
      <c r="F308" s="1054"/>
      <c r="G308" s="1054"/>
      <c r="H308" s="1054"/>
      <c r="I308" s="1054"/>
      <c r="J308" s="1055">
        <f t="shared" si="63"/>
        <v>0</v>
      </c>
      <c r="K308" s="1052"/>
      <c r="L308" s="1055">
        <f t="shared" si="54"/>
        <v>0</v>
      </c>
      <c r="M308" s="757">
        <f>IF(ISBLANK($C308),0,VLOOKUP($C308,Listen!$B$3:$D$40,2,FALSE))</f>
        <v>0</v>
      </c>
      <c r="N308" s="757">
        <f>IF(ISBLANK($C308),0,VLOOKUP($C308,Listen!$B$3:$D$40,3,FALSE))</f>
        <v>0</v>
      </c>
      <c r="O308" s="1056">
        <f t="shared" si="64"/>
        <v>0</v>
      </c>
      <c r="P308" s="1056">
        <f t="shared" si="66"/>
        <v>0</v>
      </c>
      <c r="Q308" s="1056">
        <f t="shared" si="66"/>
        <v>0</v>
      </c>
      <c r="R308" s="1056">
        <f t="shared" si="66"/>
        <v>0</v>
      </c>
      <c r="S308" s="1056">
        <f t="shared" si="65"/>
        <v>0</v>
      </c>
      <c r="T308" s="1056">
        <f t="shared" si="65"/>
        <v>0</v>
      </c>
      <c r="U308" s="1056">
        <f t="shared" si="65"/>
        <v>0</v>
      </c>
      <c r="V308" s="1060">
        <f t="shared" ca="1" si="62"/>
        <v>0</v>
      </c>
      <c r="W308" s="1057">
        <f ca="1">IF(D308='A. Allgemeine Informationen'!$C$15,$L308-$X308,OFFSET(X308,0,'A. Allgemeine Informationen'!$C$15-2022)-$X308)</f>
        <v>0</v>
      </c>
      <c r="X308" s="1057">
        <f ca="1">IFERROR(OFFSET(X308,0,'A. Allgemeine Informationen'!$C$15-2021),0)</f>
        <v>0</v>
      </c>
      <c r="Y308" s="1060">
        <f t="shared" si="55"/>
        <v>0</v>
      </c>
      <c r="Z308" s="1060">
        <f t="shared" si="56"/>
        <v>0</v>
      </c>
      <c r="AA308" s="1060">
        <f t="shared" si="57"/>
        <v>0</v>
      </c>
      <c r="AB308" s="1060">
        <f t="shared" si="58"/>
        <v>0</v>
      </c>
      <c r="AC308" s="1060">
        <f t="shared" si="59"/>
        <v>0</v>
      </c>
      <c r="AD308" s="1060">
        <f t="shared" si="60"/>
        <v>0</v>
      </c>
      <c r="AE308" s="1060">
        <f t="shared" si="61"/>
        <v>0</v>
      </c>
    </row>
    <row r="309" spans="2:31" s="1059" customFormat="1" ht="15" x14ac:dyDescent="0.2">
      <c r="B309" s="833"/>
      <c r="C309" s="1052"/>
      <c r="D309" s="1053"/>
      <c r="E309" s="1054"/>
      <c r="F309" s="1054"/>
      <c r="G309" s="1054"/>
      <c r="H309" s="1054"/>
      <c r="I309" s="1054"/>
      <c r="J309" s="1055">
        <f t="shared" si="63"/>
        <v>0</v>
      </c>
      <c r="K309" s="1052"/>
      <c r="L309" s="1055">
        <f t="shared" si="54"/>
        <v>0</v>
      </c>
      <c r="M309" s="757">
        <f>IF(ISBLANK($C309),0,VLOOKUP($C309,Listen!$B$3:$D$40,2,FALSE))</f>
        <v>0</v>
      </c>
      <c r="N309" s="757">
        <f>IF(ISBLANK($C309),0,VLOOKUP($C309,Listen!$B$3:$D$40,3,FALSE))</f>
        <v>0</v>
      </c>
      <c r="O309" s="1056">
        <f t="shared" si="64"/>
        <v>0</v>
      </c>
      <c r="P309" s="1056">
        <f t="shared" si="66"/>
        <v>0</v>
      </c>
      <c r="Q309" s="1056">
        <f t="shared" si="66"/>
        <v>0</v>
      </c>
      <c r="R309" s="1056">
        <f t="shared" si="66"/>
        <v>0</v>
      </c>
      <c r="S309" s="1056">
        <f t="shared" si="65"/>
        <v>0</v>
      </c>
      <c r="T309" s="1056">
        <f t="shared" si="65"/>
        <v>0</v>
      </c>
      <c r="U309" s="1056">
        <f t="shared" si="65"/>
        <v>0</v>
      </c>
      <c r="V309" s="1060">
        <f t="shared" ca="1" si="62"/>
        <v>0</v>
      </c>
      <c r="W309" s="1057">
        <f ca="1">IF(D309='A. Allgemeine Informationen'!$C$15,$L309-$X309,OFFSET(X309,0,'A. Allgemeine Informationen'!$C$15-2022)-$X309)</f>
        <v>0</v>
      </c>
      <c r="X309" s="1057">
        <f ca="1">IFERROR(OFFSET(X309,0,'A. Allgemeine Informationen'!$C$15-2021),0)</f>
        <v>0</v>
      </c>
      <c r="Y309" s="1060">
        <f t="shared" si="55"/>
        <v>0</v>
      </c>
      <c r="Z309" s="1060">
        <f t="shared" si="56"/>
        <v>0</v>
      </c>
      <c r="AA309" s="1060">
        <f t="shared" si="57"/>
        <v>0</v>
      </c>
      <c r="AB309" s="1060">
        <f t="shared" si="58"/>
        <v>0</v>
      </c>
      <c r="AC309" s="1060">
        <f t="shared" si="59"/>
        <v>0</v>
      </c>
      <c r="AD309" s="1060">
        <f t="shared" si="60"/>
        <v>0</v>
      </c>
      <c r="AE309" s="1060">
        <f t="shared" si="61"/>
        <v>0</v>
      </c>
    </row>
    <row r="310" spans="2:31" s="1059" customFormat="1" ht="15" x14ac:dyDescent="0.2">
      <c r="B310" s="833"/>
      <c r="C310" s="1052"/>
      <c r="D310" s="1053"/>
      <c r="E310" s="1054"/>
      <c r="F310" s="1054"/>
      <c r="G310" s="1054"/>
      <c r="H310" s="1054"/>
      <c r="I310" s="1054"/>
      <c r="J310" s="1055">
        <f t="shared" si="63"/>
        <v>0</v>
      </c>
      <c r="K310" s="1052"/>
      <c r="L310" s="1055">
        <f t="shared" si="54"/>
        <v>0</v>
      </c>
      <c r="M310" s="757">
        <f>IF(ISBLANK($C310),0,VLOOKUP($C310,Listen!$B$3:$D$40,2,FALSE))</f>
        <v>0</v>
      </c>
      <c r="N310" s="757">
        <f>IF(ISBLANK($C310),0,VLOOKUP($C310,Listen!$B$3:$D$40,3,FALSE))</f>
        <v>0</v>
      </c>
      <c r="O310" s="1056">
        <f t="shared" si="64"/>
        <v>0</v>
      </c>
      <c r="P310" s="1056">
        <f t="shared" si="66"/>
        <v>0</v>
      </c>
      <c r="Q310" s="1056">
        <f t="shared" si="66"/>
        <v>0</v>
      </c>
      <c r="R310" s="1056">
        <f t="shared" si="66"/>
        <v>0</v>
      </c>
      <c r="S310" s="1056">
        <f t="shared" si="65"/>
        <v>0</v>
      </c>
      <c r="T310" s="1056">
        <f t="shared" si="65"/>
        <v>0</v>
      </c>
      <c r="U310" s="1056">
        <f t="shared" si="65"/>
        <v>0</v>
      </c>
      <c r="V310" s="1060">
        <f t="shared" ca="1" si="62"/>
        <v>0</v>
      </c>
      <c r="W310" s="1057">
        <f ca="1">IF(D310='A. Allgemeine Informationen'!$C$15,$L310-$X310,OFFSET(X310,0,'A. Allgemeine Informationen'!$C$15-2022)-$X310)</f>
        <v>0</v>
      </c>
      <c r="X310" s="1057">
        <f ca="1">IFERROR(OFFSET(X310,0,'A. Allgemeine Informationen'!$C$15-2021),0)</f>
        <v>0</v>
      </c>
      <c r="Y310" s="1060">
        <f t="shared" si="55"/>
        <v>0</v>
      </c>
      <c r="Z310" s="1060">
        <f t="shared" si="56"/>
        <v>0</v>
      </c>
      <c r="AA310" s="1060">
        <f t="shared" si="57"/>
        <v>0</v>
      </c>
      <c r="AB310" s="1060">
        <f t="shared" si="58"/>
        <v>0</v>
      </c>
      <c r="AC310" s="1060">
        <f t="shared" si="59"/>
        <v>0</v>
      </c>
      <c r="AD310" s="1060">
        <f t="shared" si="60"/>
        <v>0</v>
      </c>
      <c r="AE310" s="1060">
        <f t="shared" si="61"/>
        <v>0</v>
      </c>
    </row>
    <row r="311" spans="2:31" s="1059" customFormat="1" ht="15" x14ac:dyDescent="0.2">
      <c r="B311" s="833"/>
      <c r="C311" s="1052"/>
      <c r="D311" s="1053"/>
      <c r="E311" s="1054"/>
      <c r="F311" s="1054"/>
      <c r="G311" s="1054"/>
      <c r="H311" s="1054"/>
      <c r="I311" s="1054"/>
      <c r="J311" s="1055">
        <f t="shared" si="63"/>
        <v>0</v>
      </c>
      <c r="K311" s="1052"/>
      <c r="L311" s="1055">
        <f t="shared" si="54"/>
        <v>0</v>
      </c>
      <c r="M311" s="757">
        <f>IF(ISBLANK($C311),0,VLOOKUP($C311,Listen!$B$3:$D$40,2,FALSE))</f>
        <v>0</v>
      </c>
      <c r="N311" s="757">
        <f>IF(ISBLANK($C311),0,VLOOKUP($C311,Listen!$B$3:$D$40,3,FALSE))</f>
        <v>0</v>
      </c>
      <c r="O311" s="1056">
        <f t="shared" si="64"/>
        <v>0</v>
      </c>
      <c r="P311" s="1056">
        <f t="shared" si="66"/>
        <v>0</v>
      </c>
      <c r="Q311" s="1056">
        <f t="shared" si="66"/>
        <v>0</v>
      </c>
      <c r="R311" s="1056">
        <f t="shared" si="66"/>
        <v>0</v>
      </c>
      <c r="S311" s="1056">
        <f t="shared" si="65"/>
        <v>0</v>
      </c>
      <c r="T311" s="1056">
        <f t="shared" si="65"/>
        <v>0</v>
      </c>
      <c r="U311" s="1056">
        <f t="shared" si="65"/>
        <v>0</v>
      </c>
      <c r="V311" s="1060">
        <f t="shared" ca="1" si="62"/>
        <v>0</v>
      </c>
      <c r="W311" s="1057">
        <f ca="1">IF(D311='A. Allgemeine Informationen'!$C$15,$L311-$X311,OFFSET(X311,0,'A. Allgemeine Informationen'!$C$15-2022)-$X311)</f>
        <v>0</v>
      </c>
      <c r="X311" s="1057">
        <f ca="1">IFERROR(OFFSET(X311,0,'A. Allgemeine Informationen'!$C$15-2021),0)</f>
        <v>0</v>
      </c>
      <c r="Y311" s="1060">
        <f t="shared" si="55"/>
        <v>0</v>
      </c>
      <c r="Z311" s="1060">
        <f t="shared" si="56"/>
        <v>0</v>
      </c>
      <c r="AA311" s="1060">
        <f t="shared" si="57"/>
        <v>0</v>
      </c>
      <c r="AB311" s="1060">
        <f t="shared" si="58"/>
        <v>0</v>
      </c>
      <c r="AC311" s="1060">
        <f t="shared" si="59"/>
        <v>0</v>
      </c>
      <c r="AD311" s="1060">
        <f t="shared" si="60"/>
        <v>0</v>
      </c>
      <c r="AE311" s="1060">
        <f t="shared" si="61"/>
        <v>0</v>
      </c>
    </row>
    <row r="312" spans="2:31" s="1059" customFormat="1" ht="15" x14ac:dyDescent="0.2">
      <c r="B312" s="833"/>
      <c r="C312" s="1052"/>
      <c r="D312" s="1053"/>
      <c r="E312" s="1054"/>
      <c r="F312" s="1054"/>
      <c r="G312" s="1054"/>
      <c r="H312" s="1054"/>
      <c r="I312" s="1054"/>
      <c r="J312" s="1055">
        <f t="shared" si="63"/>
        <v>0</v>
      </c>
      <c r="K312" s="1052"/>
      <c r="L312" s="1055">
        <f t="shared" si="54"/>
        <v>0</v>
      </c>
      <c r="M312" s="757">
        <f>IF(ISBLANK($C312),0,VLOOKUP($C312,Listen!$B$3:$D$40,2,FALSE))</f>
        <v>0</v>
      </c>
      <c r="N312" s="757">
        <f>IF(ISBLANK($C312),0,VLOOKUP($C312,Listen!$B$3:$D$40,3,FALSE))</f>
        <v>0</v>
      </c>
      <c r="O312" s="1056">
        <f t="shared" si="64"/>
        <v>0</v>
      </c>
      <c r="P312" s="1056">
        <f t="shared" si="66"/>
        <v>0</v>
      </c>
      <c r="Q312" s="1056">
        <f t="shared" si="66"/>
        <v>0</v>
      </c>
      <c r="R312" s="1056">
        <f t="shared" si="66"/>
        <v>0</v>
      </c>
      <c r="S312" s="1056">
        <f t="shared" si="65"/>
        <v>0</v>
      </c>
      <c r="T312" s="1056">
        <f t="shared" si="65"/>
        <v>0</v>
      </c>
      <c r="U312" s="1056">
        <f t="shared" si="65"/>
        <v>0</v>
      </c>
      <c r="V312" s="1060">
        <f t="shared" ca="1" si="62"/>
        <v>0</v>
      </c>
      <c r="W312" s="1057">
        <f ca="1">IF(D312='A. Allgemeine Informationen'!$C$15,$L312-$X312,OFFSET(X312,0,'A. Allgemeine Informationen'!$C$15-2022)-$X312)</f>
        <v>0</v>
      </c>
      <c r="X312" s="1057">
        <f ca="1">IFERROR(OFFSET(X312,0,'A. Allgemeine Informationen'!$C$15-2021),0)</f>
        <v>0</v>
      </c>
      <c r="Y312" s="1060">
        <f t="shared" si="55"/>
        <v>0</v>
      </c>
      <c r="Z312" s="1060">
        <f t="shared" si="56"/>
        <v>0</v>
      </c>
      <c r="AA312" s="1060">
        <f t="shared" si="57"/>
        <v>0</v>
      </c>
      <c r="AB312" s="1060">
        <f t="shared" si="58"/>
        <v>0</v>
      </c>
      <c r="AC312" s="1060">
        <f t="shared" si="59"/>
        <v>0</v>
      </c>
      <c r="AD312" s="1060">
        <f t="shared" si="60"/>
        <v>0</v>
      </c>
      <c r="AE312" s="1060">
        <f t="shared" si="61"/>
        <v>0</v>
      </c>
    </row>
    <row r="313" spans="2:31" s="1059" customFormat="1" ht="15" x14ac:dyDescent="0.2">
      <c r="B313" s="833"/>
      <c r="C313" s="1052"/>
      <c r="D313" s="1053"/>
      <c r="E313" s="1054"/>
      <c r="F313" s="1054"/>
      <c r="G313" s="1054"/>
      <c r="H313" s="1054"/>
      <c r="I313" s="1054"/>
      <c r="J313" s="1055">
        <f t="shared" si="63"/>
        <v>0</v>
      </c>
      <c r="K313" s="1052"/>
      <c r="L313" s="1055">
        <f t="shared" si="54"/>
        <v>0</v>
      </c>
      <c r="M313" s="757">
        <f>IF(ISBLANK($C313),0,VLOOKUP($C313,Listen!$B$3:$D$40,2,FALSE))</f>
        <v>0</v>
      </c>
      <c r="N313" s="757">
        <f>IF(ISBLANK($C313),0,VLOOKUP($C313,Listen!$B$3:$D$40,3,FALSE))</f>
        <v>0</v>
      </c>
      <c r="O313" s="1056">
        <f t="shared" si="64"/>
        <v>0</v>
      </c>
      <c r="P313" s="1056">
        <f t="shared" si="66"/>
        <v>0</v>
      </c>
      <c r="Q313" s="1056">
        <f t="shared" si="66"/>
        <v>0</v>
      </c>
      <c r="R313" s="1056">
        <f t="shared" si="66"/>
        <v>0</v>
      </c>
      <c r="S313" s="1056">
        <f t="shared" si="65"/>
        <v>0</v>
      </c>
      <c r="T313" s="1056">
        <f t="shared" si="65"/>
        <v>0</v>
      </c>
      <c r="U313" s="1056">
        <f t="shared" si="65"/>
        <v>0</v>
      </c>
      <c r="V313" s="1060">
        <f t="shared" ca="1" si="62"/>
        <v>0</v>
      </c>
      <c r="W313" s="1057">
        <f ca="1">IF(D313='A. Allgemeine Informationen'!$C$15,$L313-$X313,OFFSET(X313,0,'A. Allgemeine Informationen'!$C$15-2022)-$X313)</f>
        <v>0</v>
      </c>
      <c r="X313" s="1057">
        <f ca="1">IFERROR(OFFSET(X313,0,'A. Allgemeine Informationen'!$C$15-2021),0)</f>
        <v>0</v>
      </c>
      <c r="Y313" s="1060">
        <f t="shared" si="55"/>
        <v>0</v>
      </c>
      <c r="Z313" s="1060">
        <f t="shared" si="56"/>
        <v>0</v>
      </c>
      <c r="AA313" s="1060">
        <f t="shared" si="57"/>
        <v>0</v>
      </c>
      <c r="AB313" s="1060">
        <f t="shared" si="58"/>
        <v>0</v>
      </c>
      <c r="AC313" s="1060">
        <f t="shared" si="59"/>
        <v>0</v>
      </c>
      <c r="AD313" s="1060">
        <f t="shared" si="60"/>
        <v>0</v>
      </c>
      <c r="AE313" s="1060">
        <f t="shared" si="61"/>
        <v>0</v>
      </c>
    </row>
    <row r="314" spans="2:31" s="1059" customFormat="1" ht="15" x14ac:dyDescent="0.2">
      <c r="B314" s="833"/>
      <c r="C314" s="1052"/>
      <c r="D314" s="1053"/>
      <c r="E314" s="1054"/>
      <c r="F314" s="1054"/>
      <c r="G314" s="1054"/>
      <c r="H314" s="1054"/>
      <c r="I314" s="1054"/>
      <c r="J314" s="1055">
        <f t="shared" si="63"/>
        <v>0</v>
      </c>
      <c r="K314" s="1052"/>
      <c r="L314" s="1055">
        <f t="shared" si="54"/>
        <v>0</v>
      </c>
      <c r="M314" s="757">
        <f>IF(ISBLANK($C314),0,VLOOKUP($C314,Listen!$B$3:$D$40,2,FALSE))</f>
        <v>0</v>
      </c>
      <c r="N314" s="757">
        <f>IF(ISBLANK($C314),0,VLOOKUP($C314,Listen!$B$3:$D$40,3,FALSE))</f>
        <v>0</v>
      </c>
      <c r="O314" s="1056">
        <f t="shared" si="64"/>
        <v>0</v>
      </c>
      <c r="P314" s="1056">
        <f t="shared" si="66"/>
        <v>0</v>
      </c>
      <c r="Q314" s="1056">
        <f t="shared" si="66"/>
        <v>0</v>
      </c>
      <c r="R314" s="1056">
        <f t="shared" si="66"/>
        <v>0</v>
      </c>
      <c r="S314" s="1056">
        <f t="shared" si="65"/>
        <v>0</v>
      </c>
      <c r="T314" s="1056">
        <f t="shared" si="65"/>
        <v>0</v>
      </c>
      <c r="U314" s="1056">
        <f t="shared" si="65"/>
        <v>0</v>
      </c>
      <c r="V314" s="1060">
        <f t="shared" ca="1" si="62"/>
        <v>0</v>
      </c>
      <c r="W314" s="1057">
        <f ca="1">IF(D314='A. Allgemeine Informationen'!$C$15,$L314-$X314,OFFSET(X314,0,'A. Allgemeine Informationen'!$C$15-2022)-$X314)</f>
        <v>0</v>
      </c>
      <c r="X314" s="1057">
        <f ca="1">IFERROR(OFFSET(X314,0,'A. Allgemeine Informationen'!$C$15-2021),0)</f>
        <v>0</v>
      </c>
      <c r="Y314" s="1060">
        <f t="shared" si="55"/>
        <v>0</v>
      </c>
      <c r="Z314" s="1060">
        <f t="shared" si="56"/>
        <v>0</v>
      </c>
      <c r="AA314" s="1060">
        <f t="shared" si="57"/>
        <v>0</v>
      </c>
      <c r="AB314" s="1060">
        <f t="shared" si="58"/>
        <v>0</v>
      </c>
      <c r="AC314" s="1060">
        <f t="shared" si="59"/>
        <v>0</v>
      </c>
      <c r="AD314" s="1060">
        <f t="shared" si="60"/>
        <v>0</v>
      </c>
      <c r="AE314" s="1060">
        <f t="shared" si="61"/>
        <v>0</v>
      </c>
    </row>
    <row r="315" spans="2:31" s="1059" customFormat="1" ht="15" x14ac:dyDescent="0.2">
      <c r="B315" s="833"/>
      <c r="C315" s="1052"/>
      <c r="D315" s="1053"/>
      <c r="E315" s="1054"/>
      <c r="F315" s="1054"/>
      <c r="G315" s="1054"/>
      <c r="H315" s="1054"/>
      <c r="I315" s="1054"/>
      <c r="J315" s="1055">
        <f t="shared" si="63"/>
        <v>0</v>
      </c>
      <c r="K315" s="1052"/>
      <c r="L315" s="1055">
        <f t="shared" si="54"/>
        <v>0</v>
      </c>
      <c r="M315" s="757">
        <f>IF(ISBLANK($C315),0,VLOOKUP($C315,Listen!$B$3:$D$40,2,FALSE))</f>
        <v>0</v>
      </c>
      <c r="N315" s="757">
        <f>IF(ISBLANK($C315),0,VLOOKUP($C315,Listen!$B$3:$D$40,3,FALSE))</f>
        <v>0</v>
      </c>
      <c r="O315" s="1056">
        <f t="shared" si="64"/>
        <v>0</v>
      </c>
      <c r="P315" s="1056">
        <f t="shared" si="66"/>
        <v>0</v>
      </c>
      <c r="Q315" s="1056">
        <f t="shared" si="66"/>
        <v>0</v>
      </c>
      <c r="R315" s="1056">
        <f t="shared" si="66"/>
        <v>0</v>
      </c>
      <c r="S315" s="1056">
        <f t="shared" si="65"/>
        <v>0</v>
      </c>
      <c r="T315" s="1056">
        <f t="shared" si="65"/>
        <v>0</v>
      </c>
      <c r="U315" s="1056">
        <f t="shared" si="65"/>
        <v>0</v>
      </c>
      <c r="V315" s="1060">
        <f t="shared" ca="1" si="62"/>
        <v>0</v>
      </c>
      <c r="W315" s="1057">
        <f ca="1">IF(D315='A. Allgemeine Informationen'!$C$15,$L315-$X315,OFFSET(X315,0,'A. Allgemeine Informationen'!$C$15-2022)-$X315)</f>
        <v>0</v>
      </c>
      <c r="X315" s="1057">
        <f ca="1">IFERROR(OFFSET(X315,0,'A. Allgemeine Informationen'!$C$15-2021),0)</f>
        <v>0</v>
      </c>
      <c r="Y315" s="1060">
        <f t="shared" si="55"/>
        <v>0</v>
      </c>
      <c r="Z315" s="1060">
        <f t="shared" si="56"/>
        <v>0</v>
      </c>
      <c r="AA315" s="1060">
        <f t="shared" si="57"/>
        <v>0</v>
      </c>
      <c r="AB315" s="1060">
        <f t="shared" si="58"/>
        <v>0</v>
      </c>
      <c r="AC315" s="1060">
        <f t="shared" si="59"/>
        <v>0</v>
      </c>
      <c r="AD315" s="1060">
        <f t="shared" si="60"/>
        <v>0</v>
      </c>
      <c r="AE315" s="1060">
        <f t="shared" si="61"/>
        <v>0</v>
      </c>
    </row>
    <row r="316" spans="2:31" s="1059" customFormat="1" ht="15" x14ac:dyDescent="0.2">
      <c r="B316" s="833"/>
      <c r="C316" s="1052"/>
      <c r="D316" s="1053"/>
      <c r="E316" s="1054"/>
      <c r="F316" s="1054"/>
      <c r="G316" s="1054"/>
      <c r="H316" s="1054"/>
      <c r="I316" s="1054"/>
      <c r="J316" s="1055">
        <f t="shared" si="63"/>
        <v>0</v>
      </c>
      <c r="K316" s="1052"/>
      <c r="L316" s="1055">
        <f t="shared" si="54"/>
        <v>0</v>
      </c>
      <c r="M316" s="757">
        <f>IF(ISBLANK($C316),0,VLOOKUP($C316,Listen!$B$3:$D$40,2,FALSE))</f>
        <v>0</v>
      </c>
      <c r="N316" s="757">
        <f>IF(ISBLANK($C316),0,VLOOKUP($C316,Listen!$B$3:$D$40,3,FALSE))</f>
        <v>0</v>
      </c>
      <c r="O316" s="1056">
        <f t="shared" si="64"/>
        <v>0</v>
      </c>
      <c r="P316" s="1056">
        <f t="shared" si="66"/>
        <v>0</v>
      </c>
      <c r="Q316" s="1056">
        <f t="shared" si="66"/>
        <v>0</v>
      </c>
      <c r="R316" s="1056">
        <f t="shared" si="66"/>
        <v>0</v>
      </c>
      <c r="S316" s="1056">
        <f t="shared" si="65"/>
        <v>0</v>
      </c>
      <c r="T316" s="1056">
        <f t="shared" si="65"/>
        <v>0</v>
      </c>
      <c r="U316" s="1056">
        <f t="shared" si="65"/>
        <v>0</v>
      </c>
      <c r="V316" s="1060">
        <f t="shared" ca="1" si="62"/>
        <v>0</v>
      </c>
      <c r="W316" s="1057">
        <f ca="1">IF(D316='A. Allgemeine Informationen'!$C$15,$L316-$X316,OFFSET(X316,0,'A. Allgemeine Informationen'!$C$15-2022)-$X316)</f>
        <v>0</v>
      </c>
      <c r="X316" s="1057">
        <f ca="1">IFERROR(OFFSET(X316,0,'A. Allgemeine Informationen'!$C$15-2021),0)</f>
        <v>0</v>
      </c>
      <c r="Y316" s="1060">
        <f t="shared" si="55"/>
        <v>0</v>
      </c>
      <c r="Z316" s="1060">
        <f t="shared" si="56"/>
        <v>0</v>
      </c>
      <c r="AA316" s="1060">
        <f t="shared" si="57"/>
        <v>0</v>
      </c>
      <c r="AB316" s="1060">
        <f t="shared" si="58"/>
        <v>0</v>
      </c>
      <c r="AC316" s="1060">
        <f t="shared" si="59"/>
        <v>0</v>
      </c>
      <c r="AD316" s="1060">
        <f t="shared" si="60"/>
        <v>0</v>
      </c>
      <c r="AE316" s="1060">
        <f t="shared" si="61"/>
        <v>0</v>
      </c>
    </row>
    <row r="317" spans="2:31" s="1059" customFormat="1" ht="15" x14ac:dyDescent="0.2">
      <c r="B317" s="833"/>
      <c r="C317" s="1052"/>
      <c r="D317" s="1053"/>
      <c r="E317" s="1054"/>
      <c r="F317" s="1054"/>
      <c r="G317" s="1054"/>
      <c r="H317" s="1054"/>
      <c r="I317" s="1054"/>
      <c r="J317" s="1055">
        <f t="shared" si="63"/>
        <v>0</v>
      </c>
      <c r="K317" s="1052"/>
      <c r="L317" s="1055">
        <f t="shared" si="54"/>
        <v>0</v>
      </c>
      <c r="M317" s="757">
        <f>IF(ISBLANK($C317),0,VLOOKUP($C317,Listen!$B$3:$D$40,2,FALSE))</f>
        <v>0</v>
      </c>
      <c r="N317" s="757">
        <f>IF(ISBLANK($C317),0,VLOOKUP($C317,Listen!$B$3:$D$40,3,FALSE))</f>
        <v>0</v>
      </c>
      <c r="O317" s="1056">
        <f t="shared" si="64"/>
        <v>0</v>
      </c>
      <c r="P317" s="1056">
        <f t="shared" si="66"/>
        <v>0</v>
      </c>
      <c r="Q317" s="1056">
        <f t="shared" si="66"/>
        <v>0</v>
      </c>
      <c r="R317" s="1056">
        <f t="shared" si="66"/>
        <v>0</v>
      </c>
      <c r="S317" s="1056">
        <f t="shared" si="65"/>
        <v>0</v>
      </c>
      <c r="T317" s="1056">
        <f t="shared" si="65"/>
        <v>0</v>
      </c>
      <c r="U317" s="1056">
        <f t="shared" si="65"/>
        <v>0</v>
      </c>
      <c r="V317" s="1060">
        <f t="shared" ca="1" si="62"/>
        <v>0</v>
      </c>
      <c r="W317" s="1057">
        <f ca="1">IF(D317='A. Allgemeine Informationen'!$C$15,$L317-$X317,OFFSET(X317,0,'A. Allgemeine Informationen'!$C$15-2022)-$X317)</f>
        <v>0</v>
      </c>
      <c r="X317" s="1057">
        <f ca="1">IFERROR(OFFSET(X317,0,'A. Allgemeine Informationen'!$C$15-2021),0)</f>
        <v>0</v>
      </c>
      <c r="Y317" s="1060">
        <f t="shared" si="55"/>
        <v>0</v>
      </c>
      <c r="Z317" s="1060">
        <f t="shared" si="56"/>
        <v>0</v>
      </c>
      <c r="AA317" s="1060">
        <f t="shared" si="57"/>
        <v>0</v>
      </c>
      <c r="AB317" s="1060">
        <f t="shared" si="58"/>
        <v>0</v>
      </c>
      <c r="AC317" s="1060">
        <f t="shared" si="59"/>
        <v>0</v>
      </c>
      <c r="AD317" s="1060">
        <f t="shared" si="60"/>
        <v>0</v>
      </c>
      <c r="AE317" s="1060">
        <f t="shared" si="61"/>
        <v>0</v>
      </c>
    </row>
    <row r="318" spans="2:31" s="1059" customFormat="1" ht="15" x14ac:dyDescent="0.2">
      <c r="B318" s="833"/>
      <c r="C318" s="1052"/>
      <c r="D318" s="1053"/>
      <c r="E318" s="1054"/>
      <c r="F318" s="1054"/>
      <c r="G318" s="1054"/>
      <c r="H318" s="1054"/>
      <c r="I318" s="1054"/>
      <c r="J318" s="1055">
        <f t="shared" si="63"/>
        <v>0</v>
      </c>
      <c r="K318" s="1052"/>
      <c r="L318" s="1055">
        <f t="shared" si="54"/>
        <v>0</v>
      </c>
      <c r="M318" s="757">
        <f>IF(ISBLANK($C318),0,VLOOKUP($C318,Listen!$B$3:$D$40,2,FALSE))</f>
        <v>0</v>
      </c>
      <c r="N318" s="757">
        <f>IF(ISBLANK($C318),0,VLOOKUP($C318,Listen!$B$3:$D$40,3,FALSE))</f>
        <v>0</v>
      </c>
      <c r="O318" s="1056">
        <f t="shared" si="64"/>
        <v>0</v>
      </c>
      <c r="P318" s="1056">
        <f t="shared" si="66"/>
        <v>0</v>
      </c>
      <c r="Q318" s="1056">
        <f t="shared" si="66"/>
        <v>0</v>
      </c>
      <c r="R318" s="1056">
        <f t="shared" si="66"/>
        <v>0</v>
      </c>
      <c r="S318" s="1056">
        <f t="shared" si="65"/>
        <v>0</v>
      </c>
      <c r="T318" s="1056">
        <f t="shared" si="65"/>
        <v>0</v>
      </c>
      <c r="U318" s="1056">
        <f t="shared" si="65"/>
        <v>0</v>
      </c>
      <c r="V318" s="1060">
        <f t="shared" ca="1" si="62"/>
        <v>0</v>
      </c>
      <c r="W318" s="1057">
        <f ca="1">IF(D318='A. Allgemeine Informationen'!$C$15,$L318-$X318,OFFSET(X318,0,'A. Allgemeine Informationen'!$C$15-2022)-$X318)</f>
        <v>0</v>
      </c>
      <c r="X318" s="1057">
        <f ca="1">IFERROR(OFFSET(X318,0,'A. Allgemeine Informationen'!$C$15-2021),0)</f>
        <v>0</v>
      </c>
      <c r="Y318" s="1060">
        <f t="shared" si="55"/>
        <v>0</v>
      </c>
      <c r="Z318" s="1060">
        <f t="shared" si="56"/>
        <v>0</v>
      </c>
      <c r="AA318" s="1060">
        <f t="shared" si="57"/>
        <v>0</v>
      </c>
      <c r="AB318" s="1060">
        <f t="shared" si="58"/>
        <v>0</v>
      </c>
      <c r="AC318" s="1060">
        <f t="shared" si="59"/>
        <v>0</v>
      </c>
      <c r="AD318" s="1060">
        <f t="shared" si="60"/>
        <v>0</v>
      </c>
      <c r="AE318" s="1060">
        <f t="shared" si="61"/>
        <v>0</v>
      </c>
    </row>
    <row r="319" spans="2:31" s="1059" customFormat="1" ht="15" x14ac:dyDescent="0.2">
      <c r="B319" s="833"/>
      <c r="C319" s="1052"/>
      <c r="D319" s="1053"/>
      <c r="E319" s="1054"/>
      <c r="F319" s="1054"/>
      <c r="G319" s="1054"/>
      <c r="H319" s="1054"/>
      <c r="I319" s="1054"/>
      <c r="J319" s="1055">
        <f t="shared" si="63"/>
        <v>0</v>
      </c>
      <c r="K319" s="1052"/>
      <c r="L319" s="1055">
        <f t="shared" si="54"/>
        <v>0</v>
      </c>
      <c r="M319" s="757">
        <f>IF(ISBLANK($C319),0,VLOOKUP($C319,Listen!$B$3:$D$40,2,FALSE))</f>
        <v>0</v>
      </c>
      <c r="N319" s="757">
        <f>IF(ISBLANK($C319),0,VLOOKUP($C319,Listen!$B$3:$D$40,3,FALSE))</f>
        <v>0</v>
      </c>
      <c r="O319" s="1056">
        <f t="shared" si="64"/>
        <v>0</v>
      </c>
      <c r="P319" s="1056">
        <f t="shared" si="66"/>
        <v>0</v>
      </c>
      <c r="Q319" s="1056">
        <f t="shared" si="66"/>
        <v>0</v>
      </c>
      <c r="R319" s="1056">
        <f t="shared" si="66"/>
        <v>0</v>
      </c>
      <c r="S319" s="1056">
        <f t="shared" si="65"/>
        <v>0</v>
      </c>
      <c r="T319" s="1056">
        <f t="shared" si="65"/>
        <v>0</v>
      </c>
      <c r="U319" s="1056">
        <f t="shared" si="65"/>
        <v>0</v>
      </c>
      <c r="V319" s="1060">
        <f t="shared" ca="1" si="62"/>
        <v>0</v>
      </c>
      <c r="W319" s="1057">
        <f ca="1">IF(D319='A. Allgemeine Informationen'!$C$15,$L319-$X319,OFFSET(X319,0,'A. Allgemeine Informationen'!$C$15-2022)-$X319)</f>
        <v>0</v>
      </c>
      <c r="X319" s="1057">
        <f ca="1">IFERROR(OFFSET(X319,0,'A. Allgemeine Informationen'!$C$15-2021),0)</f>
        <v>0</v>
      </c>
      <c r="Y319" s="1060">
        <f t="shared" si="55"/>
        <v>0</v>
      </c>
      <c r="Z319" s="1060">
        <f t="shared" si="56"/>
        <v>0</v>
      </c>
      <c r="AA319" s="1060">
        <f t="shared" si="57"/>
        <v>0</v>
      </c>
      <c r="AB319" s="1060">
        <f t="shared" si="58"/>
        <v>0</v>
      </c>
      <c r="AC319" s="1060">
        <f t="shared" si="59"/>
        <v>0</v>
      </c>
      <c r="AD319" s="1060">
        <f t="shared" si="60"/>
        <v>0</v>
      </c>
      <c r="AE319" s="1060">
        <f t="shared" si="61"/>
        <v>0</v>
      </c>
    </row>
    <row r="320" spans="2:31" s="1059" customFormat="1" ht="15" x14ac:dyDescent="0.2">
      <c r="B320" s="833"/>
      <c r="C320" s="1052"/>
      <c r="D320" s="1053"/>
      <c r="E320" s="1054"/>
      <c r="F320" s="1054"/>
      <c r="G320" s="1054"/>
      <c r="H320" s="1054"/>
      <c r="I320" s="1054"/>
      <c r="J320" s="1055">
        <f t="shared" si="63"/>
        <v>0</v>
      </c>
      <c r="K320" s="1052"/>
      <c r="L320" s="1055">
        <f t="shared" si="54"/>
        <v>0</v>
      </c>
      <c r="M320" s="757">
        <f>IF(ISBLANK($C320),0,VLOOKUP($C320,Listen!$B$3:$D$40,2,FALSE))</f>
        <v>0</v>
      </c>
      <c r="N320" s="757">
        <f>IF(ISBLANK($C320),0,VLOOKUP($C320,Listen!$B$3:$D$40,3,FALSE))</f>
        <v>0</v>
      </c>
      <c r="O320" s="1056">
        <f t="shared" si="64"/>
        <v>0</v>
      </c>
      <c r="P320" s="1056">
        <f t="shared" si="66"/>
        <v>0</v>
      </c>
      <c r="Q320" s="1056">
        <f t="shared" si="66"/>
        <v>0</v>
      </c>
      <c r="R320" s="1056">
        <f t="shared" si="66"/>
        <v>0</v>
      </c>
      <c r="S320" s="1056">
        <f t="shared" si="65"/>
        <v>0</v>
      </c>
      <c r="T320" s="1056">
        <f t="shared" si="65"/>
        <v>0</v>
      </c>
      <c r="U320" s="1056">
        <f t="shared" si="65"/>
        <v>0</v>
      </c>
      <c r="V320" s="1060">
        <f t="shared" ca="1" si="62"/>
        <v>0</v>
      </c>
      <c r="W320" s="1057">
        <f ca="1">IF(D320='A. Allgemeine Informationen'!$C$15,$L320-$X320,OFFSET(X320,0,'A. Allgemeine Informationen'!$C$15-2022)-$X320)</f>
        <v>0</v>
      </c>
      <c r="X320" s="1057">
        <f ca="1">IFERROR(OFFSET(X320,0,'A. Allgemeine Informationen'!$C$15-2021),0)</f>
        <v>0</v>
      </c>
      <c r="Y320" s="1060">
        <f t="shared" si="55"/>
        <v>0</v>
      </c>
      <c r="Z320" s="1060">
        <f t="shared" si="56"/>
        <v>0</v>
      </c>
      <c r="AA320" s="1060">
        <f t="shared" si="57"/>
        <v>0</v>
      </c>
      <c r="AB320" s="1060">
        <f t="shared" si="58"/>
        <v>0</v>
      </c>
      <c r="AC320" s="1060">
        <f t="shared" si="59"/>
        <v>0</v>
      </c>
      <c r="AD320" s="1060">
        <f t="shared" si="60"/>
        <v>0</v>
      </c>
      <c r="AE320" s="1060">
        <f t="shared" si="61"/>
        <v>0</v>
      </c>
    </row>
    <row r="321" spans="2:31" s="1059" customFormat="1" ht="15" x14ac:dyDescent="0.2">
      <c r="B321" s="833"/>
      <c r="C321" s="1052"/>
      <c r="D321" s="1053"/>
      <c r="E321" s="1054"/>
      <c r="F321" s="1054"/>
      <c r="G321" s="1054"/>
      <c r="H321" s="1054"/>
      <c r="I321" s="1054"/>
      <c r="J321" s="1055">
        <f t="shared" si="63"/>
        <v>0</v>
      </c>
      <c r="K321" s="1052"/>
      <c r="L321" s="1055">
        <f t="shared" si="54"/>
        <v>0</v>
      </c>
      <c r="M321" s="757">
        <f>IF(ISBLANK($C321),0,VLOOKUP($C321,Listen!$B$3:$D$40,2,FALSE))</f>
        <v>0</v>
      </c>
      <c r="N321" s="757">
        <f>IF(ISBLANK($C321),0,VLOOKUP($C321,Listen!$B$3:$D$40,3,FALSE))</f>
        <v>0</v>
      </c>
      <c r="O321" s="1056">
        <f t="shared" si="64"/>
        <v>0</v>
      </c>
      <c r="P321" s="1056">
        <f t="shared" si="66"/>
        <v>0</v>
      </c>
      <c r="Q321" s="1056">
        <f t="shared" si="66"/>
        <v>0</v>
      </c>
      <c r="R321" s="1056">
        <f t="shared" si="66"/>
        <v>0</v>
      </c>
      <c r="S321" s="1056">
        <f t="shared" si="65"/>
        <v>0</v>
      </c>
      <c r="T321" s="1056">
        <f t="shared" si="65"/>
        <v>0</v>
      </c>
      <c r="U321" s="1056">
        <f t="shared" si="65"/>
        <v>0</v>
      </c>
      <c r="V321" s="1060">
        <f t="shared" ca="1" si="62"/>
        <v>0</v>
      </c>
      <c r="W321" s="1057">
        <f ca="1">IF(D321='A. Allgemeine Informationen'!$C$15,$L321-$X321,OFFSET(X321,0,'A. Allgemeine Informationen'!$C$15-2022)-$X321)</f>
        <v>0</v>
      </c>
      <c r="X321" s="1057">
        <f ca="1">IFERROR(OFFSET(X321,0,'A. Allgemeine Informationen'!$C$15-2021),0)</f>
        <v>0</v>
      </c>
      <c r="Y321" s="1060">
        <f t="shared" si="55"/>
        <v>0</v>
      </c>
      <c r="Z321" s="1060">
        <f t="shared" si="56"/>
        <v>0</v>
      </c>
      <c r="AA321" s="1060">
        <f t="shared" si="57"/>
        <v>0</v>
      </c>
      <c r="AB321" s="1060">
        <f t="shared" si="58"/>
        <v>0</v>
      </c>
      <c r="AC321" s="1060">
        <f t="shared" si="59"/>
        <v>0</v>
      </c>
      <c r="AD321" s="1060">
        <f t="shared" si="60"/>
        <v>0</v>
      </c>
      <c r="AE321" s="1060">
        <f t="shared" si="61"/>
        <v>0</v>
      </c>
    </row>
    <row r="322" spans="2:31" s="1059" customFormat="1" ht="15" x14ac:dyDescent="0.2">
      <c r="B322" s="833"/>
      <c r="C322" s="1052"/>
      <c r="D322" s="1053"/>
      <c r="E322" s="1054"/>
      <c r="F322" s="1054"/>
      <c r="G322" s="1054"/>
      <c r="H322" s="1054"/>
      <c r="I322" s="1054"/>
      <c r="J322" s="1055">
        <f t="shared" si="63"/>
        <v>0</v>
      </c>
      <c r="K322" s="1052"/>
      <c r="L322" s="1055">
        <f t="shared" si="54"/>
        <v>0</v>
      </c>
      <c r="M322" s="757">
        <f>IF(ISBLANK($C322),0,VLOOKUP($C322,Listen!$B$3:$D$40,2,FALSE))</f>
        <v>0</v>
      </c>
      <c r="N322" s="757">
        <f>IF(ISBLANK($C322),0,VLOOKUP($C322,Listen!$B$3:$D$40,3,FALSE))</f>
        <v>0</v>
      </c>
      <c r="O322" s="1056">
        <f t="shared" si="64"/>
        <v>0</v>
      </c>
      <c r="P322" s="1056">
        <f t="shared" si="66"/>
        <v>0</v>
      </c>
      <c r="Q322" s="1056">
        <f t="shared" si="66"/>
        <v>0</v>
      </c>
      <c r="R322" s="1056">
        <f t="shared" si="66"/>
        <v>0</v>
      </c>
      <c r="S322" s="1056">
        <f t="shared" si="65"/>
        <v>0</v>
      </c>
      <c r="T322" s="1056">
        <f t="shared" si="65"/>
        <v>0</v>
      </c>
      <c r="U322" s="1056">
        <f t="shared" si="65"/>
        <v>0</v>
      </c>
      <c r="V322" s="1060">
        <f t="shared" ca="1" si="62"/>
        <v>0</v>
      </c>
      <c r="W322" s="1057">
        <f ca="1">IF(D322='A. Allgemeine Informationen'!$C$15,$L322-$X322,OFFSET(X322,0,'A. Allgemeine Informationen'!$C$15-2022)-$X322)</f>
        <v>0</v>
      </c>
      <c r="X322" s="1057">
        <f ca="1">IFERROR(OFFSET(X322,0,'A. Allgemeine Informationen'!$C$15-2021),0)</f>
        <v>0</v>
      </c>
      <c r="Y322" s="1060">
        <f t="shared" si="55"/>
        <v>0</v>
      </c>
      <c r="Z322" s="1060">
        <f t="shared" si="56"/>
        <v>0</v>
      </c>
      <c r="AA322" s="1060">
        <f t="shared" si="57"/>
        <v>0</v>
      </c>
      <c r="AB322" s="1060">
        <f t="shared" si="58"/>
        <v>0</v>
      </c>
      <c r="AC322" s="1060">
        <f t="shared" si="59"/>
        <v>0</v>
      </c>
      <c r="AD322" s="1060">
        <f t="shared" si="60"/>
        <v>0</v>
      </c>
      <c r="AE322" s="1060">
        <f t="shared" si="61"/>
        <v>0</v>
      </c>
    </row>
    <row r="323" spans="2:31" s="1059" customFormat="1" ht="15" x14ac:dyDescent="0.2">
      <c r="B323" s="833"/>
      <c r="C323" s="1052"/>
      <c r="D323" s="1053"/>
      <c r="E323" s="1054"/>
      <c r="F323" s="1054"/>
      <c r="G323" s="1054"/>
      <c r="H323" s="1054"/>
      <c r="I323" s="1054"/>
      <c r="J323" s="1055">
        <f t="shared" si="63"/>
        <v>0</v>
      </c>
      <c r="K323" s="1052"/>
      <c r="L323" s="1055">
        <f t="shared" si="54"/>
        <v>0</v>
      </c>
      <c r="M323" s="757">
        <f>IF(ISBLANK($C323),0,VLOOKUP($C323,Listen!$B$3:$D$40,2,FALSE))</f>
        <v>0</v>
      </c>
      <c r="N323" s="757">
        <f>IF(ISBLANK($C323),0,VLOOKUP($C323,Listen!$B$3:$D$40,3,FALSE))</f>
        <v>0</v>
      </c>
      <c r="O323" s="1056">
        <f t="shared" si="64"/>
        <v>0</v>
      </c>
      <c r="P323" s="1056">
        <f t="shared" si="66"/>
        <v>0</v>
      </c>
      <c r="Q323" s="1056">
        <f t="shared" si="66"/>
        <v>0</v>
      </c>
      <c r="R323" s="1056">
        <f t="shared" si="66"/>
        <v>0</v>
      </c>
      <c r="S323" s="1056">
        <f t="shared" si="65"/>
        <v>0</v>
      </c>
      <c r="T323" s="1056">
        <f t="shared" si="65"/>
        <v>0</v>
      </c>
      <c r="U323" s="1056">
        <f t="shared" si="65"/>
        <v>0</v>
      </c>
      <c r="V323" s="1060">
        <f t="shared" ca="1" si="62"/>
        <v>0</v>
      </c>
      <c r="W323" s="1057">
        <f ca="1">IF(D323='A. Allgemeine Informationen'!$C$15,$L323-$X323,OFFSET(X323,0,'A. Allgemeine Informationen'!$C$15-2022)-$X323)</f>
        <v>0</v>
      </c>
      <c r="X323" s="1057">
        <f ca="1">IFERROR(OFFSET(X323,0,'A. Allgemeine Informationen'!$C$15-2021),0)</f>
        <v>0</v>
      </c>
      <c r="Y323" s="1060">
        <f t="shared" si="55"/>
        <v>0</v>
      </c>
      <c r="Z323" s="1060">
        <f t="shared" si="56"/>
        <v>0</v>
      </c>
      <c r="AA323" s="1060">
        <f t="shared" si="57"/>
        <v>0</v>
      </c>
      <c r="AB323" s="1060">
        <f t="shared" si="58"/>
        <v>0</v>
      </c>
      <c r="AC323" s="1060">
        <f t="shared" si="59"/>
        <v>0</v>
      </c>
      <c r="AD323" s="1060">
        <f t="shared" si="60"/>
        <v>0</v>
      </c>
      <c r="AE323" s="1060">
        <f t="shared" si="61"/>
        <v>0</v>
      </c>
    </row>
    <row r="324" spans="2:31" s="1059" customFormat="1" ht="15" x14ac:dyDescent="0.2">
      <c r="B324" s="833"/>
      <c r="C324" s="1052"/>
      <c r="D324" s="1053"/>
      <c r="E324" s="1054"/>
      <c r="F324" s="1054"/>
      <c r="G324" s="1054"/>
      <c r="H324" s="1054"/>
      <c r="I324" s="1054"/>
      <c r="J324" s="1055">
        <f t="shared" si="63"/>
        <v>0</v>
      </c>
      <c r="K324" s="1052"/>
      <c r="L324" s="1055">
        <f t="shared" si="54"/>
        <v>0</v>
      </c>
      <c r="M324" s="757">
        <f>IF(ISBLANK($C324),0,VLOOKUP($C324,Listen!$B$3:$D$40,2,FALSE))</f>
        <v>0</v>
      </c>
      <c r="N324" s="757">
        <f>IF(ISBLANK($C324),0,VLOOKUP($C324,Listen!$B$3:$D$40,3,FALSE))</f>
        <v>0</v>
      </c>
      <c r="O324" s="1056">
        <f t="shared" si="64"/>
        <v>0</v>
      </c>
      <c r="P324" s="1056">
        <f t="shared" si="66"/>
        <v>0</v>
      </c>
      <c r="Q324" s="1056">
        <f t="shared" si="66"/>
        <v>0</v>
      </c>
      <c r="R324" s="1056">
        <f t="shared" si="66"/>
        <v>0</v>
      </c>
      <c r="S324" s="1056">
        <f t="shared" si="65"/>
        <v>0</v>
      </c>
      <c r="T324" s="1056">
        <f t="shared" si="65"/>
        <v>0</v>
      </c>
      <c r="U324" s="1056">
        <f t="shared" si="65"/>
        <v>0</v>
      </c>
      <c r="V324" s="1060">
        <f t="shared" ca="1" si="62"/>
        <v>0</v>
      </c>
      <c r="W324" s="1057">
        <f ca="1">IF(D324='A. Allgemeine Informationen'!$C$15,$L324-$X324,OFFSET(X324,0,'A. Allgemeine Informationen'!$C$15-2022)-$X324)</f>
        <v>0</v>
      </c>
      <c r="X324" s="1057">
        <f ca="1">IFERROR(OFFSET(X324,0,'A. Allgemeine Informationen'!$C$15-2021),0)</f>
        <v>0</v>
      </c>
      <c r="Y324" s="1060">
        <f t="shared" si="55"/>
        <v>0</v>
      </c>
      <c r="Z324" s="1060">
        <f t="shared" si="56"/>
        <v>0</v>
      </c>
      <c r="AA324" s="1060">
        <f t="shared" si="57"/>
        <v>0</v>
      </c>
      <c r="AB324" s="1060">
        <f t="shared" si="58"/>
        <v>0</v>
      </c>
      <c r="AC324" s="1060">
        <f t="shared" si="59"/>
        <v>0</v>
      </c>
      <c r="AD324" s="1060">
        <f t="shared" si="60"/>
        <v>0</v>
      </c>
      <c r="AE324" s="1060">
        <f t="shared" si="61"/>
        <v>0</v>
      </c>
    </row>
    <row r="325" spans="2:31" s="1059" customFormat="1" ht="15" x14ac:dyDescent="0.2">
      <c r="B325" s="833"/>
      <c r="C325" s="1052"/>
      <c r="D325" s="1053"/>
      <c r="E325" s="1054"/>
      <c r="F325" s="1054"/>
      <c r="G325" s="1054"/>
      <c r="H325" s="1054"/>
      <c r="I325" s="1054"/>
      <c r="J325" s="1055">
        <f t="shared" si="63"/>
        <v>0</v>
      </c>
      <c r="K325" s="1052"/>
      <c r="L325" s="1055">
        <f t="shared" si="54"/>
        <v>0</v>
      </c>
      <c r="M325" s="757">
        <f>IF(ISBLANK($C325),0,VLOOKUP($C325,Listen!$B$3:$D$40,2,FALSE))</f>
        <v>0</v>
      </c>
      <c r="N325" s="757">
        <f>IF(ISBLANK($C325),0,VLOOKUP($C325,Listen!$B$3:$D$40,3,FALSE))</f>
        <v>0</v>
      </c>
      <c r="O325" s="1056">
        <f t="shared" si="64"/>
        <v>0</v>
      </c>
      <c r="P325" s="1056">
        <f t="shared" si="66"/>
        <v>0</v>
      </c>
      <c r="Q325" s="1056">
        <f t="shared" si="66"/>
        <v>0</v>
      </c>
      <c r="R325" s="1056">
        <f t="shared" si="66"/>
        <v>0</v>
      </c>
      <c r="S325" s="1056">
        <f t="shared" si="65"/>
        <v>0</v>
      </c>
      <c r="T325" s="1056">
        <f t="shared" si="65"/>
        <v>0</v>
      </c>
      <c r="U325" s="1056">
        <f t="shared" si="65"/>
        <v>0</v>
      </c>
      <c r="V325" s="1060">
        <f t="shared" ca="1" si="62"/>
        <v>0</v>
      </c>
      <c r="W325" s="1057">
        <f ca="1">IF(D325='A. Allgemeine Informationen'!$C$15,$L325-$X325,OFFSET(X325,0,'A. Allgemeine Informationen'!$C$15-2022)-$X325)</f>
        <v>0</v>
      </c>
      <c r="X325" s="1057">
        <f ca="1">IFERROR(OFFSET(X325,0,'A. Allgemeine Informationen'!$C$15-2021),0)</f>
        <v>0</v>
      </c>
      <c r="Y325" s="1060">
        <f t="shared" si="55"/>
        <v>0</v>
      </c>
      <c r="Z325" s="1060">
        <f t="shared" si="56"/>
        <v>0</v>
      </c>
      <c r="AA325" s="1060">
        <f t="shared" si="57"/>
        <v>0</v>
      </c>
      <c r="AB325" s="1060">
        <f t="shared" si="58"/>
        <v>0</v>
      </c>
      <c r="AC325" s="1060">
        <f t="shared" si="59"/>
        <v>0</v>
      </c>
      <c r="AD325" s="1060">
        <f t="shared" si="60"/>
        <v>0</v>
      </c>
      <c r="AE325" s="1060">
        <f t="shared" si="61"/>
        <v>0</v>
      </c>
    </row>
    <row r="326" spans="2:31" s="1059" customFormat="1" ht="15" x14ac:dyDescent="0.2">
      <c r="B326" s="833"/>
      <c r="C326" s="1052"/>
      <c r="D326" s="1053"/>
      <c r="E326" s="1054"/>
      <c r="F326" s="1054"/>
      <c r="G326" s="1054"/>
      <c r="H326" s="1054"/>
      <c r="I326" s="1054"/>
      <c r="J326" s="1055">
        <f t="shared" si="63"/>
        <v>0</v>
      </c>
      <c r="K326" s="1052"/>
      <c r="L326" s="1055">
        <f t="shared" ref="L326:L389" si="67">J326-K326</f>
        <v>0</v>
      </c>
      <c r="M326" s="757">
        <f>IF(ISBLANK($C326),0,VLOOKUP($C326,Listen!$B$3:$D$40,2,FALSE))</f>
        <v>0</v>
      </c>
      <c r="N326" s="757">
        <f>IF(ISBLANK($C326),0,VLOOKUP($C326,Listen!$B$3:$D$40,3,FALSE))</f>
        <v>0</v>
      </c>
      <c r="O326" s="1056">
        <f t="shared" si="64"/>
        <v>0</v>
      </c>
      <c r="P326" s="1056">
        <f t="shared" si="66"/>
        <v>0</v>
      </c>
      <c r="Q326" s="1056">
        <f t="shared" si="66"/>
        <v>0</v>
      </c>
      <c r="R326" s="1056">
        <f t="shared" si="66"/>
        <v>0</v>
      </c>
      <c r="S326" s="1056">
        <f t="shared" si="65"/>
        <v>0</v>
      </c>
      <c r="T326" s="1056">
        <f t="shared" si="65"/>
        <v>0</v>
      </c>
      <c r="U326" s="1056">
        <f t="shared" si="65"/>
        <v>0</v>
      </c>
      <c r="V326" s="1060">
        <f t="shared" ca="1" si="62"/>
        <v>0</v>
      </c>
      <c r="W326" s="1057">
        <f ca="1">IF(D326='A. Allgemeine Informationen'!$C$15,$L326-$X326,OFFSET(X326,0,'A. Allgemeine Informationen'!$C$15-2022)-$X326)</f>
        <v>0</v>
      </c>
      <c r="X326" s="1057">
        <f ca="1">IFERROR(OFFSET(X326,0,'A. Allgemeine Informationen'!$C$15-2021),0)</f>
        <v>0</v>
      </c>
      <c r="Y326" s="1060">
        <f t="shared" ref="Y326:Y389" si="68">IF(OR($D326=0,$L326=0),0,IF($D326&lt;=VALUE(Y$5),$L326-$L326/O326*(VALUE(Y$5)-$D326+1),0))</f>
        <v>0</v>
      </c>
      <c r="Z326" s="1060">
        <f t="shared" ref="Z326:Z389" si="69">IF(OR($D326=0,$L326=0,P326-(VALUE(Z$5)-$D326)=0),0,
IF($D326&lt;VALUE(Z$5),Y326-Y326/(P326-(VALUE(Z$5)-$D326)),
IF($D326=VALUE(Z$5),$L326-$L326/P326,0)))</f>
        <v>0</v>
      </c>
      <c r="AA326" s="1060">
        <f t="shared" ref="AA326:AA389" si="70">IF(OR($D326=0,$L326=0,Q326-(VALUE(AA$5)-$D326)=0),0,
IF($D326&lt;VALUE(AA$5),Z326-Z326/(Q326-(VALUE(AA$5)-$D326)),
IF($D326=VALUE(AA$5),$L326-$L326/Q326,0)))</f>
        <v>0</v>
      </c>
      <c r="AB326" s="1060">
        <f t="shared" ref="AB326:AB389" si="71">IF(OR($D326=0,$L326=0,R326-(VALUE(AB$5)-$D326)=0),0,
IF($D326&lt;VALUE(AB$5),AA326-AA326/(R326-(VALUE(AB$5)-$D326)),
IF($D326=VALUE(AB$5),$L326-$L326/R326,0)))</f>
        <v>0</v>
      </c>
      <c r="AC326" s="1060">
        <f t="shared" ref="AC326:AC389" si="72">IF(OR($D326=0,$L326=0,S326-(VALUE(AC$5)-$D326)=0),0,
IF($D326&lt;VALUE(AC$5),AB326-AB326/(S326-(VALUE(AC$5)-$D326)),
IF($D326=VALUE(AC$5),$L326-$L326/S326,0)))</f>
        <v>0</v>
      </c>
      <c r="AD326" s="1060">
        <f t="shared" ref="AD326:AD389" si="73">IF(OR($D326=0,$L326=0,T326-(VALUE(AD$5)-$D326)=0),0,
IF($D326&lt;VALUE(AD$5),AC326-AC326/(T326-(VALUE(AD$5)-$D326)),
IF($D326=VALUE(AD$5),$L326-$L326/T326,0)))</f>
        <v>0</v>
      </c>
      <c r="AE326" s="1060">
        <f t="shared" ref="AE326:AE389" si="74">IF(OR($D326=0,$L326=0,U326-(VALUE(AE$5)-$D326)=0),0,
IF($D326&lt;VALUE(AE$5),AD326-AD326/(U326-(VALUE(AE$5)-$D326)),
IF($D326=VALUE(AE$5),$L326-$L326/U326,0)))</f>
        <v>0</v>
      </c>
    </row>
    <row r="327" spans="2:31" s="1059" customFormat="1" ht="15" x14ac:dyDescent="0.2">
      <c r="B327" s="833"/>
      <c r="C327" s="1052"/>
      <c r="D327" s="1053"/>
      <c r="E327" s="1054"/>
      <c r="F327" s="1054"/>
      <c r="G327" s="1054"/>
      <c r="H327" s="1054"/>
      <c r="I327" s="1054"/>
      <c r="J327" s="1055">
        <f t="shared" si="63"/>
        <v>0</v>
      </c>
      <c r="K327" s="1052"/>
      <c r="L327" s="1055">
        <f t="shared" si="67"/>
        <v>0</v>
      </c>
      <c r="M327" s="757">
        <f>IF(ISBLANK($C327),0,VLOOKUP($C327,Listen!$B$3:$D$40,2,FALSE))</f>
        <v>0</v>
      </c>
      <c r="N327" s="757">
        <f>IF(ISBLANK($C327),0,VLOOKUP($C327,Listen!$B$3:$D$40,3,FALSE))</f>
        <v>0</v>
      </c>
      <c r="O327" s="1056">
        <f t="shared" si="64"/>
        <v>0</v>
      </c>
      <c r="P327" s="1056">
        <f t="shared" si="66"/>
        <v>0</v>
      </c>
      <c r="Q327" s="1056">
        <f t="shared" si="66"/>
        <v>0</v>
      </c>
      <c r="R327" s="1056">
        <f t="shared" si="66"/>
        <v>0</v>
      </c>
      <c r="S327" s="1056">
        <f t="shared" si="65"/>
        <v>0</v>
      </c>
      <c r="T327" s="1056">
        <f t="shared" si="65"/>
        <v>0</v>
      </c>
      <c r="U327" s="1056">
        <f t="shared" si="65"/>
        <v>0</v>
      </c>
      <c r="V327" s="1060">
        <f t="shared" ca="1" si="62"/>
        <v>0</v>
      </c>
      <c r="W327" s="1057">
        <f ca="1">IF(D327='A. Allgemeine Informationen'!$C$15,$L327-$X327,OFFSET(X327,0,'A. Allgemeine Informationen'!$C$15-2022)-$X327)</f>
        <v>0</v>
      </c>
      <c r="X327" s="1057">
        <f ca="1">IFERROR(OFFSET(X327,0,'A. Allgemeine Informationen'!$C$15-2021),0)</f>
        <v>0</v>
      </c>
      <c r="Y327" s="1060">
        <f t="shared" si="68"/>
        <v>0</v>
      </c>
      <c r="Z327" s="1060">
        <f t="shared" si="69"/>
        <v>0</v>
      </c>
      <c r="AA327" s="1060">
        <f t="shared" si="70"/>
        <v>0</v>
      </c>
      <c r="AB327" s="1060">
        <f t="shared" si="71"/>
        <v>0</v>
      </c>
      <c r="AC327" s="1060">
        <f t="shared" si="72"/>
        <v>0</v>
      </c>
      <c r="AD327" s="1060">
        <f t="shared" si="73"/>
        <v>0</v>
      </c>
      <c r="AE327" s="1060">
        <f t="shared" si="74"/>
        <v>0</v>
      </c>
    </row>
    <row r="328" spans="2:31" s="1059" customFormat="1" ht="15" x14ac:dyDescent="0.2">
      <c r="B328" s="833"/>
      <c r="C328" s="1052"/>
      <c r="D328" s="1053"/>
      <c r="E328" s="1054"/>
      <c r="F328" s="1054"/>
      <c r="G328" s="1054"/>
      <c r="H328" s="1054"/>
      <c r="I328" s="1054"/>
      <c r="J328" s="1055">
        <f t="shared" si="63"/>
        <v>0</v>
      </c>
      <c r="K328" s="1052"/>
      <c r="L328" s="1055">
        <f t="shared" si="67"/>
        <v>0</v>
      </c>
      <c r="M328" s="757">
        <f>IF(ISBLANK($C328),0,VLOOKUP($C328,Listen!$B$3:$D$40,2,FALSE))</f>
        <v>0</v>
      </c>
      <c r="N328" s="757">
        <f>IF(ISBLANK($C328),0,VLOOKUP($C328,Listen!$B$3:$D$40,3,FALSE))</f>
        <v>0</v>
      </c>
      <c r="O328" s="1056">
        <f t="shared" si="64"/>
        <v>0</v>
      </c>
      <c r="P328" s="1056">
        <f t="shared" si="66"/>
        <v>0</v>
      </c>
      <c r="Q328" s="1056">
        <f t="shared" si="66"/>
        <v>0</v>
      </c>
      <c r="R328" s="1056">
        <f t="shared" si="66"/>
        <v>0</v>
      </c>
      <c r="S328" s="1056">
        <f t="shared" si="65"/>
        <v>0</v>
      </c>
      <c r="T328" s="1056">
        <f t="shared" si="65"/>
        <v>0</v>
      </c>
      <c r="U328" s="1056">
        <f t="shared" si="65"/>
        <v>0</v>
      </c>
      <c r="V328" s="1060">
        <f t="shared" ca="1" si="62"/>
        <v>0</v>
      </c>
      <c r="W328" s="1057">
        <f ca="1">IF(D328='A. Allgemeine Informationen'!$C$15,$L328-$X328,OFFSET(X328,0,'A. Allgemeine Informationen'!$C$15-2022)-$X328)</f>
        <v>0</v>
      </c>
      <c r="X328" s="1057">
        <f ca="1">IFERROR(OFFSET(X328,0,'A. Allgemeine Informationen'!$C$15-2021),0)</f>
        <v>0</v>
      </c>
      <c r="Y328" s="1060">
        <f t="shared" si="68"/>
        <v>0</v>
      </c>
      <c r="Z328" s="1060">
        <f t="shared" si="69"/>
        <v>0</v>
      </c>
      <c r="AA328" s="1060">
        <f t="shared" si="70"/>
        <v>0</v>
      </c>
      <c r="AB328" s="1060">
        <f t="shared" si="71"/>
        <v>0</v>
      </c>
      <c r="AC328" s="1060">
        <f t="shared" si="72"/>
        <v>0</v>
      </c>
      <c r="AD328" s="1060">
        <f t="shared" si="73"/>
        <v>0</v>
      </c>
      <c r="AE328" s="1060">
        <f t="shared" si="74"/>
        <v>0</v>
      </c>
    </row>
    <row r="329" spans="2:31" s="1059" customFormat="1" ht="15" x14ac:dyDescent="0.2">
      <c r="B329" s="833"/>
      <c r="C329" s="1052"/>
      <c r="D329" s="1053"/>
      <c r="E329" s="1054"/>
      <c r="F329" s="1054"/>
      <c r="G329" s="1054"/>
      <c r="H329" s="1054"/>
      <c r="I329" s="1054"/>
      <c r="J329" s="1055">
        <f t="shared" si="63"/>
        <v>0</v>
      </c>
      <c r="K329" s="1052"/>
      <c r="L329" s="1055">
        <f t="shared" si="67"/>
        <v>0</v>
      </c>
      <c r="M329" s="757">
        <f>IF(ISBLANK($C329),0,VLOOKUP($C329,Listen!$B$3:$D$40,2,FALSE))</f>
        <v>0</v>
      </c>
      <c r="N329" s="757">
        <f>IF(ISBLANK($C329),0,VLOOKUP($C329,Listen!$B$3:$D$40,3,FALSE))</f>
        <v>0</v>
      </c>
      <c r="O329" s="1056">
        <f t="shared" si="64"/>
        <v>0</v>
      </c>
      <c r="P329" s="1056">
        <f t="shared" si="66"/>
        <v>0</v>
      </c>
      <c r="Q329" s="1056">
        <f t="shared" si="66"/>
        <v>0</v>
      </c>
      <c r="R329" s="1056">
        <f t="shared" si="66"/>
        <v>0</v>
      </c>
      <c r="S329" s="1056">
        <f t="shared" si="65"/>
        <v>0</v>
      </c>
      <c r="T329" s="1056">
        <f t="shared" si="65"/>
        <v>0</v>
      </c>
      <c r="U329" s="1056">
        <f t="shared" si="65"/>
        <v>0</v>
      </c>
      <c r="V329" s="1060">
        <f t="shared" ca="1" si="62"/>
        <v>0</v>
      </c>
      <c r="W329" s="1057">
        <f ca="1">IF(D329='A. Allgemeine Informationen'!$C$15,$L329-$X329,OFFSET(X329,0,'A. Allgemeine Informationen'!$C$15-2022)-$X329)</f>
        <v>0</v>
      </c>
      <c r="X329" s="1057">
        <f ca="1">IFERROR(OFFSET(X329,0,'A. Allgemeine Informationen'!$C$15-2021),0)</f>
        <v>0</v>
      </c>
      <c r="Y329" s="1060">
        <f t="shared" si="68"/>
        <v>0</v>
      </c>
      <c r="Z329" s="1060">
        <f t="shared" si="69"/>
        <v>0</v>
      </c>
      <c r="AA329" s="1060">
        <f t="shared" si="70"/>
        <v>0</v>
      </c>
      <c r="AB329" s="1060">
        <f t="shared" si="71"/>
        <v>0</v>
      </c>
      <c r="AC329" s="1060">
        <f t="shared" si="72"/>
        <v>0</v>
      </c>
      <c r="AD329" s="1060">
        <f t="shared" si="73"/>
        <v>0</v>
      </c>
      <c r="AE329" s="1060">
        <f t="shared" si="74"/>
        <v>0</v>
      </c>
    </row>
    <row r="330" spans="2:31" s="1059" customFormat="1" ht="15" x14ac:dyDescent="0.2">
      <c r="B330" s="833"/>
      <c r="C330" s="1052"/>
      <c r="D330" s="1053"/>
      <c r="E330" s="1054"/>
      <c r="F330" s="1054"/>
      <c r="G330" s="1054"/>
      <c r="H330" s="1054"/>
      <c r="I330" s="1054"/>
      <c r="J330" s="1055">
        <f t="shared" si="63"/>
        <v>0</v>
      </c>
      <c r="K330" s="1052"/>
      <c r="L330" s="1055">
        <f t="shared" si="67"/>
        <v>0</v>
      </c>
      <c r="M330" s="757">
        <f>IF(ISBLANK($C330),0,VLOOKUP($C330,Listen!$B$3:$D$40,2,FALSE))</f>
        <v>0</v>
      </c>
      <c r="N330" s="757">
        <f>IF(ISBLANK($C330),0,VLOOKUP($C330,Listen!$B$3:$D$40,3,FALSE))</f>
        <v>0</v>
      </c>
      <c r="O330" s="1056">
        <f t="shared" si="64"/>
        <v>0</v>
      </c>
      <c r="P330" s="1056">
        <f t="shared" si="66"/>
        <v>0</v>
      </c>
      <c r="Q330" s="1056">
        <f t="shared" si="66"/>
        <v>0</v>
      </c>
      <c r="R330" s="1056">
        <f t="shared" si="66"/>
        <v>0</v>
      </c>
      <c r="S330" s="1056">
        <f t="shared" si="65"/>
        <v>0</v>
      </c>
      <c r="T330" s="1056">
        <f t="shared" si="65"/>
        <v>0</v>
      </c>
      <c r="U330" s="1056">
        <f t="shared" si="65"/>
        <v>0</v>
      </c>
      <c r="V330" s="1060">
        <f t="shared" ca="1" si="62"/>
        <v>0</v>
      </c>
      <c r="W330" s="1057">
        <f ca="1">IF(D330='A. Allgemeine Informationen'!$C$15,$L330-$X330,OFFSET(X330,0,'A. Allgemeine Informationen'!$C$15-2022)-$X330)</f>
        <v>0</v>
      </c>
      <c r="X330" s="1057">
        <f ca="1">IFERROR(OFFSET(X330,0,'A. Allgemeine Informationen'!$C$15-2021),0)</f>
        <v>0</v>
      </c>
      <c r="Y330" s="1060">
        <f t="shared" si="68"/>
        <v>0</v>
      </c>
      <c r="Z330" s="1060">
        <f t="shared" si="69"/>
        <v>0</v>
      </c>
      <c r="AA330" s="1060">
        <f t="shared" si="70"/>
        <v>0</v>
      </c>
      <c r="AB330" s="1060">
        <f t="shared" si="71"/>
        <v>0</v>
      </c>
      <c r="AC330" s="1060">
        <f t="shared" si="72"/>
        <v>0</v>
      </c>
      <c r="AD330" s="1060">
        <f t="shared" si="73"/>
        <v>0</v>
      </c>
      <c r="AE330" s="1060">
        <f t="shared" si="74"/>
        <v>0</v>
      </c>
    </row>
    <row r="331" spans="2:31" s="1059" customFormat="1" ht="15" x14ac:dyDescent="0.2">
      <c r="B331" s="833"/>
      <c r="C331" s="1052"/>
      <c r="D331" s="1053"/>
      <c r="E331" s="1054"/>
      <c r="F331" s="1054"/>
      <c r="G331" s="1054"/>
      <c r="H331" s="1054"/>
      <c r="I331" s="1054"/>
      <c r="J331" s="1055">
        <f t="shared" si="63"/>
        <v>0</v>
      </c>
      <c r="K331" s="1052"/>
      <c r="L331" s="1055">
        <f t="shared" si="67"/>
        <v>0</v>
      </c>
      <c r="M331" s="757">
        <f>IF(ISBLANK($C331),0,VLOOKUP($C331,Listen!$B$3:$D$40,2,FALSE))</f>
        <v>0</v>
      </c>
      <c r="N331" s="757">
        <f>IF(ISBLANK($C331),0,VLOOKUP($C331,Listen!$B$3:$D$40,3,FALSE))</f>
        <v>0</v>
      </c>
      <c r="O331" s="1056">
        <f t="shared" si="64"/>
        <v>0</v>
      </c>
      <c r="P331" s="1056">
        <f t="shared" si="66"/>
        <v>0</v>
      </c>
      <c r="Q331" s="1056">
        <f t="shared" si="66"/>
        <v>0</v>
      </c>
      <c r="R331" s="1056">
        <f t="shared" si="66"/>
        <v>0</v>
      </c>
      <c r="S331" s="1056">
        <f t="shared" si="65"/>
        <v>0</v>
      </c>
      <c r="T331" s="1056">
        <f t="shared" si="65"/>
        <v>0</v>
      </c>
      <c r="U331" s="1056">
        <f t="shared" si="65"/>
        <v>0</v>
      </c>
      <c r="V331" s="1060">
        <f t="shared" ca="1" si="62"/>
        <v>0</v>
      </c>
      <c r="W331" s="1057">
        <f ca="1">IF(D331='A. Allgemeine Informationen'!$C$15,$L331-$X331,OFFSET(X331,0,'A. Allgemeine Informationen'!$C$15-2022)-$X331)</f>
        <v>0</v>
      </c>
      <c r="X331" s="1057">
        <f ca="1">IFERROR(OFFSET(X331,0,'A. Allgemeine Informationen'!$C$15-2021),0)</f>
        <v>0</v>
      </c>
      <c r="Y331" s="1060">
        <f t="shared" si="68"/>
        <v>0</v>
      </c>
      <c r="Z331" s="1060">
        <f t="shared" si="69"/>
        <v>0</v>
      </c>
      <c r="AA331" s="1060">
        <f t="shared" si="70"/>
        <v>0</v>
      </c>
      <c r="AB331" s="1060">
        <f t="shared" si="71"/>
        <v>0</v>
      </c>
      <c r="AC331" s="1060">
        <f t="shared" si="72"/>
        <v>0</v>
      </c>
      <c r="AD331" s="1060">
        <f t="shared" si="73"/>
        <v>0</v>
      </c>
      <c r="AE331" s="1060">
        <f t="shared" si="74"/>
        <v>0</v>
      </c>
    </row>
    <row r="332" spans="2:31" s="1059" customFormat="1" ht="15" x14ac:dyDescent="0.2">
      <c r="B332" s="833"/>
      <c r="C332" s="1052"/>
      <c r="D332" s="1053"/>
      <c r="E332" s="1054"/>
      <c r="F332" s="1054"/>
      <c r="G332" s="1054"/>
      <c r="H332" s="1054"/>
      <c r="I332" s="1054"/>
      <c r="J332" s="1055">
        <f t="shared" si="63"/>
        <v>0</v>
      </c>
      <c r="K332" s="1052"/>
      <c r="L332" s="1055">
        <f t="shared" si="67"/>
        <v>0</v>
      </c>
      <c r="M332" s="757">
        <f>IF(ISBLANK($C332),0,VLOOKUP($C332,Listen!$B$3:$D$40,2,FALSE))</f>
        <v>0</v>
      </c>
      <c r="N332" s="757">
        <f>IF(ISBLANK($C332),0,VLOOKUP($C332,Listen!$B$3:$D$40,3,FALSE))</f>
        <v>0</v>
      </c>
      <c r="O332" s="1056">
        <f t="shared" si="64"/>
        <v>0</v>
      </c>
      <c r="P332" s="1056">
        <f t="shared" si="66"/>
        <v>0</v>
      </c>
      <c r="Q332" s="1056">
        <f t="shared" si="66"/>
        <v>0</v>
      </c>
      <c r="R332" s="1056">
        <f t="shared" si="66"/>
        <v>0</v>
      </c>
      <c r="S332" s="1056">
        <f t="shared" si="65"/>
        <v>0</v>
      </c>
      <c r="T332" s="1056">
        <f t="shared" si="65"/>
        <v>0</v>
      </c>
      <c r="U332" s="1056">
        <f t="shared" si="65"/>
        <v>0</v>
      </c>
      <c r="V332" s="1060">
        <f t="shared" ca="1" si="62"/>
        <v>0</v>
      </c>
      <c r="W332" s="1057">
        <f ca="1">IF(D332='A. Allgemeine Informationen'!$C$15,$L332-$X332,OFFSET(X332,0,'A. Allgemeine Informationen'!$C$15-2022)-$X332)</f>
        <v>0</v>
      </c>
      <c r="X332" s="1057">
        <f ca="1">IFERROR(OFFSET(X332,0,'A. Allgemeine Informationen'!$C$15-2021),0)</f>
        <v>0</v>
      </c>
      <c r="Y332" s="1060">
        <f t="shared" si="68"/>
        <v>0</v>
      </c>
      <c r="Z332" s="1060">
        <f t="shared" si="69"/>
        <v>0</v>
      </c>
      <c r="AA332" s="1060">
        <f t="shared" si="70"/>
        <v>0</v>
      </c>
      <c r="AB332" s="1060">
        <f t="shared" si="71"/>
        <v>0</v>
      </c>
      <c r="AC332" s="1060">
        <f t="shared" si="72"/>
        <v>0</v>
      </c>
      <c r="AD332" s="1060">
        <f t="shared" si="73"/>
        <v>0</v>
      </c>
      <c r="AE332" s="1060">
        <f t="shared" si="74"/>
        <v>0</v>
      </c>
    </row>
    <row r="333" spans="2:31" s="1059" customFormat="1" ht="15" x14ac:dyDescent="0.2">
      <c r="B333" s="833"/>
      <c r="C333" s="1052"/>
      <c r="D333" s="1053"/>
      <c r="E333" s="1054"/>
      <c r="F333" s="1054"/>
      <c r="G333" s="1054"/>
      <c r="H333" s="1054"/>
      <c r="I333" s="1054"/>
      <c r="J333" s="1055">
        <f t="shared" ref="J333:J398" si="75">E333+G333-I333</f>
        <v>0</v>
      </c>
      <c r="K333" s="1052"/>
      <c r="L333" s="1055">
        <f t="shared" si="67"/>
        <v>0</v>
      </c>
      <c r="M333" s="757">
        <f>IF(ISBLANK($C333),0,VLOOKUP($C333,Listen!$B$3:$D$40,2,FALSE))</f>
        <v>0</v>
      </c>
      <c r="N333" s="757">
        <f>IF(ISBLANK($C333),0,VLOOKUP($C333,Listen!$B$3:$D$40,3,FALSE))</f>
        <v>0</v>
      </c>
      <c r="O333" s="1056">
        <f t="shared" ref="O333:O396" si="76">$M333</f>
        <v>0</v>
      </c>
      <c r="P333" s="1056">
        <f t="shared" si="66"/>
        <v>0</v>
      </c>
      <c r="Q333" s="1056">
        <f t="shared" si="66"/>
        <v>0</v>
      </c>
      <c r="R333" s="1056">
        <f t="shared" si="66"/>
        <v>0</v>
      </c>
      <c r="S333" s="1056">
        <f t="shared" si="65"/>
        <v>0</v>
      </c>
      <c r="T333" s="1056">
        <f t="shared" si="65"/>
        <v>0</v>
      </c>
      <c r="U333" s="1056">
        <f t="shared" si="65"/>
        <v>0</v>
      </c>
      <c r="V333" s="1060">
        <f t="shared" ca="1" si="62"/>
        <v>0</v>
      </c>
      <c r="W333" s="1057">
        <f ca="1">IF(D333='A. Allgemeine Informationen'!$C$15,$L333-$X333,OFFSET(X333,0,'A. Allgemeine Informationen'!$C$15-2022)-$X333)</f>
        <v>0</v>
      </c>
      <c r="X333" s="1057">
        <f ca="1">IFERROR(OFFSET(X333,0,'A. Allgemeine Informationen'!$C$15-2021),0)</f>
        <v>0</v>
      </c>
      <c r="Y333" s="1060">
        <f t="shared" si="68"/>
        <v>0</v>
      </c>
      <c r="Z333" s="1060">
        <f t="shared" si="69"/>
        <v>0</v>
      </c>
      <c r="AA333" s="1060">
        <f t="shared" si="70"/>
        <v>0</v>
      </c>
      <c r="AB333" s="1060">
        <f t="shared" si="71"/>
        <v>0</v>
      </c>
      <c r="AC333" s="1060">
        <f t="shared" si="72"/>
        <v>0</v>
      </c>
      <c r="AD333" s="1060">
        <f t="shared" si="73"/>
        <v>0</v>
      </c>
      <c r="AE333" s="1060">
        <f t="shared" si="74"/>
        <v>0</v>
      </c>
    </row>
    <row r="334" spans="2:31" s="1059" customFormat="1" ht="15" x14ac:dyDescent="0.2">
      <c r="B334" s="833"/>
      <c r="C334" s="1052"/>
      <c r="D334" s="1053"/>
      <c r="E334" s="1054"/>
      <c r="F334" s="1054"/>
      <c r="G334" s="1054"/>
      <c r="H334" s="1054"/>
      <c r="I334" s="1054"/>
      <c r="J334" s="1055">
        <f t="shared" si="75"/>
        <v>0</v>
      </c>
      <c r="K334" s="1052"/>
      <c r="L334" s="1055">
        <f t="shared" si="67"/>
        <v>0</v>
      </c>
      <c r="M334" s="757">
        <f>IF(ISBLANK($C334),0,VLOOKUP($C334,Listen!$B$3:$D$40,2,FALSE))</f>
        <v>0</v>
      </c>
      <c r="N334" s="757">
        <f>IF(ISBLANK($C334),0,VLOOKUP($C334,Listen!$B$3:$D$40,3,FALSE))</f>
        <v>0</v>
      </c>
      <c r="O334" s="1056">
        <f t="shared" si="76"/>
        <v>0</v>
      </c>
      <c r="P334" s="1056">
        <f t="shared" si="66"/>
        <v>0</v>
      </c>
      <c r="Q334" s="1056">
        <f t="shared" si="66"/>
        <v>0</v>
      </c>
      <c r="R334" s="1056">
        <f t="shared" si="66"/>
        <v>0</v>
      </c>
      <c r="S334" s="1056">
        <f t="shared" si="65"/>
        <v>0</v>
      </c>
      <c r="T334" s="1056">
        <f t="shared" si="65"/>
        <v>0</v>
      </c>
      <c r="U334" s="1056">
        <f t="shared" si="65"/>
        <v>0</v>
      </c>
      <c r="V334" s="1060">
        <f t="shared" ca="1" si="62"/>
        <v>0</v>
      </c>
      <c r="W334" s="1057">
        <f ca="1">IF(D334='A. Allgemeine Informationen'!$C$15,$L334-$X334,OFFSET(X334,0,'A. Allgemeine Informationen'!$C$15-2022)-$X334)</f>
        <v>0</v>
      </c>
      <c r="X334" s="1057">
        <f ca="1">IFERROR(OFFSET(X334,0,'A. Allgemeine Informationen'!$C$15-2021),0)</f>
        <v>0</v>
      </c>
      <c r="Y334" s="1060">
        <f t="shared" si="68"/>
        <v>0</v>
      </c>
      <c r="Z334" s="1060">
        <f t="shared" si="69"/>
        <v>0</v>
      </c>
      <c r="AA334" s="1060">
        <f t="shared" si="70"/>
        <v>0</v>
      </c>
      <c r="AB334" s="1060">
        <f t="shared" si="71"/>
        <v>0</v>
      </c>
      <c r="AC334" s="1060">
        <f t="shared" si="72"/>
        <v>0</v>
      </c>
      <c r="AD334" s="1060">
        <f t="shared" si="73"/>
        <v>0</v>
      </c>
      <c r="AE334" s="1060">
        <f t="shared" si="74"/>
        <v>0</v>
      </c>
    </row>
    <row r="335" spans="2:31" s="1059" customFormat="1" ht="15" x14ac:dyDescent="0.2">
      <c r="B335" s="833"/>
      <c r="C335" s="1052"/>
      <c r="D335" s="1053"/>
      <c r="E335" s="1054"/>
      <c r="F335" s="1054"/>
      <c r="G335" s="1054"/>
      <c r="H335" s="1054"/>
      <c r="I335" s="1054"/>
      <c r="J335" s="1055">
        <f t="shared" si="75"/>
        <v>0</v>
      </c>
      <c r="K335" s="1052"/>
      <c r="L335" s="1055">
        <f t="shared" si="67"/>
        <v>0</v>
      </c>
      <c r="M335" s="757">
        <f>IF(ISBLANK($C335),0,VLOOKUP($C335,Listen!$B$3:$D$40,2,FALSE))</f>
        <v>0</v>
      </c>
      <c r="N335" s="757">
        <f>IF(ISBLANK($C335),0,VLOOKUP($C335,Listen!$B$3:$D$40,3,FALSE))</f>
        <v>0</v>
      </c>
      <c r="O335" s="1056">
        <f t="shared" si="76"/>
        <v>0</v>
      </c>
      <c r="P335" s="1056">
        <f t="shared" si="66"/>
        <v>0</v>
      </c>
      <c r="Q335" s="1056">
        <f t="shared" si="66"/>
        <v>0</v>
      </c>
      <c r="R335" s="1056">
        <f t="shared" si="66"/>
        <v>0</v>
      </c>
      <c r="S335" s="1056">
        <f t="shared" si="65"/>
        <v>0</v>
      </c>
      <c r="T335" s="1056">
        <f t="shared" si="65"/>
        <v>0</v>
      </c>
      <c r="U335" s="1056">
        <f t="shared" si="65"/>
        <v>0</v>
      </c>
      <c r="V335" s="1060">
        <f t="shared" ca="1" si="62"/>
        <v>0</v>
      </c>
      <c r="W335" s="1057">
        <f ca="1">IF(D335='A. Allgemeine Informationen'!$C$15,$L335-$X335,OFFSET(X335,0,'A. Allgemeine Informationen'!$C$15-2022)-$X335)</f>
        <v>0</v>
      </c>
      <c r="X335" s="1057">
        <f ca="1">IFERROR(OFFSET(X335,0,'A. Allgemeine Informationen'!$C$15-2021),0)</f>
        <v>0</v>
      </c>
      <c r="Y335" s="1060">
        <f t="shared" si="68"/>
        <v>0</v>
      </c>
      <c r="Z335" s="1060">
        <f t="shared" si="69"/>
        <v>0</v>
      </c>
      <c r="AA335" s="1060">
        <f t="shared" si="70"/>
        <v>0</v>
      </c>
      <c r="AB335" s="1060">
        <f t="shared" si="71"/>
        <v>0</v>
      </c>
      <c r="AC335" s="1060">
        <f t="shared" si="72"/>
        <v>0</v>
      </c>
      <c r="AD335" s="1060">
        <f t="shared" si="73"/>
        <v>0</v>
      </c>
      <c r="AE335" s="1060">
        <f t="shared" si="74"/>
        <v>0</v>
      </c>
    </row>
    <row r="336" spans="2:31" s="1059" customFormat="1" ht="15" x14ac:dyDescent="0.2">
      <c r="B336" s="833"/>
      <c r="C336" s="1052"/>
      <c r="D336" s="1053"/>
      <c r="E336" s="1054"/>
      <c r="F336" s="1054"/>
      <c r="G336" s="1054"/>
      <c r="H336" s="1054"/>
      <c r="I336" s="1054"/>
      <c r="J336" s="1055">
        <f t="shared" si="75"/>
        <v>0</v>
      </c>
      <c r="K336" s="1052"/>
      <c r="L336" s="1055">
        <f t="shared" si="67"/>
        <v>0</v>
      </c>
      <c r="M336" s="757">
        <f>IF(ISBLANK($C336),0,VLOOKUP($C336,Listen!$B$3:$D$40,2,FALSE))</f>
        <v>0</v>
      </c>
      <c r="N336" s="757">
        <f>IF(ISBLANK($C336),0,VLOOKUP($C336,Listen!$B$3:$D$40,3,FALSE))</f>
        <v>0</v>
      </c>
      <c r="O336" s="1056">
        <f t="shared" si="76"/>
        <v>0</v>
      </c>
      <c r="P336" s="1056">
        <f t="shared" si="66"/>
        <v>0</v>
      </c>
      <c r="Q336" s="1056">
        <f t="shared" si="66"/>
        <v>0</v>
      </c>
      <c r="R336" s="1056">
        <f t="shared" si="66"/>
        <v>0</v>
      </c>
      <c r="S336" s="1056">
        <f t="shared" si="65"/>
        <v>0</v>
      </c>
      <c r="T336" s="1056">
        <f t="shared" si="65"/>
        <v>0</v>
      </c>
      <c r="U336" s="1056">
        <f t="shared" si="65"/>
        <v>0</v>
      </c>
      <c r="V336" s="1060">
        <f t="shared" ca="1" si="62"/>
        <v>0</v>
      </c>
      <c r="W336" s="1057">
        <f ca="1">IF(D336='A. Allgemeine Informationen'!$C$15,$L336-$X336,OFFSET(X336,0,'A. Allgemeine Informationen'!$C$15-2022)-$X336)</f>
        <v>0</v>
      </c>
      <c r="X336" s="1057">
        <f ca="1">IFERROR(OFFSET(X336,0,'A. Allgemeine Informationen'!$C$15-2021),0)</f>
        <v>0</v>
      </c>
      <c r="Y336" s="1060">
        <f t="shared" si="68"/>
        <v>0</v>
      </c>
      <c r="Z336" s="1060">
        <f t="shared" si="69"/>
        <v>0</v>
      </c>
      <c r="AA336" s="1060">
        <f t="shared" si="70"/>
        <v>0</v>
      </c>
      <c r="AB336" s="1060">
        <f t="shared" si="71"/>
        <v>0</v>
      </c>
      <c r="AC336" s="1060">
        <f t="shared" si="72"/>
        <v>0</v>
      </c>
      <c r="AD336" s="1060">
        <f t="shared" si="73"/>
        <v>0</v>
      </c>
      <c r="AE336" s="1060">
        <f t="shared" si="74"/>
        <v>0</v>
      </c>
    </row>
    <row r="337" spans="2:31" s="1059" customFormat="1" ht="15" x14ac:dyDescent="0.2">
      <c r="B337" s="833"/>
      <c r="C337" s="1052"/>
      <c r="D337" s="1053"/>
      <c r="E337" s="1054"/>
      <c r="F337" s="1054"/>
      <c r="G337" s="1054"/>
      <c r="H337" s="1054"/>
      <c r="I337" s="1054"/>
      <c r="J337" s="1055">
        <f t="shared" si="75"/>
        <v>0</v>
      </c>
      <c r="K337" s="1052"/>
      <c r="L337" s="1055">
        <f t="shared" si="67"/>
        <v>0</v>
      </c>
      <c r="M337" s="757">
        <f>IF(ISBLANK($C337),0,VLOOKUP($C337,Listen!$B$3:$D$40,2,FALSE))</f>
        <v>0</v>
      </c>
      <c r="N337" s="757">
        <f>IF(ISBLANK($C337),0,VLOOKUP($C337,Listen!$B$3:$D$40,3,FALSE))</f>
        <v>0</v>
      </c>
      <c r="O337" s="1056">
        <f t="shared" si="76"/>
        <v>0</v>
      </c>
      <c r="P337" s="1056">
        <f t="shared" si="66"/>
        <v>0</v>
      </c>
      <c r="Q337" s="1056">
        <f t="shared" si="66"/>
        <v>0</v>
      </c>
      <c r="R337" s="1056">
        <f t="shared" si="66"/>
        <v>0</v>
      </c>
      <c r="S337" s="1056">
        <f t="shared" si="65"/>
        <v>0</v>
      </c>
      <c r="T337" s="1056">
        <f t="shared" si="65"/>
        <v>0</v>
      </c>
      <c r="U337" s="1056">
        <f t="shared" si="65"/>
        <v>0</v>
      </c>
      <c r="V337" s="1060">
        <f t="shared" ca="1" si="62"/>
        <v>0</v>
      </c>
      <c r="W337" s="1057">
        <f ca="1">IF(D337='A. Allgemeine Informationen'!$C$15,$L337-$X337,OFFSET(X337,0,'A. Allgemeine Informationen'!$C$15-2022)-$X337)</f>
        <v>0</v>
      </c>
      <c r="X337" s="1057">
        <f ca="1">IFERROR(OFFSET(X337,0,'A. Allgemeine Informationen'!$C$15-2021),0)</f>
        <v>0</v>
      </c>
      <c r="Y337" s="1060">
        <f t="shared" si="68"/>
        <v>0</v>
      </c>
      <c r="Z337" s="1060">
        <f t="shared" si="69"/>
        <v>0</v>
      </c>
      <c r="AA337" s="1060">
        <f t="shared" si="70"/>
        <v>0</v>
      </c>
      <c r="AB337" s="1060">
        <f t="shared" si="71"/>
        <v>0</v>
      </c>
      <c r="AC337" s="1060">
        <f t="shared" si="72"/>
        <v>0</v>
      </c>
      <c r="AD337" s="1060">
        <f t="shared" si="73"/>
        <v>0</v>
      </c>
      <c r="AE337" s="1060">
        <f t="shared" si="74"/>
        <v>0</v>
      </c>
    </row>
    <row r="338" spans="2:31" s="1059" customFormat="1" ht="15" x14ac:dyDescent="0.2">
      <c r="B338" s="833"/>
      <c r="C338" s="1052"/>
      <c r="D338" s="1053"/>
      <c r="E338" s="1054"/>
      <c r="F338" s="1054"/>
      <c r="G338" s="1054"/>
      <c r="H338" s="1054"/>
      <c r="I338" s="1054"/>
      <c r="J338" s="1055">
        <f t="shared" si="75"/>
        <v>0</v>
      </c>
      <c r="K338" s="1052"/>
      <c r="L338" s="1055">
        <f t="shared" si="67"/>
        <v>0</v>
      </c>
      <c r="M338" s="757">
        <f>IF(ISBLANK($C338),0,VLOOKUP($C338,Listen!$B$3:$D$40,2,FALSE))</f>
        <v>0</v>
      </c>
      <c r="N338" s="757">
        <f>IF(ISBLANK($C338),0,VLOOKUP($C338,Listen!$B$3:$D$40,3,FALSE))</f>
        <v>0</v>
      </c>
      <c r="O338" s="1056">
        <f t="shared" si="76"/>
        <v>0</v>
      </c>
      <c r="P338" s="1056">
        <f t="shared" si="66"/>
        <v>0</v>
      </c>
      <c r="Q338" s="1056">
        <f t="shared" si="66"/>
        <v>0</v>
      </c>
      <c r="R338" s="1056">
        <f t="shared" si="66"/>
        <v>0</v>
      </c>
      <c r="S338" s="1056">
        <f t="shared" si="65"/>
        <v>0</v>
      </c>
      <c r="T338" s="1056">
        <f t="shared" si="65"/>
        <v>0</v>
      </c>
      <c r="U338" s="1056">
        <f t="shared" si="65"/>
        <v>0</v>
      </c>
      <c r="V338" s="1060">
        <f t="shared" ca="1" si="62"/>
        <v>0</v>
      </c>
      <c r="W338" s="1057">
        <f ca="1">IF(D338='A. Allgemeine Informationen'!$C$15,$L338-$X338,OFFSET(X338,0,'A. Allgemeine Informationen'!$C$15-2022)-$X338)</f>
        <v>0</v>
      </c>
      <c r="X338" s="1057">
        <f ca="1">IFERROR(OFFSET(X338,0,'A. Allgemeine Informationen'!$C$15-2021),0)</f>
        <v>0</v>
      </c>
      <c r="Y338" s="1060">
        <f t="shared" si="68"/>
        <v>0</v>
      </c>
      <c r="Z338" s="1060">
        <f t="shared" si="69"/>
        <v>0</v>
      </c>
      <c r="AA338" s="1060">
        <f t="shared" si="70"/>
        <v>0</v>
      </c>
      <c r="AB338" s="1060">
        <f t="shared" si="71"/>
        <v>0</v>
      </c>
      <c r="AC338" s="1060">
        <f t="shared" si="72"/>
        <v>0</v>
      </c>
      <c r="AD338" s="1060">
        <f t="shared" si="73"/>
        <v>0</v>
      </c>
      <c r="AE338" s="1060">
        <f t="shared" si="74"/>
        <v>0</v>
      </c>
    </row>
    <row r="339" spans="2:31" s="1059" customFormat="1" ht="15" x14ac:dyDescent="0.2">
      <c r="B339" s="833"/>
      <c r="C339" s="1052"/>
      <c r="D339" s="1053"/>
      <c r="E339" s="1054"/>
      <c r="F339" s="1054"/>
      <c r="G339" s="1054"/>
      <c r="H339" s="1054"/>
      <c r="I339" s="1054"/>
      <c r="J339" s="1055">
        <f t="shared" si="75"/>
        <v>0</v>
      </c>
      <c r="K339" s="1052"/>
      <c r="L339" s="1055">
        <f t="shared" si="67"/>
        <v>0</v>
      </c>
      <c r="M339" s="757">
        <f>IF(ISBLANK($C339),0,VLOOKUP($C339,Listen!$B$3:$D$40,2,FALSE))</f>
        <v>0</v>
      </c>
      <c r="N339" s="757">
        <f>IF(ISBLANK($C339),0,VLOOKUP($C339,Listen!$B$3:$D$40,3,FALSE))</f>
        <v>0</v>
      </c>
      <c r="O339" s="1056">
        <f t="shared" si="76"/>
        <v>0</v>
      </c>
      <c r="P339" s="1056">
        <f t="shared" si="66"/>
        <v>0</v>
      </c>
      <c r="Q339" s="1056">
        <f t="shared" si="66"/>
        <v>0</v>
      </c>
      <c r="R339" s="1056">
        <f t="shared" si="66"/>
        <v>0</v>
      </c>
      <c r="S339" s="1056">
        <f t="shared" si="65"/>
        <v>0</v>
      </c>
      <c r="T339" s="1056">
        <f t="shared" si="65"/>
        <v>0</v>
      </c>
      <c r="U339" s="1056">
        <f t="shared" si="65"/>
        <v>0</v>
      </c>
      <c r="V339" s="1060">
        <f t="shared" ca="1" si="62"/>
        <v>0</v>
      </c>
      <c r="W339" s="1057">
        <f ca="1">IF(D339='A. Allgemeine Informationen'!$C$15,$L339-$X339,OFFSET(X339,0,'A. Allgemeine Informationen'!$C$15-2022)-$X339)</f>
        <v>0</v>
      </c>
      <c r="X339" s="1057">
        <f ca="1">IFERROR(OFFSET(X339,0,'A. Allgemeine Informationen'!$C$15-2021),0)</f>
        <v>0</v>
      </c>
      <c r="Y339" s="1060">
        <f t="shared" si="68"/>
        <v>0</v>
      </c>
      <c r="Z339" s="1060">
        <f t="shared" si="69"/>
        <v>0</v>
      </c>
      <c r="AA339" s="1060">
        <f t="shared" si="70"/>
        <v>0</v>
      </c>
      <c r="AB339" s="1060">
        <f t="shared" si="71"/>
        <v>0</v>
      </c>
      <c r="AC339" s="1060">
        <f t="shared" si="72"/>
        <v>0</v>
      </c>
      <c r="AD339" s="1060">
        <f t="shared" si="73"/>
        <v>0</v>
      </c>
      <c r="AE339" s="1060">
        <f t="shared" si="74"/>
        <v>0</v>
      </c>
    </row>
    <row r="340" spans="2:31" s="1059" customFormat="1" ht="15" x14ac:dyDescent="0.2">
      <c r="B340" s="833"/>
      <c r="C340" s="1052"/>
      <c r="D340" s="1053"/>
      <c r="E340" s="1054"/>
      <c r="F340" s="1054"/>
      <c r="G340" s="1054"/>
      <c r="H340" s="1054"/>
      <c r="I340" s="1054"/>
      <c r="J340" s="1055">
        <f t="shared" si="75"/>
        <v>0</v>
      </c>
      <c r="K340" s="1052"/>
      <c r="L340" s="1055">
        <f t="shared" si="67"/>
        <v>0</v>
      </c>
      <c r="M340" s="757">
        <f>IF(ISBLANK($C340),0,VLOOKUP($C340,Listen!$B$3:$D$40,2,FALSE))</f>
        <v>0</v>
      </c>
      <c r="N340" s="757">
        <f>IF(ISBLANK($C340),0,VLOOKUP($C340,Listen!$B$3:$D$40,3,FALSE))</f>
        <v>0</v>
      </c>
      <c r="O340" s="1056">
        <f t="shared" si="76"/>
        <v>0</v>
      </c>
      <c r="P340" s="1056">
        <f t="shared" si="66"/>
        <v>0</v>
      </c>
      <c r="Q340" s="1056">
        <f t="shared" si="66"/>
        <v>0</v>
      </c>
      <c r="R340" s="1056">
        <f t="shared" si="66"/>
        <v>0</v>
      </c>
      <c r="S340" s="1056">
        <f t="shared" si="65"/>
        <v>0</v>
      </c>
      <c r="T340" s="1056">
        <f t="shared" si="65"/>
        <v>0</v>
      </c>
      <c r="U340" s="1056">
        <f t="shared" si="65"/>
        <v>0</v>
      </c>
      <c r="V340" s="1060">
        <f t="shared" ca="1" si="62"/>
        <v>0</v>
      </c>
      <c r="W340" s="1057">
        <f ca="1">IF(D340='A. Allgemeine Informationen'!$C$15,$L340-$X340,OFFSET(X340,0,'A. Allgemeine Informationen'!$C$15-2022)-$X340)</f>
        <v>0</v>
      </c>
      <c r="X340" s="1057">
        <f ca="1">IFERROR(OFFSET(X340,0,'A. Allgemeine Informationen'!$C$15-2021),0)</f>
        <v>0</v>
      </c>
      <c r="Y340" s="1060">
        <f t="shared" si="68"/>
        <v>0</v>
      </c>
      <c r="Z340" s="1060">
        <f t="shared" si="69"/>
        <v>0</v>
      </c>
      <c r="AA340" s="1060">
        <f t="shared" si="70"/>
        <v>0</v>
      </c>
      <c r="AB340" s="1060">
        <f t="shared" si="71"/>
        <v>0</v>
      </c>
      <c r="AC340" s="1060">
        <f t="shared" si="72"/>
        <v>0</v>
      </c>
      <c r="AD340" s="1060">
        <f t="shared" si="73"/>
        <v>0</v>
      </c>
      <c r="AE340" s="1060">
        <f t="shared" si="74"/>
        <v>0</v>
      </c>
    </row>
    <row r="341" spans="2:31" s="1059" customFormat="1" ht="15" x14ac:dyDescent="0.2">
      <c r="B341" s="833"/>
      <c r="C341" s="1052"/>
      <c r="D341" s="1053"/>
      <c r="E341" s="1054"/>
      <c r="F341" s="1054"/>
      <c r="G341" s="1054"/>
      <c r="H341" s="1054"/>
      <c r="I341" s="1054"/>
      <c r="J341" s="1055">
        <f t="shared" si="75"/>
        <v>0</v>
      </c>
      <c r="K341" s="1052"/>
      <c r="L341" s="1055">
        <f t="shared" si="67"/>
        <v>0</v>
      </c>
      <c r="M341" s="757">
        <f>IF(ISBLANK($C341),0,VLOOKUP($C341,Listen!$B$3:$D$40,2,FALSE))</f>
        <v>0</v>
      </c>
      <c r="N341" s="757">
        <f>IF(ISBLANK($C341),0,VLOOKUP($C341,Listen!$B$3:$D$40,3,FALSE))</f>
        <v>0</v>
      </c>
      <c r="O341" s="1056">
        <f t="shared" si="76"/>
        <v>0</v>
      </c>
      <c r="P341" s="1056">
        <f t="shared" si="66"/>
        <v>0</v>
      </c>
      <c r="Q341" s="1056">
        <f t="shared" si="66"/>
        <v>0</v>
      </c>
      <c r="R341" s="1056">
        <f t="shared" si="66"/>
        <v>0</v>
      </c>
      <c r="S341" s="1056">
        <f t="shared" si="65"/>
        <v>0</v>
      </c>
      <c r="T341" s="1056">
        <f t="shared" si="65"/>
        <v>0</v>
      </c>
      <c r="U341" s="1056">
        <f t="shared" si="65"/>
        <v>0</v>
      </c>
      <c r="V341" s="1060">
        <f t="shared" ca="1" si="62"/>
        <v>0</v>
      </c>
      <c r="W341" s="1057">
        <f ca="1">IF(D341='A. Allgemeine Informationen'!$C$15,$L341-$X341,OFFSET(X341,0,'A. Allgemeine Informationen'!$C$15-2022)-$X341)</f>
        <v>0</v>
      </c>
      <c r="X341" s="1057">
        <f ca="1">IFERROR(OFFSET(X341,0,'A. Allgemeine Informationen'!$C$15-2021),0)</f>
        <v>0</v>
      </c>
      <c r="Y341" s="1060">
        <f t="shared" si="68"/>
        <v>0</v>
      </c>
      <c r="Z341" s="1060">
        <f t="shared" si="69"/>
        <v>0</v>
      </c>
      <c r="AA341" s="1060">
        <f t="shared" si="70"/>
        <v>0</v>
      </c>
      <c r="AB341" s="1060">
        <f t="shared" si="71"/>
        <v>0</v>
      </c>
      <c r="AC341" s="1060">
        <f t="shared" si="72"/>
        <v>0</v>
      </c>
      <c r="AD341" s="1060">
        <f t="shared" si="73"/>
        <v>0</v>
      </c>
      <c r="AE341" s="1060">
        <f t="shared" si="74"/>
        <v>0</v>
      </c>
    </row>
    <row r="342" spans="2:31" s="1059" customFormat="1" ht="15" x14ac:dyDescent="0.2">
      <c r="B342" s="833"/>
      <c r="C342" s="1052"/>
      <c r="D342" s="1053"/>
      <c r="E342" s="1054"/>
      <c r="F342" s="1054"/>
      <c r="G342" s="1054"/>
      <c r="H342" s="1054"/>
      <c r="I342" s="1054"/>
      <c r="J342" s="1055">
        <f t="shared" si="75"/>
        <v>0</v>
      </c>
      <c r="K342" s="1052"/>
      <c r="L342" s="1055">
        <f t="shared" si="67"/>
        <v>0</v>
      </c>
      <c r="M342" s="757">
        <f>IF(ISBLANK($C342),0,VLOOKUP($C342,Listen!$B$3:$D$40,2,FALSE))</f>
        <v>0</v>
      </c>
      <c r="N342" s="757">
        <f>IF(ISBLANK($C342),0,VLOOKUP($C342,Listen!$B$3:$D$40,3,FALSE))</f>
        <v>0</v>
      </c>
      <c r="O342" s="1056">
        <f t="shared" si="76"/>
        <v>0</v>
      </c>
      <c r="P342" s="1056">
        <f t="shared" si="66"/>
        <v>0</v>
      </c>
      <c r="Q342" s="1056">
        <f t="shared" si="66"/>
        <v>0</v>
      </c>
      <c r="R342" s="1056">
        <f t="shared" si="66"/>
        <v>0</v>
      </c>
      <c r="S342" s="1056">
        <f t="shared" si="66"/>
        <v>0</v>
      </c>
      <c r="T342" s="1056">
        <f t="shared" si="66"/>
        <v>0</v>
      </c>
      <c r="U342" s="1056">
        <f t="shared" si="66"/>
        <v>0</v>
      </c>
      <c r="V342" s="1060">
        <f t="shared" ca="1" si="62"/>
        <v>0</v>
      </c>
      <c r="W342" s="1057">
        <f ca="1">IF(D342='A. Allgemeine Informationen'!$C$15,$L342-$X342,OFFSET(X342,0,'A. Allgemeine Informationen'!$C$15-2022)-$X342)</f>
        <v>0</v>
      </c>
      <c r="X342" s="1057">
        <f ca="1">IFERROR(OFFSET(X342,0,'A. Allgemeine Informationen'!$C$15-2021),0)</f>
        <v>0</v>
      </c>
      <c r="Y342" s="1060">
        <f t="shared" si="68"/>
        <v>0</v>
      </c>
      <c r="Z342" s="1060">
        <f t="shared" si="69"/>
        <v>0</v>
      </c>
      <c r="AA342" s="1060">
        <f t="shared" si="70"/>
        <v>0</v>
      </c>
      <c r="AB342" s="1060">
        <f t="shared" si="71"/>
        <v>0</v>
      </c>
      <c r="AC342" s="1060">
        <f t="shared" si="72"/>
        <v>0</v>
      </c>
      <c r="AD342" s="1060">
        <f t="shared" si="73"/>
        <v>0</v>
      </c>
      <c r="AE342" s="1060">
        <f t="shared" si="74"/>
        <v>0</v>
      </c>
    </row>
    <row r="343" spans="2:31" s="1059" customFormat="1" ht="15" x14ac:dyDescent="0.2">
      <c r="B343" s="833"/>
      <c r="C343" s="1052"/>
      <c r="D343" s="1053"/>
      <c r="E343" s="1054"/>
      <c r="F343" s="1054"/>
      <c r="G343" s="1054"/>
      <c r="H343" s="1054"/>
      <c r="I343" s="1054"/>
      <c r="J343" s="1055">
        <f t="shared" si="75"/>
        <v>0</v>
      </c>
      <c r="K343" s="1052"/>
      <c r="L343" s="1055">
        <f t="shared" si="67"/>
        <v>0</v>
      </c>
      <c r="M343" s="757">
        <f>IF(ISBLANK($C343),0,VLOOKUP($C343,Listen!$B$3:$D$40,2,FALSE))</f>
        <v>0</v>
      </c>
      <c r="N343" s="757">
        <f>IF(ISBLANK($C343),0,VLOOKUP($C343,Listen!$B$3:$D$40,3,FALSE))</f>
        <v>0</v>
      </c>
      <c r="O343" s="1056">
        <f t="shared" si="76"/>
        <v>0</v>
      </c>
      <c r="P343" s="1056">
        <f t="shared" ref="P343:U385" si="77">O343</f>
        <v>0</v>
      </c>
      <c r="Q343" s="1056">
        <f t="shared" si="77"/>
        <v>0</v>
      </c>
      <c r="R343" s="1056">
        <f t="shared" si="77"/>
        <v>0</v>
      </c>
      <c r="S343" s="1056">
        <f t="shared" si="77"/>
        <v>0</v>
      </c>
      <c r="T343" s="1056">
        <f t="shared" si="77"/>
        <v>0</v>
      </c>
      <c r="U343" s="1056">
        <f t="shared" si="77"/>
        <v>0</v>
      </c>
      <c r="V343" s="1060">
        <f t="shared" ca="1" si="62"/>
        <v>0</v>
      </c>
      <c r="W343" s="1057">
        <f ca="1">IF(D343='A. Allgemeine Informationen'!$C$15,$L343-$X343,OFFSET(X343,0,'A. Allgemeine Informationen'!$C$15-2022)-$X343)</f>
        <v>0</v>
      </c>
      <c r="X343" s="1057">
        <f ca="1">IFERROR(OFFSET(X343,0,'A. Allgemeine Informationen'!$C$15-2021),0)</f>
        <v>0</v>
      </c>
      <c r="Y343" s="1060">
        <f t="shared" si="68"/>
        <v>0</v>
      </c>
      <c r="Z343" s="1060">
        <f t="shared" si="69"/>
        <v>0</v>
      </c>
      <c r="AA343" s="1060">
        <f t="shared" si="70"/>
        <v>0</v>
      </c>
      <c r="AB343" s="1060">
        <f t="shared" si="71"/>
        <v>0</v>
      </c>
      <c r="AC343" s="1060">
        <f t="shared" si="72"/>
        <v>0</v>
      </c>
      <c r="AD343" s="1060">
        <f t="shared" si="73"/>
        <v>0</v>
      </c>
      <c r="AE343" s="1060">
        <f t="shared" si="74"/>
        <v>0</v>
      </c>
    </row>
    <row r="344" spans="2:31" s="1059" customFormat="1" ht="15" x14ac:dyDescent="0.2">
      <c r="B344" s="833"/>
      <c r="C344" s="1052"/>
      <c r="D344" s="1053"/>
      <c r="E344" s="1054"/>
      <c r="F344" s="1054"/>
      <c r="G344" s="1054"/>
      <c r="H344" s="1054"/>
      <c r="I344" s="1054"/>
      <c r="J344" s="1055">
        <f t="shared" si="75"/>
        <v>0</v>
      </c>
      <c r="K344" s="1052"/>
      <c r="L344" s="1055">
        <f t="shared" si="67"/>
        <v>0</v>
      </c>
      <c r="M344" s="757">
        <f>IF(ISBLANK($C344),0,VLOOKUP($C344,Listen!$B$3:$D$40,2,FALSE))</f>
        <v>0</v>
      </c>
      <c r="N344" s="757">
        <f>IF(ISBLANK($C344),0,VLOOKUP($C344,Listen!$B$3:$D$40,3,FALSE))</f>
        <v>0</v>
      </c>
      <c r="O344" s="1056">
        <f t="shared" si="76"/>
        <v>0</v>
      </c>
      <c r="P344" s="1056">
        <f t="shared" si="77"/>
        <v>0</v>
      </c>
      <c r="Q344" s="1056">
        <f t="shared" si="77"/>
        <v>0</v>
      </c>
      <c r="R344" s="1056">
        <f t="shared" si="77"/>
        <v>0</v>
      </c>
      <c r="S344" s="1056">
        <f t="shared" si="77"/>
        <v>0</v>
      </c>
      <c r="T344" s="1056">
        <f t="shared" si="77"/>
        <v>0</v>
      </c>
      <c r="U344" s="1056">
        <f t="shared" si="77"/>
        <v>0</v>
      </c>
      <c r="V344" s="1060">
        <f t="shared" ca="1" si="62"/>
        <v>0</v>
      </c>
      <c r="W344" s="1057">
        <f ca="1">IF(D344='A. Allgemeine Informationen'!$C$15,$L344-$X344,OFFSET(X344,0,'A. Allgemeine Informationen'!$C$15-2022)-$X344)</f>
        <v>0</v>
      </c>
      <c r="X344" s="1057">
        <f ca="1">IFERROR(OFFSET(X344,0,'A. Allgemeine Informationen'!$C$15-2021),0)</f>
        <v>0</v>
      </c>
      <c r="Y344" s="1060">
        <f t="shared" si="68"/>
        <v>0</v>
      </c>
      <c r="Z344" s="1060">
        <f t="shared" si="69"/>
        <v>0</v>
      </c>
      <c r="AA344" s="1060">
        <f t="shared" si="70"/>
        <v>0</v>
      </c>
      <c r="AB344" s="1060">
        <f t="shared" si="71"/>
        <v>0</v>
      </c>
      <c r="AC344" s="1060">
        <f t="shared" si="72"/>
        <v>0</v>
      </c>
      <c r="AD344" s="1060">
        <f t="shared" si="73"/>
        <v>0</v>
      </c>
      <c r="AE344" s="1060">
        <f t="shared" si="74"/>
        <v>0</v>
      </c>
    </row>
    <row r="345" spans="2:31" s="1059" customFormat="1" ht="15" x14ac:dyDescent="0.2">
      <c r="B345" s="833"/>
      <c r="C345" s="1052"/>
      <c r="D345" s="1053"/>
      <c r="E345" s="1054"/>
      <c r="F345" s="1054"/>
      <c r="G345" s="1054"/>
      <c r="H345" s="1054"/>
      <c r="I345" s="1054"/>
      <c r="J345" s="1055">
        <f t="shared" si="75"/>
        <v>0</v>
      </c>
      <c r="K345" s="1052"/>
      <c r="L345" s="1055">
        <f t="shared" si="67"/>
        <v>0</v>
      </c>
      <c r="M345" s="757">
        <f>IF(ISBLANK($C345),0,VLOOKUP($C345,Listen!$B$3:$D$40,2,FALSE))</f>
        <v>0</v>
      </c>
      <c r="N345" s="757">
        <f>IF(ISBLANK($C345),0,VLOOKUP($C345,Listen!$B$3:$D$40,3,FALSE))</f>
        <v>0</v>
      </c>
      <c r="O345" s="1056">
        <f t="shared" si="76"/>
        <v>0</v>
      </c>
      <c r="P345" s="1056">
        <f t="shared" si="77"/>
        <v>0</v>
      </c>
      <c r="Q345" s="1056">
        <f t="shared" si="77"/>
        <v>0</v>
      </c>
      <c r="R345" s="1056">
        <f t="shared" si="77"/>
        <v>0</v>
      </c>
      <c r="S345" s="1056">
        <f t="shared" si="77"/>
        <v>0</v>
      </c>
      <c r="T345" s="1056">
        <f t="shared" si="77"/>
        <v>0</v>
      </c>
      <c r="U345" s="1056">
        <f t="shared" si="77"/>
        <v>0</v>
      </c>
      <c r="V345" s="1060">
        <f t="shared" ca="1" si="62"/>
        <v>0</v>
      </c>
      <c r="W345" s="1057">
        <f ca="1">IF(D345='A. Allgemeine Informationen'!$C$15,$L345-$X345,OFFSET(X345,0,'A. Allgemeine Informationen'!$C$15-2022)-$X345)</f>
        <v>0</v>
      </c>
      <c r="X345" s="1057">
        <f ca="1">IFERROR(OFFSET(X345,0,'A. Allgemeine Informationen'!$C$15-2021),0)</f>
        <v>0</v>
      </c>
      <c r="Y345" s="1060">
        <f t="shared" si="68"/>
        <v>0</v>
      </c>
      <c r="Z345" s="1060">
        <f t="shared" si="69"/>
        <v>0</v>
      </c>
      <c r="AA345" s="1060">
        <f t="shared" si="70"/>
        <v>0</v>
      </c>
      <c r="AB345" s="1060">
        <f t="shared" si="71"/>
        <v>0</v>
      </c>
      <c r="AC345" s="1060">
        <f t="shared" si="72"/>
        <v>0</v>
      </c>
      <c r="AD345" s="1060">
        <f t="shared" si="73"/>
        <v>0</v>
      </c>
      <c r="AE345" s="1060">
        <f t="shared" si="74"/>
        <v>0</v>
      </c>
    </row>
    <row r="346" spans="2:31" s="1059" customFormat="1" ht="15" x14ac:dyDescent="0.2">
      <c r="B346" s="833"/>
      <c r="C346" s="1052"/>
      <c r="D346" s="1053"/>
      <c r="E346" s="1054"/>
      <c r="F346" s="1054"/>
      <c r="G346" s="1054"/>
      <c r="H346" s="1054"/>
      <c r="I346" s="1054"/>
      <c r="J346" s="1055">
        <f t="shared" si="75"/>
        <v>0</v>
      </c>
      <c r="K346" s="1052"/>
      <c r="L346" s="1055">
        <f t="shared" si="67"/>
        <v>0</v>
      </c>
      <c r="M346" s="757">
        <f>IF(ISBLANK($C346),0,VLOOKUP($C346,Listen!$B$3:$D$40,2,FALSE))</f>
        <v>0</v>
      </c>
      <c r="N346" s="757">
        <f>IF(ISBLANK($C346),0,VLOOKUP($C346,Listen!$B$3:$D$40,3,FALSE))</f>
        <v>0</v>
      </c>
      <c r="O346" s="1056">
        <f t="shared" si="76"/>
        <v>0</v>
      </c>
      <c r="P346" s="1056">
        <f t="shared" si="77"/>
        <v>0</v>
      </c>
      <c r="Q346" s="1056">
        <f t="shared" si="77"/>
        <v>0</v>
      </c>
      <c r="R346" s="1056">
        <f t="shared" si="77"/>
        <v>0</v>
      </c>
      <c r="S346" s="1056">
        <f t="shared" si="77"/>
        <v>0</v>
      </c>
      <c r="T346" s="1056">
        <f t="shared" si="77"/>
        <v>0</v>
      </c>
      <c r="U346" s="1056">
        <f t="shared" si="77"/>
        <v>0</v>
      </c>
      <c r="V346" s="1060">
        <f t="shared" ca="1" si="62"/>
        <v>0</v>
      </c>
      <c r="W346" s="1057">
        <f ca="1">IF(D346='A. Allgemeine Informationen'!$C$15,$L346-$X346,OFFSET(X346,0,'A. Allgemeine Informationen'!$C$15-2022)-$X346)</f>
        <v>0</v>
      </c>
      <c r="X346" s="1057">
        <f ca="1">IFERROR(OFFSET(X346,0,'A. Allgemeine Informationen'!$C$15-2021),0)</f>
        <v>0</v>
      </c>
      <c r="Y346" s="1060">
        <f t="shared" si="68"/>
        <v>0</v>
      </c>
      <c r="Z346" s="1060">
        <f t="shared" si="69"/>
        <v>0</v>
      </c>
      <c r="AA346" s="1060">
        <f t="shared" si="70"/>
        <v>0</v>
      </c>
      <c r="AB346" s="1060">
        <f t="shared" si="71"/>
        <v>0</v>
      </c>
      <c r="AC346" s="1060">
        <f t="shared" si="72"/>
        <v>0</v>
      </c>
      <c r="AD346" s="1060">
        <f t="shared" si="73"/>
        <v>0</v>
      </c>
      <c r="AE346" s="1060">
        <f t="shared" si="74"/>
        <v>0</v>
      </c>
    </row>
    <row r="347" spans="2:31" s="1059" customFormat="1" ht="15" x14ac:dyDescent="0.2">
      <c r="B347" s="833"/>
      <c r="C347" s="1052"/>
      <c r="D347" s="1053"/>
      <c r="E347" s="1054"/>
      <c r="F347" s="1054"/>
      <c r="G347" s="1054"/>
      <c r="H347" s="1054"/>
      <c r="I347" s="1054"/>
      <c r="J347" s="1055">
        <f t="shared" si="75"/>
        <v>0</v>
      </c>
      <c r="K347" s="1052"/>
      <c r="L347" s="1055">
        <f t="shared" si="67"/>
        <v>0</v>
      </c>
      <c r="M347" s="757">
        <f>IF(ISBLANK($C347),0,VLOOKUP($C347,Listen!$B$3:$D$40,2,FALSE))</f>
        <v>0</v>
      </c>
      <c r="N347" s="757">
        <f>IF(ISBLANK($C347),0,VLOOKUP($C347,Listen!$B$3:$D$40,3,FALSE))</f>
        <v>0</v>
      </c>
      <c r="O347" s="1056">
        <f t="shared" si="76"/>
        <v>0</v>
      </c>
      <c r="P347" s="1056">
        <f t="shared" si="77"/>
        <v>0</v>
      </c>
      <c r="Q347" s="1056">
        <f t="shared" si="77"/>
        <v>0</v>
      </c>
      <c r="R347" s="1056">
        <f t="shared" si="77"/>
        <v>0</v>
      </c>
      <c r="S347" s="1056">
        <f t="shared" si="77"/>
        <v>0</v>
      </c>
      <c r="T347" s="1056">
        <f t="shared" si="77"/>
        <v>0</v>
      </c>
      <c r="U347" s="1056">
        <f t="shared" si="77"/>
        <v>0</v>
      </c>
      <c r="V347" s="1060">
        <f t="shared" ca="1" si="62"/>
        <v>0</v>
      </c>
      <c r="W347" s="1057">
        <f ca="1">IF(D347='A. Allgemeine Informationen'!$C$15,$L347-$X347,OFFSET(X347,0,'A. Allgemeine Informationen'!$C$15-2022)-$X347)</f>
        <v>0</v>
      </c>
      <c r="X347" s="1057">
        <f ca="1">IFERROR(OFFSET(X347,0,'A. Allgemeine Informationen'!$C$15-2021),0)</f>
        <v>0</v>
      </c>
      <c r="Y347" s="1060">
        <f t="shared" si="68"/>
        <v>0</v>
      </c>
      <c r="Z347" s="1060">
        <f t="shared" si="69"/>
        <v>0</v>
      </c>
      <c r="AA347" s="1060">
        <f t="shared" si="70"/>
        <v>0</v>
      </c>
      <c r="AB347" s="1060">
        <f t="shared" si="71"/>
        <v>0</v>
      </c>
      <c r="AC347" s="1060">
        <f t="shared" si="72"/>
        <v>0</v>
      </c>
      <c r="AD347" s="1060">
        <f t="shared" si="73"/>
        <v>0</v>
      </c>
      <c r="AE347" s="1060">
        <f t="shared" si="74"/>
        <v>0</v>
      </c>
    </row>
    <row r="348" spans="2:31" s="1059" customFormat="1" ht="15" x14ac:dyDescent="0.2">
      <c r="B348" s="833"/>
      <c r="C348" s="1052"/>
      <c r="D348" s="1053"/>
      <c r="E348" s="1054"/>
      <c r="F348" s="1054"/>
      <c r="G348" s="1054"/>
      <c r="H348" s="1054"/>
      <c r="I348" s="1054"/>
      <c r="J348" s="1055">
        <f t="shared" si="75"/>
        <v>0</v>
      </c>
      <c r="K348" s="1052"/>
      <c r="L348" s="1055">
        <f t="shared" si="67"/>
        <v>0</v>
      </c>
      <c r="M348" s="757">
        <f>IF(ISBLANK($C348),0,VLOOKUP($C348,Listen!$B$3:$D$40,2,FALSE))</f>
        <v>0</v>
      </c>
      <c r="N348" s="757">
        <f>IF(ISBLANK($C348),0,VLOOKUP($C348,Listen!$B$3:$D$40,3,FALSE))</f>
        <v>0</v>
      </c>
      <c r="O348" s="1056">
        <f t="shared" si="76"/>
        <v>0</v>
      </c>
      <c r="P348" s="1056">
        <f t="shared" si="77"/>
        <v>0</v>
      </c>
      <c r="Q348" s="1056">
        <f t="shared" si="77"/>
        <v>0</v>
      </c>
      <c r="R348" s="1056">
        <f t="shared" si="77"/>
        <v>0</v>
      </c>
      <c r="S348" s="1056">
        <f t="shared" si="77"/>
        <v>0</v>
      </c>
      <c r="T348" s="1056">
        <f t="shared" si="77"/>
        <v>0</v>
      </c>
      <c r="U348" s="1056">
        <f t="shared" si="77"/>
        <v>0</v>
      </c>
      <c r="V348" s="1060">
        <f t="shared" ca="1" si="62"/>
        <v>0</v>
      </c>
      <c r="W348" s="1057">
        <f ca="1">IF(D348='A. Allgemeine Informationen'!$C$15,$L348-$X348,OFFSET(X348,0,'A. Allgemeine Informationen'!$C$15-2022)-$X348)</f>
        <v>0</v>
      </c>
      <c r="X348" s="1057">
        <f ca="1">IFERROR(OFFSET(X348,0,'A. Allgemeine Informationen'!$C$15-2021),0)</f>
        <v>0</v>
      </c>
      <c r="Y348" s="1060">
        <f t="shared" si="68"/>
        <v>0</v>
      </c>
      <c r="Z348" s="1060">
        <f t="shared" si="69"/>
        <v>0</v>
      </c>
      <c r="AA348" s="1060">
        <f t="shared" si="70"/>
        <v>0</v>
      </c>
      <c r="AB348" s="1060">
        <f t="shared" si="71"/>
        <v>0</v>
      </c>
      <c r="AC348" s="1060">
        <f t="shared" si="72"/>
        <v>0</v>
      </c>
      <c r="AD348" s="1060">
        <f t="shared" si="73"/>
        <v>0</v>
      </c>
      <c r="AE348" s="1060">
        <f t="shared" si="74"/>
        <v>0</v>
      </c>
    </row>
    <row r="349" spans="2:31" s="1059" customFormat="1" ht="15" x14ac:dyDescent="0.2">
      <c r="B349" s="833"/>
      <c r="C349" s="1052"/>
      <c r="D349" s="1053"/>
      <c r="E349" s="1054"/>
      <c r="F349" s="1054"/>
      <c r="G349" s="1054"/>
      <c r="H349" s="1054"/>
      <c r="I349" s="1054"/>
      <c r="J349" s="1055">
        <f t="shared" si="75"/>
        <v>0</v>
      </c>
      <c r="K349" s="1052"/>
      <c r="L349" s="1055">
        <f t="shared" si="67"/>
        <v>0</v>
      </c>
      <c r="M349" s="757">
        <f>IF(ISBLANK($C349),0,VLOOKUP($C349,Listen!$B$3:$D$40,2,FALSE))</f>
        <v>0</v>
      </c>
      <c r="N349" s="757">
        <f>IF(ISBLANK($C349),0,VLOOKUP($C349,Listen!$B$3:$D$40,3,FALSE))</f>
        <v>0</v>
      </c>
      <c r="O349" s="1056">
        <f t="shared" si="76"/>
        <v>0</v>
      </c>
      <c r="P349" s="1056">
        <f t="shared" si="77"/>
        <v>0</v>
      </c>
      <c r="Q349" s="1056">
        <f t="shared" si="77"/>
        <v>0</v>
      </c>
      <c r="R349" s="1056">
        <f t="shared" si="77"/>
        <v>0</v>
      </c>
      <c r="S349" s="1056">
        <f t="shared" si="77"/>
        <v>0</v>
      </c>
      <c r="T349" s="1056">
        <f t="shared" si="77"/>
        <v>0</v>
      </c>
      <c r="U349" s="1056">
        <f t="shared" si="77"/>
        <v>0</v>
      </c>
      <c r="V349" s="1060">
        <f t="shared" ca="1" si="62"/>
        <v>0</v>
      </c>
      <c r="W349" s="1057">
        <f ca="1">IF(D349='A. Allgemeine Informationen'!$C$15,$L349-$X349,OFFSET(X349,0,'A. Allgemeine Informationen'!$C$15-2022)-$X349)</f>
        <v>0</v>
      </c>
      <c r="X349" s="1057">
        <f ca="1">IFERROR(OFFSET(X349,0,'A. Allgemeine Informationen'!$C$15-2021),0)</f>
        <v>0</v>
      </c>
      <c r="Y349" s="1060">
        <f t="shared" si="68"/>
        <v>0</v>
      </c>
      <c r="Z349" s="1060">
        <f t="shared" si="69"/>
        <v>0</v>
      </c>
      <c r="AA349" s="1060">
        <f t="shared" si="70"/>
        <v>0</v>
      </c>
      <c r="AB349" s="1060">
        <f t="shared" si="71"/>
        <v>0</v>
      </c>
      <c r="AC349" s="1060">
        <f t="shared" si="72"/>
        <v>0</v>
      </c>
      <c r="AD349" s="1060">
        <f t="shared" si="73"/>
        <v>0</v>
      </c>
      <c r="AE349" s="1060">
        <f t="shared" si="74"/>
        <v>0</v>
      </c>
    </row>
    <row r="350" spans="2:31" s="1059" customFormat="1" ht="15" x14ac:dyDescent="0.2">
      <c r="B350" s="833"/>
      <c r="C350" s="1052"/>
      <c r="D350" s="1053"/>
      <c r="E350" s="1054"/>
      <c r="F350" s="1054"/>
      <c r="G350" s="1054"/>
      <c r="H350" s="1054"/>
      <c r="I350" s="1054"/>
      <c r="J350" s="1055">
        <f t="shared" si="75"/>
        <v>0</v>
      </c>
      <c r="K350" s="1052"/>
      <c r="L350" s="1055">
        <f t="shared" si="67"/>
        <v>0</v>
      </c>
      <c r="M350" s="757">
        <f>IF(ISBLANK($C350),0,VLOOKUP($C350,Listen!$B$3:$D$40,2,FALSE))</f>
        <v>0</v>
      </c>
      <c r="N350" s="757">
        <f>IF(ISBLANK($C350),0,VLOOKUP($C350,Listen!$B$3:$D$40,3,FALSE))</f>
        <v>0</v>
      </c>
      <c r="O350" s="1056">
        <f t="shared" si="76"/>
        <v>0</v>
      </c>
      <c r="P350" s="1056">
        <f t="shared" si="77"/>
        <v>0</v>
      </c>
      <c r="Q350" s="1056">
        <f t="shared" si="77"/>
        <v>0</v>
      </c>
      <c r="R350" s="1056">
        <f t="shared" si="77"/>
        <v>0</v>
      </c>
      <c r="S350" s="1056">
        <f t="shared" si="77"/>
        <v>0</v>
      </c>
      <c r="T350" s="1056">
        <f t="shared" si="77"/>
        <v>0</v>
      </c>
      <c r="U350" s="1056">
        <f t="shared" si="77"/>
        <v>0</v>
      </c>
      <c r="V350" s="1060">
        <f t="shared" ca="1" si="62"/>
        <v>0</v>
      </c>
      <c r="W350" s="1057">
        <f ca="1">IF(D350='A. Allgemeine Informationen'!$C$15,$L350-$X350,OFFSET(X350,0,'A. Allgemeine Informationen'!$C$15-2022)-$X350)</f>
        <v>0</v>
      </c>
      <c r="X350" s="1057">
        <f ca="1">IFERROR(OFFSET(X350,0,'A. Allgemeine Informationen'!$C$15-2021),0)</f>
        <v>0</v>
      </c>
      <c r="Y350" s="1060">
        <f t="shared" si="68"/>
        <v>0</v>
      </c>
      <c r="Z350" s="1060">
        <f t="shared" si="69"/>
        <v>0</v>
      </c>
      <c r="AA350" s="1060">
        <f t="shared" si="70"/>
        <v>0</v>
      </c>
      <c r="AB350" s="1060">
        <f t="shared" si="71"/>
        <v>0</v>
      </c>
      <c r="AC350" s="1060">
        <f t="shared" si="72"/>
        <v>0</v>
      </c>
      <c r="AD350" s="1060">
        <f t="shared" si="73"/>
        <v>0</v>
      </c>
      <c r="AE350" s="1060">
        <f t="shared" si="74"/>
        <v>0</v>
      </c>
    </row>
    <row r="351" spans="2:31" s="1059" customFormat="1" ht="15" x14ac:dyDescent="0.2">
      <c r="B351" s="833"/>
      <c r="C351" s="1052"/>
      <c r="D351" s="1053"/>
      <c r="E351" s="1054"/>
      <c r="F351" s="1054"/>
      <c r="G351" s="1054"/>
      <c r="H351" s="1054"/>
      <c r="I351" s="1054"/>
      <c r="J351" s="1055">
        <f t="shared" si="75"/>
        <v>0</v>
      </c>
      <c r="K351" s="1052"/>
      <c r="L351" s="1055">
        <f t="shared" si="67"/>
        <v>0</v>
      </c>
      <c r="M351" s="757">
        <f>IF(ISBLANK($C351),0,VLOOKUP($C351,Listen!$B$3:$D$40,2,FALSE))</f>
        <v>0</v>
      </c>
      <c r="N351" s="757">
        <f>IF(ISBLANK($C351),0,VLOOKUP($C351,Listen!$B$3:$D$40,3,FALSE))</f>
        <v>0</v>
      </c>
      <c r="O351" s="1056">
        <f t="shared" si="76"/>
        <v>0</v>
      </c>
      <c r="P351" s="1056">
        <f t="shared" si="77"/>
        <v>0</v>
      </c>
      <c r="Q351" s="1056">
        <f t="shared" si="77"/>
        <v>0</v>
      </c>
      <c r="R351" s="1056">
        <f t="shared" si="77"/>
        <v>0</v>
      </c>
      <c r="S351" s="1056">
        <f t="shared" si="77"/>
        <v>0</v>
      </c>
      <c r="T351" s="1056">
        <f t="shared" si="77"/>
        <v>0</v>
      </c>
      <c r="U351" s="1056">
        <f t="shared" si="77"/>
        <v>0</v>
      </c>
      <c r="V351" s="1060">
        <f t="shared" ca="1" si="62"/>
        <v>0</v>
      </c>
      <c r="W351" s="1057">
        <f ca="1">IF(D351='A. Allgemeine Informationen'!$C$15,$L351-$X351,OFFSET(X351,0,'A. Allgemeine Informationen'!$C$15-2022)-$X351)</f>
        <v>0</v>
      </c>
      <c r="X351" s="1057">
        <f ca="1">IFERROR(OFFSET(X351,0,'A. Allgemeine Informationen'!$C$15-2021),0)</f>
        <v>0</v>
      </c>
      <c r="Y351" s="1060">
        <f t="shared" si="68"/>
        <v>0</v>
      </c>
      <c r="Z351" s="1060">
        <f t="shared" si="69"/>
        <v>0</v>
      </c>
      <c r="AA351" s="1060">
        <f t="shared" si="70"/>
        <v>0</v>
      </c>
      <c r="AB351" s="1060">
        <f t="shared" si="71"/>
        <v>0</v>
      </c>
      <c r="AC351" s="1060">
        <f t="shared" si="72"/>
        <v>0</v>
      </c>
      <c r="AD351" s="1060">
        <f t="shared" si="73"/>
        <v>0</v>
      </c>
      <c r="AE351" s="1060">
        <f t="shared" si="74"/>
        <v>0</v>
      </c>
    </row>
    <row r="352" spans="2:31" s="1059" customFormat="1" ht="15" x14ac:dyDescent="0.2">
      <c r="B352" s="833"/>
      <c r="C352" s="1052"/>
      <c r="D352" s="1053"/>
      <c r="E352" s="1054"/>
      <c r="F352" s="1054"/>
      <c r="G352" s="1054"/>
      <c r="H352" s="1054"/>
      <c r="I352" s="1054"/>
      <c r="J352" s="1055">
        <f t="shared" si="75"/>
        <v>0</v>
      </c>
      <c r="K352" s="1052"/>
      <c r="L352" s="1055">
        <f t="shared" si="67"/>
        <v>0</v>
      </c>
      <c r="M352" s="757">
        <f>IF(ISBLANK($C352),0,VLOOKUP($C352,Listen!$B$3:$D$40,2,FALSE))</f>
        <v>0</v>
      </c>
      <c r="N352" s="757">
        <f>IF(ISBLANK($C352),0,VLOOKUP($C352,Listen!$B$3:$D$40,3,FALSE))</f>
        <v>0</v>
      </c>
      <c r="O352" s="1056">
        <f t="shared" si="76"/>
        <v>0</v>
      </c>
      <c r="P352" s="1056">
        <f t="shared" si="77"/>
        <v>0</v>
      </c>
      <c r="Q352" s="1056">
        <f t="shared" si="77"/>
        <v>0</v>
      </c>
      <c r="R352" s="1056">
        <f t="shared" si="77"/>
        <v>0</v>
      </c>
      <c r="S352" s="1056">
        <f t="shared" si="77"/>
        <v>0</v>
      </c>
      <c r="T352" s="1056">
        <f t="shared" si="77"/>
        <v>0</v>
      </c>
      <c r="U352" s="1056">
        <f t="shared" si="77"/>
        <v>0</v>
      </c>
      <c r="V352" s="1060">
        <f t="shared" ca="1" si="62"/>
        <v>0</v>
      </c>
      <c r="W352" s="1057">
        <f ca="1">IF(D352='A. Allgemeine Informationen'!$C$15,$L352-$X352,OFFSET(X352,0,'A. Allgemeine Informationen'!$C$15-2022)-$X352)</f>
        <v>0</v>
      </c>
      <c r="X352" s="1057">
        <f ca="1">IFERROR(OFFSET(X352,0,'A. Allgemeine Informationen'!$C$15-2021),0)</f>
        <v>0</v>
      </c>
      <c r="Y352" s="1060">
        <f t="shared" si="68"/>
        <v>0</v>
      </c>
      <c r="Z352" s="1060">
        <f t="shared" si="69"/>
        <v>0</v>
      </c>
      <c r="AA352" s="1060">
        <f t="shared" si="70"/>
        <v>0</v>
      </c>
      <c r="AB352" s="1060">
        <f t="shared" si="71"/>
        <v>0</v>
      </c>
      <c r="AC352" s="1060">
        <f t="shared" si="72"/>
        <v>0</v>
      </c>
      <c r="AD352" s="1060">
        <f t="shared" si="73"/>
        <v>0</v>
      </c>
      <c r="AE352" s="1060">
        <f t="shared" si="74"/>
        <v>0</v>
      </c>
    </row>
    <row r="353" spans="2:31" s="1059" customFormat="1" ht="15" x14ac:dyDescent="0.2">
      <c r="B353" s="833"/>
      <c r="C353" s="1052"/>
      <c r="D353" s="1053"/>
      <c r="E353" s="1054"/>
      <c r="F353" s="1054"/>
      <c r="G353" s="1054"/>
      <c r="H353" s="1054"/>
      <c r="I353" s="1054"/>
      <c r="J353" s="1055">
        <f t="shared" si="75"/>
        <v>0</v>
      </c>
      <c r="K353" s="1052"/>
      <c r="L353" s="1055">
        <f t="shared" si="67"/>
        <v>0</v>
      </c>
      <c r="M353" s="757">
        <f>IF(ISBLANK($C353),0,VLOOKUP($C353,Listen!$B$3:$D$40,2,FALSE))</f>
        <v>0</v>
      </c>
      <c r="N353" s="757">
        <f>IF(ISBLANK($C353),0,VLOOKUP($C353,Listen!$B$3:$D$40,3,FALSE))</f>
        <v>0</v>
      </c>
      <c r="O353" s="1056">
        <f t="shared" si="76"/>
        <v>0</v>
      </c>
      <c r="P353" s="1056">
        <f t="shared" si="77"/>
        <v>0</v>
      </c>
      <c r="Q353" s="1056">
        <f t="shared" si="77"/>
        <v>0</v>
      </c>
      <c r="R353" s="1056">
        <f t="shared" si="77"/>
        <v>0</v>
      </c>
      <c r="S353" s="1056">
        <f t="shared" si="77"/>
        <v>0</v>
      </c>
      <c r="T353" s="1056">
        <f t="shared" si="77"/>
        <v>0</v>
      </c>
      <c r="U353" s="1056">
        <f t="shared" si="77"/>
        <v>0</v>
      </c>
      <c r="V353" s="1060">
        <f t="shared" ca="1" si="62"/>
        <v>0</v>
      </c>
      <c r="W353" s="1057">
        <f ca="1">IF(D353='A. Allgemeine Informationen'!$C$15,$L353-$X353,OFFSET(X353,0,'A. Allgemeine Informationen'!$C$15-2022)-$X353)</f>
        <v>0</v>
      </c>
      <c r="X353" s="1057">
        <f ca="1">IFERROR(OFFSET(X353,0,'A. Allgemeine Informationen'!$C$15-2021),0)</f>
        <v>0</v>
      </c>
      <c r="Y353" s="1060">
        <f t="shared" si="68"/>
        <v>0</v>
      </c>
      <c r="Z353" s="1060">
        <f t="shared" si="69"/>
        <v>0</v>
      </c>
      <c r="AA353" s="1060">
        <f t="shared" si="70"/>
        <v>0</v>
      </c>
      <c r="AB353" s="1060">
        <f t="shared" si="71"/>
        <v>0</v>
      </c>
      <c r="AC353" s="1060">
        <f t="shared" si="72"/>
        <v>0</v>
      </c>
      <c r="AD353" s="1060">
        <f t="shared" si="73"/>
        <v>0</v>
      </c>
      <c r="AE353" s="1060">
        <f t="shared" si="74"/>
        <v>0</v>
      </c>
    </row>
    <row r="354" spans="2:31" s="1059" customFormat="1" ht="15" x14ac:dyDescent="0.2">
      <c r="B354" s="833"/>
      <c r="C354" s="1052"/>
      <c r="D354" s="1053"/>
      <c r="E354" s="1054"/>
      <c r="F354" s="1054"/>
      <c r="G354" s="1054"/>
      <c r="H354" s="1054"/>
      <c r="I354" s="1054"/>
      <c r="J354" s="1055">
        <f t="shared" si="75"/>
        <v>0</v>
      </c>
      <c r="K354" s="1052"/>
      <c r="L354" s="1055">
        <f t="shared" si="67"/>
        <v>0</v>
      </c>
      <c r="M354" s="757">
        <f>IF(ISBLANK($C354),0,VLOOKUP($C354,Listen!$B$3:$D$40,2,FALSE))</f>
        <v>0</v>
      </c>
      <c r="N354" s="757">
        <f>IF(ISBLANK($C354),0,VLOOKUP($C354,Listen!$B$3:$D$40,3,FALSE))</f>
        <v>0</v>
      </c>
      <c r="O354" s="1056">
        <f t="shared" si="76"/>
        <v>0</v>
      </c>
      <c r="P354" s="1056">
        <f t="shared" si="77"/>
        <v>0</v>
      </c>
      <c r="Q354" s="1056">
        <f t="shared" si="77"/>
        <v>0</v>
      </c>
      <c r="R354" s="1056">
        <f t="shared" si="77"/>
        <v>0</v>
      </c>
      <c r="S354" s="1056">
        <f t="shared" si="77"/>
        <v>0</v>
      </c>
      <c r="T354" s="1056">
        <f t="shared" si="77"/>
        <v>0</v>
      </c>
      <c r="U354" s="1056">
        <f t="shared" si="77"/>
        <v>0</v>
      </c>
      <c r="V354" s="1060">
        <f t="shared" ca="1" si="62"/>
        <v>0</v>
      </c>
      <c r="W354" s="1057">
        <f ca="1">IF(D354='A. Allgemeine Informationen'!$C$15,$L354-$X354,OFFSET(X354,0,'A. Allgemeine Informationen'!$C$15-2022)-$X354)</f>
        <v>0</v>
      </c>
      <c r="X354" s="1057">
        <f ca="1">IFERROR(OFFSET(X354,0,'A. Allgemeine Informationen'!$C$15-2021),0)</f>
        <v>0</v>
      </c>
      <c r="Y354" s="1060">
        <f t="shared" si="68"/>
        <v>0</v>
      </c>
      <c r="Z354" s="1060">
        <f t="shared" si="69"/>
        <v>0</v>
      </c>
      <c r="AA354" s="1060">
        <f t="shared" si="70"/>
        <v>0</v>
      </c>
      <c r="AB354" s="1060">
        <f t="shared" si="71"/>
        <v>0</v>
      </c>
      <c r="AC354" s="1060">
        <f t="shared" si="72"/>
        <v>0</v>
      </c>
      <c r="AD354" s="1060">
        <f t="shared" si="73"/>
        <v>0</v>
      </c>
      <c r="AE354" s="1060">
        <f t="shared" si="74"/>
        <v>0</v>
      </c>
    </row>
    <row r="355" spans="2:31" s="1059" customFormat="1" ht="15" x14ac:dyDescent="0.2">
      <c r="B355" s="833"/>
      <c r="C355" s="1052"/>
      <c r="D355" s="1053"/>
      <c r="E355" s="1054"/>
      <c r="F355" s="1054"/>
      <c r="G355" s="1054"/>
      <c r="H355" s="1054"/>
      <c r="I355" s="1054"/>
      <c r="J355" s="1055">
        <f t="shared" si="75"/>
        <v>0</v>
      </c>
      <c r="K355" s="1052"/>
      <c r="L355" s="1055">
        <f t="shared" si="67"/>
        <v>0</v>
      </c>
      <c r="M355" s="757">
        <f>IF(ISBLANK($C355),0,VLOOKUP($C355,Listen!$B$3:$D$40,2,FALSE))</f>
        <v>0</v>
      </c>
      <c r="N355" s="757">
        <f>IF(ISBLANK($C355),0,VLOOKUP($C355,Listen!$B$3:$D$40,3,FALSE))</f>
        <v>0</v>
      </c>
      <c r="O355" s="1056">
        <f t="shared" si="76"/>
        <v>0</v>
      </c>
      <c r="P355" s="1056">
        <f t="shared" si="77"/>
        <v>0</v>
      </c>
      <c r="Q355" s="1056">
        <f t="shared" si="77"/>
        <v>0</v>
      </c>
      <c r="R355" s="1056">
        <f t="shared" si="77"/>
        <v>0</v>
      </c>
      <c r="S355" s="1056">
        <f t="shared" si="77"/>
        <v>0</v>
      </c>
      <c r="T355" s="1056">
        <f t="shared" si="77"/>
        <v>0</v>
      </c>
      <c r="U355" s="1056">
        <f t="shared" si="77"/>
        <v>0</v>
      </c>
      <c r="V355" s="1060">
        <f t="shared" ca="1" si="62"/>
        <v>0</v>
      </c>
      <c r="W355" s="1057">
        <f ca="1">IF(D355='A. Allgemeine Informationen'!$C$15,$L355-$X355,OFFSET(X355,0,'A. Allgemeine Informationen'!$C$15-2022)-$X355)</f>
        <v>0</v>
      </c>
      <c r="X355" s="1057">
        <f ca="1">IFERROR(OFFSET(X355,0,'A. Allgemeine Informationen'!$C$15-2021),0)</f>
        <v>0</v>
      </c>
      <c r="Y355" s="1060">
        <f t="shared" si="68"/>
        <v>0</v>
      </c>
      <c r="Z355" s="1060">
        <f t="shared" si="69"/>
        <v>0</v>
      </c>
      <c r="AA355" s="1060">
        <f t="shared" si="70"/>
        <v>0</v>
      </c>
      <c r="AB355" s="1060">
        <f t="shared" si="71"/>
        <v>0</v>
      </c>
      <c r="AC355" s="1060">
        <f t="shared" si="72"/>
        <v>0</v>
      </c>
      <c r="AD355" s="1060">
        <f t="shared" si="73"/>
        <v>0</v>
      </c>
      <c r="AE355" s="1060">
        <f t="shared" si="74"/>
        <v>0</v>
      </c>
    </row>
    <row r="356" spans="2:31" s="1059" customFormat="1" ht="15" x14ac:dyDescent="0.2">
      <c r="B356" s="833"/>
      <c r="C356" s="1052"/>
      <c r="D356" s="1053"/>
      <c r="E356" s="1054"/>
      <c r="F356" s="1054"/>
      <c r="G356" s="1054"/>
      <c r="H356" s="1054"/>
      <c r="I356" s="1054"/>
      <c r="J356" s="1055">
        <f t="shared" si="75"/>
        <v>0</v>
      </c>
      <c r="K356" s="1052"/>
      <c r="L356" s="1055">
        <f t="shared" si="67"/>
        <v>0</v>
      </c>
      <c r="M356" s="757">
        <f>IF(ISBLANK($C356),0,VLOOKUP($C356,Listen!$B$3:$D$40,2,FALSE))</f>
        <v>0</v>
      </c>
      <c r="N356" s="757">
        <f>IF(ISBLANK($C356),0,VLOOKUP($C356,Listen!$B$3:$D$40,3,FALSE))</f>
        <v>0</v>
      </c>
      <c r="O356" s="1056">
        <f t="shared" si="76"/>
        <v>0</v>
      </c>
      <c r="P356" s="1056">
        <f t="shared" si="77"/>
        <v>0</v>
      </c>
      <c r="Q356" s="1056">
        <f t="shared" si="77"/>
        <v>0</v>
      </c>
      <c r="R356" s="1056">
        <f t="shared" si="77"/>
        <v>0</v>
      </c>
      <c r="S356" s="1056">
        <f t="shared" si="77"/>
        <v>0</v>
      </c>
      <c r="T356" s="1056">
        <f t="shared" si="77"/>
        <v>0</v>
      </c>
      <c r="U356" s="1056">
        <f t="shared" si="77"/>
        <v>0</v>
      </c>
      <c r="V356" s="1060">
        <f t="shared" ca="1" si="62"/>
        <v>0</v>
      </c>
      <c r="W356" s="1057">
        <f ca="1">IF(D356='A. Allgemeine Informationen'!$C$15,$L356-$X356,OFFSET(X356,0,'A. Allgemeine Informationen'!$C$15-2022)-$X356)</f>
        <v>0</v>
      </c>
      <c r="X356" s="1057">
        <f ca="1">IFERROR(OFFSET(X356,0,'A. Allgemeine Informationen'!$C$15-2021),0)</f>
        <v>0</v>
      </c>
      <c r="Y356" s="1060">
        <f t="shared" si="68"/>
        <v>0</v>
      </c>
      <c r="Z356" s="1060">
        <f t="shared" si="69"/>
        <v>0</v>
      </c>
      <c r="AA356" s="1060">
        <f t="shared" si="70"/>
        <v>0</v>
      </c>
      <c r="AB356" s="1060">
        <f t="shared" si="71"/>
        <v>0</v>
      </c>
      <c r="AC356" s="1060">
        <f t="shared" si="72"/>
        <v>0</v>
      </c>
      <c r="AD356" s="1060">
        <f t="shared" si="73"/>
        <v>0</v>
      </c>
      <c r="AE356" s="1060">
        <f t="shared" si="74"/>
        <v>0</v>
      </c>
    </row>
    <row r="357" spans="2:31" s="1059" customFormat="1" ht="15" x14ac:dyDescent="0.2">
      <c r="B357" s="833"/>
      <c r="C357" s="1052"/>
      <c r="D357" s="1053"/>
      <c r="E357" s="1054"/>
      <c r="F357" s="1054"/>
      <c r="G357" s="1054"/>
      <c r="H357" s="1054"/>
      <c r="I357" s="1054"/>
      <c r="J357" s="1055">
        <f t="shared" si="75"/>
        <v>0</v>
      </c>
      <c r="K357" s="1052"/>
      <c r="L357" s="1055">
        <f t="shared" si="67"/>
        <v>0</v>
      </c>
      <c r="M357" s="757">
        <f>IF(ISBLANK($C357),0,VLOOKUP($C357,Listen!$B$3:$D$40,2,FALSE))</f>
        <v>0</v>
      </c>
      <c r="N357" s="757">
        <f>IF(ISBLANK($C357),0,VLOOKUP($C357,Listen!$B$3:$D$40,3,FALSE))</f>
        <v>0</v>
      </c>
      <c r="O357" s="1056">
        <f t="shared" si="76"/>
        <v>0</v>
      </c>
      <c r="P357" s="1056">
        <f t="shared" si="77"/>
        <v>0</v>
      </c>
      <c r="Q357" s="1056">
        <f t="shared" si="77"/>
        <v>0</v>
      </c>
      <c r="R357" s="1056">
        <f t="shared" si="77"/>
        <v>0</v>
      </c>
      <c r="S357" s="1056">
        <f t="shared" si="77"/>
        <v>0</v>
      </c>
      <c r="T357" s="1056">
        <f t="shared" si="77"/>
        <v>0</v>
      </c>
      <c r="U357" s="1056">
        <f t="shared" si="77"/>
        <v>0</v>
      </c>
      <c r="V357" s="1060">
        <f t="shared" ca="1" si="62"/>
        <v>0</v>
      </c>
      <c r="W357" s="1057">
        <f ca="1">IF(D357='A. Allgemeine Informationen'!$C$15,$L357-$X357,OFFSET(X357,0,'A. Allgemeine Informationen'!$C$15-2022)-$X357)</f>
        <v>0</v>
      </c>
      <c r="X357" s="1057">
        <f ca="1">IFERROR(OFFSET(X357,0,'A. Allgemeine Informationen'!$C$15-2021),0)</f>
        <v>0</v>
      </c>
      <c r="Y357" s="1060">
        <f t="shared" si="68"/>
        <v>0</v>
      </c>
      <c r="Z357" s="1060">
        <f t="shared" si="69"/>
        <v>0</v>
      </c>
      <c r="AA357" s="1060">
        <f t="shared" si="70"/>
        <v>0</v>
      </c>
      <c r="AB357" s="1060">
        <f t="shared" si="71"/>
        <v>0</v>
      </c>
      <c r="AC357" s="1060">
        <f t="shared" si="72"/>
        <v>0</v>
      </c>
      <c r="AD357" s="1060">
        <f t="shared" si="73"/>
        <v>0</v>
      </c>
      <c r="AE357" s="1060">
        <f t="shared" si="74"/>
        <v>0</v>
      </c>
    </row>
    <row r="358" spans="2:31" s="1059" customFormat="1" ht="15" x14ac:dyDescent="0.2">
      <c r="B358" s="833"/>
      <c r="C358" s="1052"/>
      <c r="D358" s="1053"/>
      <c r="E358" s="1054"/>
      <c r="F358" s="1054"/>
      <c r="G358" s="1054"/>
      <c r="H358" s="1054"/>
      <c r="I358" s="1054"/>
      <c r="J358" s="1055">
        <f t="shared" si="75"/>
        <v>0</v>
      </c>
      <c r="K358" s="1052"/>
      <c r="L358" s="1055">
        <f t="shared" si="67"/>
        <v>0</v>
      </c>
      <c r="M358" s="757">
        <f>IF(ISBLANK($C358),0,VLOOKUP($C358,Listen!$B$3:$D$40,2,FALSE))</f>
        <v>0</v>
      </c>
      <c r="N358" s="757">
        <f>IF(ISBLANK($C358),0,VLOOKUP($C358,Listen!$B$3:$D$40,3,FALSE))</f>
        <v>0</v>
      </c>
      <c r="O358" s="1056">
        <f t="shared" si="76"/>
        <v>0</v>
      </c>
      <c r="P358" s="1056">
        <f t="shared" si="77"/>
        <v>0</v>
      </c>
      <c r="Q358" s="1056">
        <f t="shared" si="77"/>
        <v>0</v>
      </c>
      <c r="R358" s="1056">
        <f t="shared" si="77"/>
        <v>0</v>
      </c>
      <c r="S358" s="1056">
        <f t="shared" si="77"/>
        <v>0</v>
      </c>
      <c r="T358" s="1056">
        <f t="shared" si="77"/>
        <v>0</v>
      </c>
      <c r="U358" s="1056">
        <f t="shared" si="77"/>
        <v>0</v>
      </c>
      <c r="V358" s="1060">
        <f t="shared" ca="1" si="62"/>
        <v>0</v>
      </c>
      <c r="W358" s="1057">
        <f ca="1">IF(D358='A. Allgemeine Informationen'!$C$15,$L358-$X358,OFFSET(X358,0,'A. Allgemeine Informationen'!$C$15-2022)-$X358)</f>
        <v>0</v>
      </c>
      <c r="X358" s="1057">
        <f ca="1">IFERROR(OFFSET(X358,0,'A. Allgemeine Informationen'!$C$15-2021),0)</f>
        <v>0</v>
      </c>
      <c r="Y358" s="1060">
        <f t="shared" si="68"/>
        <v>0</v>
      </c>
      <c r="Z358" s="1060">
        <f t="shared" si="69"/>
        <v>0</v>
      </c>
      <c r="AA358" s="1060">
        <f t="shared" si="70"/>
        <v>0</v>
      </c>
      <c r="AB358" s="1060">
        <f t="shared" si="71"/>
        <v>0</v>
      </c>
      <c r="AC358" s="1060">
        <f t="shared" si="72"/>
        <v>0</v>
      </c>
      <c r="AD358" s="1060">
        <f t="shared" si="73"/>
        <v>0</v>
      </c>
      <c r="AE358" s="1060">
        <f t="shared" si="74"/>
        <v>0</v>
      </c>
    </row>
    <row r="359" spans="2:31" s="1059" customFormat="1" ht="15" x14ac:dyDescent="0.2">
      <c r="B359" s="833"/>
      <c r="C359" s="1052"/>
      <c r="D359" s="1053"/>
      <c r="E359" s="1054"/>
      <c r="F359" s="1054"/>
      <c r="G359" s="1054"/>
      <c r="H359" s="1054"/>
      <c r="I359" s="1054"/>
      <c r="J359" s="1055">
        <f t="shared" si="75"/>
        <v>0</v>
      </c>
      <c r="K359" s="1052"/>
      <c r="L359" s="1055">
        <f t="shared" si="67"/>
        <v>0</v>
      </c>
      <c r="M359" s="757">
        <f>IF(ISBLANK($C359),0,VLOOKUP($C359,Listen!$B$3:$D$40,2,FALSE))</f>
        <v>0</v>
      </c>
      <c r="N359" s="757">
        <f>IF(ISBLANK($C359),0,VLOOKUP($C359,Listen!$B$3:$D$40,3,FALSE))</f>
        <v>0</v>
      </c>
      <c r="O359" s="1056">
        <f t="shared" si="76"/>
        <v>0</v>
      </c>
      <c r="P359" s="1056">
        <f t="shared" si="77"/>
        <v>0</v>
      </c>
      <c r="Q359" s="1056">
        <f t="shared" si="77"/>
        <v>0</v>
      </c>
      <c r="R359" s="1056">
        <f t="shared" si="77"/>
        <v>0</v>
      </c>
      <c r="S359" s="1056">
        <f t="shared" si="77"/>
        <v>0</v>
      </c>
      <c r="T359" s="1056">
        <f t="shared" si="77"/>
        <v>0</v>
      </c>
      <c r="U359" s="1056">
        <f t="shared" si="77"/>
        <v>0</v>
      </c>
      <c r="V359" s="1060">
        <f t="shared" ca="1" si="62"/>
        <v>0</v>
      </c>
      <c r="W359" s="1057">
        <f ca="1">IF(D359='A. Allgemeine Informationen'!$C$15,$L359-$X359,OFFSET(X359,0,'A. Allgemeine Informationen'!$C$15-2022)-$X359)</f>
        <v>0</v>
      </c>
      <c r="X359" s="1057">
        <f ca="1">IFERROR(OFFSET(X359,0,'A. Allgemeine Informationen'!$C$15-2021),0)</f>
        <v>0</v>
      </c>
      <c r="Y359" s="1060">
        <f t="shared" si="68"/>
        <v>0</v>
      </c>
      <c r="Z359" s="1060">
        <f t="shared" si="69"/>
        <v>0</v>
      </c>
      <c r="AA359" s="1060">
        <f t="shared" si="70"/>
        <v>0</v>
      </c>
      <c r="AB359" s="1060">
        <f t="shared" si="71"/>
        <v>0</v>
      </c>
      <c r="AC359" s="1060">
        <f t="shared" si="72"/>
        <v>0</v>
      </c>
      <c r="AD359" s="1060">
        <f t="shared" si="73"/>
        <v>0</v>
      </c>
      <c r="AE359" s="1060">
        <f t="shared" si="74"/>
        <v>0</v>
      </c>
    </row>
    <row r="360" spans="2:31" s="1059" customFormat="1" ht="15" x14ac:dyDescent="0.2">
      <c r="B360" s="833"/>
      <c r="C360" s="1052"/>
      <c r="D360" s="1053"/>
      <c r="E360" s="1054"/>
      <c r="F360" s="1054"/>
      <c r="G360" s="1054"/>
      <c r="H360" s="1054"/>
      <c r="I360" s="1054"/>
      <c r="J360" s="1055">
        <f t="shared" si="75"/>
        <v>0</v>
      </c>
      <c r="K360" s="1052"/>
      <c r="L360" s="1055">
        <f t="shared" si="67"/>
        <v>0</v>
      </c>
      <c r="M360" s="757">
        <f>IF(ISBLANK($C360),0,VLOOKUP($C360,Listen!$B$3:$D$40,2,FALSE))</f>
        <v>0</v>
      </c>
      <c r="N360" s="757">
        <f>IF(ISBLANK($C360),0,VLOOKUP($C360,Listen!$B$3:$D$40,3,FALSE))</f>
        <v>0</v>
      </c>
      <c r="O360" s="1056">
        <f t="shared" si="76"/>
        <v>0</v>
      </c>
      <c r="P360" s="1056">
        <f t="shared" si="77"/>
        <v>0</v>
      </c>
      <c r="Q360" s="1056">
        <f t="shared" si="77"/>
        <v>0</v>
      </c>
      <c r="R360" s="1056">
        <f t="shared" si="77"/>
        <v>0</v>
      </c>
      <c r="S360" s="1056">
        <f t="shared" si="77"/>
        <v>0</v>
      </c>
      <c r="T360" s="1056">
        <f t="shared" si="77"/>
        <v>0</v>
      </c>
      <c r="U360" s="1056">
        <f t="shared" si="77"/>
        <v>0</v>
      </c>
      <c r="V360" s="1060">
        <f t="shared" ca="1" si="62"/>
        <v>0</v>
      </c>
      <c r="W360" s="1057">
        <f ca="1">IF(D360='A. Allgemeine Informationen'!$C$15,$L360-$X360,OFFSET(X360,0,'A. Allgemeine Informationen'!$C$15-2022)-$X360)</f>
        <v>0</v>
      </c>
      <c r="X360" s="1057">
        <f ca="1">IFERROR(OFFSET(X360,0,'A. Allgemeine Informationen'!$C$15-2021),0)</f>
        <v>0</v>
      </c>
      <c r="Y360" s="1060">
        <f t="shared" si="68"/>
        <v>0</v>
      </c>
      <c r="Z360" s="1060">
        <f t="shared" si="69"/>
        <v>0</v>
      </c>
      <c r="AA360" s="1060">
        <f t="shared" si="70"/>
        <v>0</v>
      </c>
      <c r="AB360" s="1060">
        <f t="shared" si="71"/>
        <v>0</v>
      </c>
      <c r="AC360" s="1060">
        <f t="shared" si="72"/>
        <v>0</v>
      </c>
      <c r="AD360" s="1060">
        <f t="shared" si="73"/>
        <v>0</v>
      </c>
      <c r="AE360" s="1060">
        <f t="shared" si="74"/>
        <v>0</v>
      </c>
    </row>
    <row r="361" spans="2:31" s="1059" customFormat="1" ht="15" x14ac:dyDescent="0.2">
      <c r="B361" s="833"/>
      <c r="C361" s="1052"/>
      <c r="D361" s="1053"/>
      <c r="E361" s="1054"/>
      <c r="F361" s="1054"/>
      <c r="G361" s="1054"/>
      <c r="H361" s="1054"/>
      <c r="I361" s="1054"/>
      <c r="J361" s="1055">
        <f t="shared" si="75"/>
        <v>0</v>
      </c>
      <c r="K361" s="1052"/>
      <c r="L361" s="1055">
        <f t="shared" si="67"/>
        <v>0</v>
      </c>
      <c r="M361" s="757">
        <f>IF(ISBLANK($C361),0,VLOOKUP($C361,Listen!$B$3:$D$40,2,FALSE))</f>
        <v>0</v>
      </c>
      <c r="N361" s="757">
        <f>IF(ISBLANK($C361),0,VLOOKUP($C361,Listen!$B$3:$D$40,3,FALSE))</f>
        <v>0</v>
      </c>
      <c r="O361" s="1056">
        <f t="shared" si="76"/>
        <v>0</v>
      </c>
      <c r="P361" s="1056">
        <f t="shared" si="77"/>
        <v>0</v>
      </c>
      <c r="Q361" s="1056">
        <f t="shared" si="77"/>
        <v>0</v>
      </c>
      <c r="R361" s="1056">
        <f t="shared" si="77"/>
        <v>0</v>
      </c>
      <c r="S361" s="1056">
        <f t="shared" si="77"/>
        <v>0</v>
      </c>
      <c r="T361" s="1056">
        <f t="shared" si="77"/>
        <v>0</v>
      </c>
      <c r="U361" s="1056">
        <f t="shared" si="77"/>
        <v>0</v>
      </c>
      <c r="V361" s="1060">
        <f t="shared" ca="1" si="62"/>
        <v>0</v>
      </c>
      <c r="W361" s="1057">
        <f ca="1">IF(D361='A. Allgemeine Informationen'!$C$15,$L361-$X361,OFFSET(X361,0,'A. Allgemeine Informationen'!$C$15-2022)-$X361)</f>
        <v>0</v>
      </c>
      <c r="X361" s="1057">
        <f ca="1">IFERROR(OFFSET(X361,0,'A. Allgemeine Informationen'!$C$15-2021),0)</f>
        <v>0</v>
      </c>
      <c r="Y361" s="1060">
        <f t="shared" si="68"/>
        <v>0</v>
      </c>
      <c r="Z361" s="1060">
        <f t="shared" si="69"/>
        <v>0</v>
      </c>
      <c r="AA361" s="1060">
        <f t="shared" si="70"/>
        <v>0</v>
      </c>
      <c r="AB361" s="1060">
        <f t="shared" si="71"/>
        <v>0</v>
      </c>
      <c r="AC361" s="1060">
        <f t="shared" si="72"/>
        <v>0</v>
      </c>
      <c r="AD361" s="1060">
        <f t="shared" si="73"/>
        <v>0</v>
      </c>
      <c r="AE361" s="1060">
        <f t="shared" si="74"/>
        <v>0</v>
      </c>
    </row>
    <row r="362" spans="2:31" s="1059" customFormat="1" ht="15" x14ac:dyDescent="0.2">
      <c r="B362" s="833"/>
      <c r="C362" s="1052"/>
      <c r="D362" s="1053"/>
      <c r="E362" s="1054"/>
      <c r="F362" s="1054"/>
      <c r="G362" s="1054"/>
      <c r="H362" s="1054"/>
      <c r="I362" s="1054"/>
      <c r="J362" s="1055">
        <f t="shared" si="75"/>
        <v>0</v>
      </c>
      <c r="K362" s="1052"/>
      <c r="L362" s="1055">
        <f t="shared" si="67"/>
        <v>0</v>
      </c>
      <c r="M362" s="757">
        <f>IF(ISBLANK($C362),0,VLOOKUP($C362,Listen!$B$3:$D$40,2,FALSE))</f>
        <v>0</v>
      </c>
      <c r="N362" s="757">
        <f>IF(ISBLANK($C362),0,VLOOKUP($C362,Listen!$B$3:$D$40,3,FALSE))</f>
        <v>0</v>
      </c>
      <c r="O362" s="1056">
        <f t="shared" si="76"/>
        <v>0</v>
      </c>
      <c r="P362" s="1056">
        <f t="shared" si="77"/>
        <v>0</v>
      </c>
      <c r="Q362" s="1056">
        <f t="shared" si="77"/>
        <v>0</v>
      </c>
      <c r="R362" s="1056">
        <f t="shared" si="77"/>
        <v>0</v>
      </c>
      <c r="S362" s="1056">
        <f t="shared" si="77"/>
        <v>0</v>
      </c>
      <c r="T362" s="1056">
        <f t="shared" si="77"/>
        <v>0</v>
      </c>
      <c r="U362" s="1056">
        <f t="shared" si="77"/>
        <v>0</v>
      </c>
      <c r="V362" s="1060">
        <f t="shared" ca="1" si="62"/>
        <v>0</v>
      </c>
      <c r="W362" s="1057">
        <f ca="1">IF(D362='A. Allgemeine Informationen'!$C$15,$L362-$X362,OFFSET(X362,0,'A. Allgemeine Informationen'!$C$15-2022)-$X362)</f>
        <v>0</v>
      </c>
      <c r="X362" s="1057">
        <f ca="1">IFERROR(OFFSET(X362,0,'A. Allgemeine Informationen'!$C$15-2021),0)</f>
        <v>0</v>
      </c>
      <c r="Y362" s="1060">
        <f t="shared" si="68"/>
        <v>0</v>
      </c>
      <c r="Z362" s="1060">
        <f t="shared" si="69"/>
        <v>0</v>
      </c>
      <c r="AA362" s="1060">
        <f t="shared" si="70"/>
        <v>0</v>
      </c>
      <c r="AB362" s="1060">
        <f t="shared" si="71"/>
        <v>0</v>
      </c>
      <c r="AC362" s="1060">
        <f t="shared" si="72"/>
        <v>0</v>
      </c>
      <c r="AD362" s="1060">
        <f t="shared" si="73"/>
        <v>0</v>
      </c>
      <c r="AE362" s="1060">
        <f t="shared" si="74"/>
        <v>0</v>
      </c>
    </row>
    <row r="363" spans="2:31" s="1059" customFormat="1" ht="15" x14ac:dyDescent="0.2">
      <c r="B363" s="833"/>
      <c r="C363" s="1052"/>
      <c r="D363" s="1053"/>
      <c r="E363" s="1054"/>
      <c r="F363" s="1054"/>
      <c r="G363" s="1054"/>
      <c r="H363" s="1054"/>
      <c r="I363" s="1054"/>
      <c r="J363" s="1055">
        <f t="shared" si="75"/>
        <v>0</v>
      </c>
      <c r="K363" s="1052"/>
      <c r="L363" s="1055">
        <f t="shared" si="67"/>
        <v>0</v>
      </c>
      <c r="M363" s="757">
        <f>IF(ISBLANK($C363),0,VLOOKUP($C363,Listen!$B$3:$D$40,2,FALSE))</f>
        <v>0</v>
      </c>
      <c r="N363" s="757">
        <f>IF(ISBLANK($C363),0,VLOOKUP($C363,Listen!$B$3:$D$40,3,FALSE))</f>
        <v>0</v>
      </c>
      <c r="O363" s="1056">
        <f t="shared" si="76"/>
        <v>0</v>
      </c>
      <c r="P363" s="1056">
        <f t="shared" si="77"/>
        <v>0</v>
      </c>
      <c r="Q363" s="1056">
        <f t="shared" si="77"/>
        <v>0</v>
      </c>
      <c r="R363" s="1056">
        <f t="shared" si="77"/>
        <v>0</v>
      </c>
      <c r="S363" s="1056">
        <f t="shared" si="77"/>
        <v>0</v>
      </c>
      <c r="T363" s="1056">
        <f t="shared" si="77"/>
        <v>0</v>
      </c>
      <c r="U363" s="1056">
        <f t="shared" si="77"/>
        <v>0</v>
      </c>
      <c r="V363" s="1060">
        <f t="shared" ca="1" si="62"/>
        <v>0</v>
      </c>
      <c r="W363" s="1057">
        <f ca="1">IF(D363='A. Allgemeine Informationen'!$C$15,$L363-$X363,OFFSET(X363,0,'A. Allgemeine Informationen'!$C$15-2022)-$X363)</f>
        <v>0</v>
      </c>
      <c r="X363" s="1057">
        <f ca="1">IFERROR(OFFSET(X363,0,'A. Allgemeine Informationen'!$C$15-2021),0)</f>
        <v>0</v>
      </c>
      <c r="Y363" s="1060">
        <f t="shared" si="68"/>
        <v>0</v>
      </c>
      <c r="Z363" s="1060">
        <f t="shared" si="69"/>
        <v>0</v>
      </c>
      <c r="AA363" s="1060">
        <f t="shared" si="70"/>
        <v>0</v>
      </c>
      <c r="AB363" s="1060">
        <f t="shared" si="71"/>
        <v>0</v>
      </c>
      <c r="AC363" s="1060">
        <f t="shared" si="72"/>
        <v>0</v>
      </c>
      <c r="AD363" s="1060">
        <f t="shared" si="73"/>
        <v>0</v>
      </c>
      <c r="AE363" s="1060">
        <f t="shared" si="74"/>
        <v>0</v>
      </c>
    </row>
    <row r="364" spans="2:31" s="1059" customFormat="1" ht="15" x14ac:dyDescent="0.2">
      <c r="B364" s="833"/>
      <c r="C364" s="1052"/>
      <c r="D364" s="1053"/>
      <c r="E364" s="1054"/>
      <c r="F364" s="1054"/>
      <c r="G364" s="1054"/>
      <c r="H364" s="1054"/>
      <c r="I364" s="1054"/>
      <c r="J364" s="1055">
        <f t="shared" si="75"/>
        <v>0</v>
      </c>
      <c r="K364" s="1052"/>
      <c r="L364" s="1055">
        <f t="shared" si="67"/>
        <v>0</v>
      </c>
      <c r="M364" s="757">
        <f>IF(ISBLANK($C364),0,VLOOKUP($C364,Listen!$B$3:$D$40,2,FALSE))</f>
        <v>0</v>
      </c>
      <c r="N364" s="757">
        <f>IF(ISBLANK($C364),0,VLOOKUP($C364,Listen!$B$3:$D$40,3,FALSE))</f>
        <v>0</v>
      </c>
      <c r="O364" s="1056">
        <f t="shared" si="76"/>
        <v>0</v>
      </c>
      <c r="P364" s="1056">
        <f t="shared" si="77"/>
        <v>0</v>
      </c>
      <c r="Q364" s="1056">
        <f t="shared" si="77"/>
        <v>0</v>
      </c>
      <c r="R364" s="1056">
        <f t="shared" si="77"/>
        <v>0</v>
      </c>
      <c r="S364" s="1056">
        <f t="shared" si="77"/>
        <v>0</v>
      </c>
      <c r="T364" s="1056">
        <f t="shared" si="77"/>
        <v>0</v>
      </c>
      <c r="U364" s="1056">
        <f t="shared" si="77"/>
        <v>0</v>
      </c>
      <c r="V364" s="1060">
        <f t="shared" ca="1" si="62"/>
        <v>0</v>
      </c>
      <c r="W364" s="1057">
        <f ca="1">IF(D364='A. Allgemeine Informationen'!$C$15,$L364-$X364,OFFSET(X364,0,'A. Allgemeine Informationen'!$C$15-2022)-$X364)</f>
        <v>0</v>
      </c>
      <c r="X364" s="1057">
        <f ca="1">IFERROR(OFFSET(X364,0,'A. Allgemeine Informationen'!$C$15-2021),0)</f>
        <v>0</v>
      </c>
      <c r="Y364" s="1060">
        <f t="shared" si="68"/>
        <v>0</v>
      </c>
      <c r="Z364" s="1060">
        <f t="shared" si="69"/>
        <v>0</v>
      </c>
      <c r="AA364" s="1060">
        <f t="shared" si="70"/>
        <v>0</v>
      </c>
      <c r="AB364" s="1060">
        <f t="shared" si="71"/>
        <v>0</v>
      </c>
      <c r="AC364" s="1060">
        <f t="shared" si="72"/>
        <v>0</v>
      </c>
      <c r="AD364" s="1060">
        <f t="shared" si="73"/>
        <v>0</v>
      </c>
      <c r="AE364" s="1060">
        <f t="shared" si="74"/>
        <v>0</v>
      </c>
    </row>
    <row r="365" spans="2:31" s="1059" customFormat="1" ht="15" x14ac:dyDescent="0.2">
      <c r="B365" s="833"/>
      <c r="C365" s="1052"/>
      <c r="D365" s="1053"/>
      <c r="E365" s="1054"/>
      <c r="F365" s="1054"/>
      <c r="G365" s="1054"/>
      <c r="H365" s="1054"/>
      <c r="I365" s="1054"/>
      <c r="J365" s="1055">
        <f t="shared" si="75"/>
        <v>0</v>
      </c>
      <c r="K365" s="1052"/>
      <c r="L365" s="1055">
        <f t="shared" si="67"/>
        <v>0</v>
      </c>
      <c r="M365" s="757">
        <f>IF(ISBLANK($C365),0,VLOOKUP($C365,Listen!$B$3:$D$40,2,FALSE))</f>
        <v>0</v>
      </c>
      <c r="N365" s="757">
        <f>IF(ISBLANK($C365),0,VLOOKUP($C365,Listen!$B$3:$D$40,3,FALSE))</f>
        <v>0</v>
      </c>
      <c r="O365" s="1056">
        <f t="shared" si="76"/>
        <v>0</v>
      </c>
      <c r="P365" s="1056">
        <f t="shared" si="77"/>
        <v>0</v>
      </c>
      <c r="Q365" s="1056">
        <f t="shared" si="77"/>
        <v>0</v>
      </c>
      <c r="R365" s="1056">
        <f t="shared" si="77"/>
        <v>0</v>
      </c>
      <c r="S365" s="1056">
        <f t="shared" si="77"/>
        <v>0</v>
      </c>
      <c r="T365" s="1056">
        <f t="shared" si="77"/>
        <v>0</v>
      </c>
      <c r="U365" s="1056">
        <f t="shared" si="77"/>
        <v>0</v>
      </c>
      <c r="V365" s="1060">
        <f t="shared" ca="1" si="62"/>
        <v>0</v>
      </c>
      <c r="W365" s="1057">
        <f ca="1">IF(D365='A. Allgemeine Informationen'!$C$15,$L365-$X365,OFFSET(X365,0,'A. Allgemeine Informationen'!$C$15-2022)-$X365)</f>
        <v>0</v>
      </c>
      <c r="X365" s="1057">
        <f ca="1">IFERROR(OFFSET(X365,0,'A. Allgemeine Informationen'!$C$15-2021),0)</f>
        <v>0</v>
      </c>
      <c r="Y365" s="1060">
        <f t="shared" si="68"/>
        <v>0</v>
      </c>
      <c r="Z365" s="1060">
        <f t="shared" si="69"/>
        <v>0</v>
      </c>
      <c r="AA365" s="1060">
        <f t="shared" si="70"/>
        <v>0</v>
      </c>
      <c r="AB365" s="1060">
        <f t="shared" si="71"/>
        <v>0</v>
      </c>
      <c r="AC365" s="1060">
        <f t="shared" si="72"/>
        <v>0</v>
      </c>
      <c r="AD365" s="1060">
        <f t="shared" si="73"/>
        <v>0</v>
      </c>
      <c r="AE365" s="1060">
        <f t="shared" si="74"/>
        <v>0</v>
      </c>
    </row>
    <row r="366" spans="2:31" s="1059" customFormat="1" ht="15" x14ac:dyDescent="0.2">
      <c r="B366" s="833"/>
      <c r="C366" s="1052"/>
      <c r="D366" s="1053"/>
      <c r="E366" s="1054"/>
      <c r="F366" s="1054"/>
      <c r="G366" s="1054"/>
      <c r="H366" s="1054"/>
      <c r="I366" s="1054"/>
      <c r="J366" s="1055">
        <f t="shared" si="75"/>
        <v>0</v>
      </c>
      <c r="K366" s="1052"/>
      <c r="L366" s="1055">
        <f t="shared" si="67"/>
        <v>0</v>
      </c>
      <c r="M366" s="757">
        <f>IF(ISBLANK($C366),0,VLOOKUP($C366,Listen!$B$3:$D$40,2,FALSE))</f>
        <v>0</v>
      </c>
      <c r="N366" s="757">
        <f>IF(ISBLANK($C366),0,VLOOKUP($C366,Listen!$B$3:$D$40,3,FALSE))</f>
        <v>0</v>
      </c>
      <c r="O366" s="1056">
        <f t="shared" si="76"/>
        <v>0</v>
      </c>
      <c r="P366" s="1056">
        <f t="shared" si="77"/>
        <v>0</v>
      </c>
      <c r="Q366" s="1056">
        <f t="shared" si="77"/>
        <v>0</v>
      </c>
      <c r="R366" s="1056">
        <f t="shared" si="77"/>
        <v>0</v>
      </c>
      <c r="S366" s="1056">
        <f t="shared" si="77"/>
        <v>0</v>
      </c>
      <c r="T366" s="1056">
        <f t="shared" si="77"/>
        <v>0</v>
      </c>
      <c r="U366" s="1056">
        <f t="shared" si="77"/>
        <v>0</v>
      </c>
      <c r="V366" s="1060">
        <f t="shared" ca="1" si="62"/>
        <v>0</v>
      </c>
      <c r="W366" s="1057">
        <f ca="1">IF(D366='A. Allgemeine Informationen'!$C$15,$L366-$X366,OFFSET(X366,0,'A. Allgemeine Informationen'!$C$15-2022)-$X366)</f>
        <v>0</v>
      </c>
      <c r="X366" s="1057">
        <f ca="1">IFERROR(OFFSET(X366,0,'A. Allgemeine Informationen'!$C$15-2021),0)</f>
        <v>0</v>
      </c>
      <c r="Y366" s="1060">
        <f t="shared" si="68"/>
        <v>0</v>
      </c>
      <c r="Z366" s="1060">
        <f t="shared" si="69"/>
        <v>0</v>
      </c>
      <c r="AA366" s="1060">
        <f t="shared" si="70"/>
        <v>0</v>
      </c>
      <c r="AB366" s="1060">
        <f t="shared" si="71"/>
        <v>0</v>
      </c>
      <c r="AC366" s="1060">
        <f t="shared" si="72"/>
        <v>0</v>
      </c>
      <c r="AD366" s="1060">
        <f t="shared" si="73"/>
        <v>0</v>
      </c>
      <c r="AE366" s="1060">
        <f t="shared" si="74"/>
        <v>0</v>
      </c>
    </row>
    <row r="367" spans="2:31" s="1059" customFormat="1" ht="15" x14ac:dyDescent="0.2">
      <c r="B367" s="833"/>
      <c r="C367" s="1052"/>
      <c r="D367" s="1053"/>
      <c r="E367" s="1054"/>
      <c r="F367" s="1054"/>
      <c r="G367" s="1054"/>
      <c r="H367" s="1054"/>
      <c r="I367" s="1054"/>
      <c r="J367" s="1055">
        <f t="shared" si="75"/>
        <v>0</v>
      </c>
      <c r="K367" s="1052"/>
      <c r="L367" s="1055">
        <f t="shared" si="67"/>
        <v>0</v>
      </c>
      <c r="M367" s="757">
        <f>IF(ISBLANK($C367),0,VLOOKUP($C367,Listen!$B$3:$D$40,2,FALSE))</f>
        <v>0</v>
      </c>
      <c r="N367" s="757">
        <f>IF(ISBLANK($C367),0,VLOOKUP($C367,Listen!$B$3:$D$40,3,FALSE))</f>
        <v>0</v>
      </c>
      <c r="O367" s="1056">
        <f t="shared" si="76"/>
        <v>0</v>
      </c>
      <c r="P367" s="1056">
        <f t="shared" si="77"/>
        <v>0</v>
      </c>
      <c r="Q367" s="1056">
        <f t="shared" si="77"/>
        <v>0</v>
      </c>
      <c r="R367" s="1056">
        <f t="shared" si="77"/>
        <v>0</v>
      </c>
      <c r="S367" s="1056">
        <f t="shared" si="77"/>
        <v>0</v>
      </c>
      <c r="T367" s="1056">
        <f t="shared" si="77"/>
        <v>0</v>
      </c>
      <c r="U367" s="1056">
        <f t="shared" si="77"/>
        <v>0</v>
      </c>
      <c r="V367" s="1060">
        <f t="shared" ca="1" si="62"/>
        <v>0</v>
      </c>
      <c r="W367" s="1057">
        <f ca="1">IF(D367='A. Allgemeine Informationen'!$C$15,$L367-$X367,OFFSET(X367,0,'A. Allgemeine Informationen'!$C$15-2022)-$X367)</f>
        <v>0</v>
      </c>
      <c r="X367" s="1057">
        <f ca="1">IFERROR(OFFSET(X367,0,'A. Allgemeine Informationen'!$C$15-2021),0)</f>
        <v>0</v>
      </c>
      <c r="Y367" s="1060">
        <f t="shared" si="68"/>
        <v>0</v>
      </c>
      <c r="Z367" s="1060">
        <f t="shared" si="69"/>
        <v>0</v>
      </c>
      <c r="AA367" s="1060">
        <f t="shared" si="70"/>
        <v>0</v>
      </c>
      <c r="AB367" s="1060">
        <f t="shared" si="71"/>
        <v>0</v>
      </c>
      <c r="AC367" s="1060">
        <f t="shared" si="72"/>
        <v>0</v>
      </c>
      <c r="AD367" s="1060">
        <f t="shared" si="73"/>
        <v>0</v>
      </c>
      <c r="AE367" s="1060">
        <f t="shared" si="74"/>
        <v>0</v>
      </c>
    </row>
    <row r="368" spans="2:31" s="1059" customFormat="1" ht="15" x14ac:dyDescent="0.2">
      <c r="B368" s="833"/>
      <c r="C368" s="1052"/>
      <c r="D368" s="1053"/>
      <c r="E368" s="1054"/>
      <c r="F368" s="1054"/>
      <c r="G368" s="1054"/>
      <c r="H368" s="1054"/>
      <c r="I368" s="1054"/>
      <c r="J368" s="1055">
        <f t="shared" si="75"/>
        <v>0</v>
      </c>
      <c r="K368" s="1052"/>
      <c r="L368" s="1055">
        <f t="shared" si="67"/>
        <v>0</v>
      </c>
      <c r="M368" s="757">
        <f>IF(ISBLANK($C368),0,VLOOKUP($C368,Listen!$B$3:$D$40,2,FALSE))</f>
        <v>0</v>
      </c>
      <c r="N368" s="757">
        <f>IF(ISBLANK($C368),0,VLOOKUP($C368,Listen!$B$3:$D$40,3,FALSE))</f>
        <v>0</v>
      </c>
      <c r="O368" s="1056">
        <f t="shared" si="76"/>
        <v>0</v>
      </c>
      <c r="P368" s="1056">
        <f t="shared" si="77"/>
        <v>0</v>
      </c>
      <c r="Q368" s="1056">
        <f t="shared" si="77"/>
        <v>0</v>
      </c>
      <c r="R368" s="1056">
        <f t="shared" si="77"/>
        <v>0</v>
      </c>
      <c r="S368" s="1056">
        <f t="shared" si="77"/>
        <v>0</v>
      </c>
      <c r="T368" s="1056">
        <f t="shared" si="77"/>
        <v>0</v>
      </c>
      <c r="U368" s="1056">
        <f t="shared" si="77"/>
        <v>0</v>
      </c>
      <c r="V368" s="1060">
        <f t="shared" ca="1" si="62"/>
        <v>0</v>
      </c>
      <c r="W368" s="1057">
        <f ca="1">IF(D368='A. Allgemeine Informationen'!$C$15,$L368-$X368,OFFSET(X368,0,'A. Allgemeine Informationen'!$C$15-2022)-$X368)</f>
        <v>0</v>
      </c>
      <c r="X368" s="1057">
        <f ca="1">IFERROR(OFFSET(X368,0,'A. Allgemeine Informationen'!$C$15-2021),0)</f>
        <v>0</v>
      </c>
      <c r="Y368" s="1060">
        <f t="shared" si="68"/>
        <v>0</v>
      </c>
      <c r="Z368" s="1060">
        <f t="shared" si="69"/>
        <v>0</v>
      </c>
      <c r="AA368" s="1060">
        <f t="shared" si="70"/>
        <v>0</v>
      </c>
      <c r="AB368" s="1060">
        <f t="shared" si="71"/>
        <v>0</v>
      </c>
      <c r="AC368" s="1060">
        <f t="shared" si="72"/>
        <v>0</v>
      </c>
      <c r="AD368" s="1060">
        <f t="shared" si="73"/>
        <v>0</v>
      </c>
      <c r="AE368" s="1060">
        <f t="shared" si="74"/>
        <v>0</v>
      </c>
    </row>
    <row r="369" spans="2:31" s="1059" customFormat="1" ht="15" x14ac:dyDescent="0.2">
      <c r="B369" s="833"/>
      <c r="C369" s="1052"/>
      <c r="D369" s="1053"/>
      <c r="E369" s="1054"/>
      <c r="F369" s="1054"/>
      <c r="G369" s="1054"/>
      <c r="H369" s="1054"/>
      <c r="I369" s="1054"/>
      <c r="J369" s="1055">
        <f t="shared" si="75"/>
        <v>0</v>
      </c>
      <c r="K369" s="1052"/>
      <c r="L369" s="1055">
        <f t="shared" si="67"/>
        <v>0</v>
      </c>
      <c r="M369" s="757">
        <f>IF(ISBLANK($C369),0,VLOOKUP($C369,Listen!$B$3:$D$40,2,FALSE))</f>
        <v>0</v>
      </c>
      <c r="N369" s="757">
        <f>IF(ISBLANK($C369),0,VLOOKUP($C369,Listen!$B$3:$D$40,3,FALSE))</f>
        <v>0</v>
      </c>
      <c r="O369" s="1056">
        <f t="shared" si="76"/>
        <v>0</v>
      </c>
      <c r="P369" s="1056">
        <f t="shared" si="77"/>
        <v>0</v>
      </c>
      <c r="Q369" s="1056">
        <f t="shared" si="77"/>
        <v>0</v>
      </c>
      <c r="R369" s="1056">
        <f t="shared" si="77"/>
        <v>0</v>
      </c>
      <c r="S369" s="1056">
        <f t="shared" si="77"/>
        <v>0</v>
      </c>
      <c r="T369" s="1056">
        <f t="shared" si="77"/>
        <v>0</v>
      </c>
      <c r="U369" s="1056">
        <f t="shared" si="77"/>
        <v>0</v>
      </c>
      <c r="V369" s="1060">
        <f t="shared" ca="1" si="62"/>
        <v>0</v>
      </c>
      <c r="W369" s="1057">
        <f ca="1">IF(D369='A. Allgemeine Informationen'!$C$15,$L369-$X369,OFFSET(X369,0,'A. Allgemeine Informationen'!$C$15-2022)-$X369)</f>
        <v>0</v>
      </c>
      <c r="X369" s="1057">
        <f ca="1">IFERROR(OFFSET(X369,0,'A. Allgemeine Informationen'!$C$15-2021),0)</f>
        <v>0</v>
      </c>
      <c r="Y369" s="1060">
        <f t="shared" si="68"/>
        <v>0</v>
      </c>
      <c r="Z369" s="1060">
        <f t="shared" si="69"/>
        <v>0</v>
      </c>
      <c r="AA369" s="1060">
        <f t="shared" si="70"/>
        <v>0</v>
      </c>
      <c r="AB369" s="1060">
        <f t="shared" si="71"/>
        <v>0</v>
      </c>
      <c r="AC369" s="1060">
        <f t="shared" si="72"/>
        <v>0</v>
      </c>
      <c r="AD369" s="1060">
        <f t="shared" si="73"/>
        <v>0</v>
      </c>
      <c r="AE369" s="1060">
        <f t="shared" si="74"/>
        <v>0</v>
      </c>
    </row>
    <row r="370" spans="2:31" s="1059" customFormat="1" ht="15" x14ac:dyDescent="0.2">
      <c r="B370" s="833"/>
      <c r="C370" s="1052"/>
      <c r="D370" s="1053"/>
      <c r="E370" s="1054"/>
      <c r="F370" s="1054"/>
      <c r="G370" s="1054"/>
      <c r="H370" s="1054"/>
      <c r="I370" s="1054"/>
      <c r="J370" s="1055">
        <f t="shared" si="75"/>
        <v>0</v>
      </c>
      <c r="K370" s="1052"/>
      <c r="L370" s="1055">
        <f t="shared" si="67"/>
        <v>0</v>
      </c>
      <c r="M370" s="757">
        <f>IF(ISBLANK($C370),0,VLOOKUP($C370,Listen!$B$3:$D$40,2,FALSE))</f>
        <v>0</v>
      </c>
      <c r="N370" s="757">
        <f>IF(ISBLANK($C370),0,VLOOKUP($C370,Listen!$B$3:$D$40,3,FALSE))</f>
        <v>0</v>
      </c>
      <c r="O370" s="1056">
        <f t="shared" si="76"/>
        <v>0</v>
      </c>
      <c r="P370" s="1056">
        <f t="shared" si="77"/>
        <v>0</v>
      </c>
      <c r="Q370" s="1056">
        <f t="shared" si="77"/>
        <v>0</v>
      </c>
      <c r="R370" s="1056">
        <f t="shared" si="77"/>
        <v>0</v>
      </c>
      <c r="S370" s="1056">
        <f t="shared" si="77"/>
        <v>0</v>
      </c>
      <c r="T370" s="1056">
        <f t="shared" si="77"/>
        <v>0</v>
      </c>
      <c r="U370" s="1056">
        <f t="shared" si="77"/>
        <v>0</v>
      </c>
      <c r="V370" s="1060">
        <f t="shared" ca="1" si="62"/>
        <v>0</v>
      </c>
      <c r="W370" s="1057">
        <f ca="1">IF(D370='A. Allgemeine Informationen'!$C$15,$L370-$X370,OFFSET(X370,0,'A. Allgemeine Informationen'!$C$15-2022)-$X370)</f>
        <v>0</v>
      </c>
      <c r="X370" s="1057">
        <f ca="1">IFERROR(OFFSET(X370,0,'A. Allgemeine Informationen'!$C$15-2021),0)</f>
        <v>0</v>
      </c>
      <c r="Y370" s="1060">
        <f t="shared" si="68"/>
        <v>0</v>
      </c>
      <c r="Z370" s="1060">
        <f t="shared" si="69"/>
        <v>0</v>
      </c>
      <c r="AA370" s="1060">
        <f t="shared" si="70"/>
        <v>0</v>
      </c>
      <c r="AB370" s="1060">
        <f t="shared" si="71"/>
        <v>0</v>
      </c>
      <c r="AC370" s="1060">
        <f t="shared" si="72"/>
        <v>0</v>
      </c>
      <c r="AD370" s="1060">
        <f t="shared" si="73"/>
        <v>0</v>
      </c>
      <c r="AE370" s="1060">
        <f t="shared" si="74"/>
        <v>0</v>
      </c>
    </row>
    <row r="371" spans="2:31" s="1059" customFormat="1" ht="15" x14ac:dyDescent="0.2">
      <c r="B371" s="833"/>
      <c r="C371" s="1052"/>
      <c r="D371" s="1053"/>
      <c r="E371" s="1054"/>
      <c r="F371" s="1054"/>
      <c r="G371" s="1054"/>
      <c r="H371" s="1054"/>
      <c r="I371" s="1054"/>
      <c r="J371" s="1055">
        <f t="shared" si="75"/>
        <v>0</v>
      </c>
      <c r="K371" s="1052"/>
      <c r="L371" s="1055">
        <f t="shared" si="67"/>
        <v>0</v>
      </c>
      <c r="M371" s="757">
        <f>IF(ISBLANK($C371),0,VLOOKUP($C371,Listen!$B$3:$D$40,2,FALSE))</f>
        <v>0</v>
      </c>
      <c r="N371" s="757">
        <f>IF(ISBLANK($C371),0,VLOOKUP($C371,Listen!$B$3:$D$40,3,FALSE))</f>
        <v>0</v>
      </c>
      <c r="O371" s="1056">
        <f t="shared" si="76"/>
        <v>0</v>
      </c>
      <c r="P371" s="1056">
        <f t="shared" si="77"/>
        <v>0</v>
      </c>
      <c r="Q371" s="1056">
        <f t="shared" si="77"/>
        <v>0</v>
      </c>
      <c r="R371" s="1056">
        <f t="shared" si="77"/>
        <v>0</v>
      </c>
      <c r="S371" s="1056">
        <f t="shared" si="77"/>
        <v>0</v>
      </c>
      <c r="T371" s="1056">
        <f t="shared" si="77"/>
        <v>0</v>
      </c>
      <c r="U371" s="1056">
        <f t="shared" si="77"/>
        <v>0</v>
      </c>
      <c r="V371" s="1060">
        <f t="shared" ca="1" si="62"/>
        <v>0</v>
      </c>
      <c r="W371" s="1057">
        <f ca="1">IF(D371='A. Allgemeine Informationen'!$C$15,$L371-$X371,OFFSET(X371,0,'A. Allgemeine Informationen'!$C$15-2022)-$X371)</f>
        <v>0</v>
      </c>
      <c r="X371" s="1057">
        <f ca="1">IFERROR(OFFSET(X371,0,'A. Allgemeine Informationen'!$C$15-2021),0)</f>
        <v>0</v>
      </c>
      <c r="Y371" s="1060">
        <f t="shared" si="68"/>
        <v>0</v>
      </c>
      <c r="Z371" s="1060">
        <f t="shared" si="69"/>
        <v>0</v>
      </c>
      <c r="AA371" s="1060">
        <f t="shared" si="70"/>
        <v>0</v>
      </c>
      <c r="AB371" s="1060">
        <f t="shared" si="71"/>
        <v>0</v>
      </c>
      <c r="AC371" s="1060">
        <f t="shared" si="72"/>
        <v>0</v>
      </c>
      <c r="AD371" s="1060">
        <f t="shared" si="73"/>
        <v>0</v>
      </c>
      <c r="AE371" s="1060">
        <f t="shared" si="74"/>
        <v>0</v>
      </c>
    </row>
    <row r="372" spans="2:31" s="1059" customFormat="1" ht="15" x14ac:dyDescent="0.2">
      <c r="B372" s="833"/>
      <c r="C372" s="1052"/>
      <c r="D372" s="1053"/>
      <c r="E372" s="1054"/>
      <c r="F372" s="1054"/>
      <c r="G372" s="1054"/>
      <c r="H372" s="1054"/>
      <c r="I372" s="1054"/>
      <c r="J372" s="1055">
        <f t="shared" si="75"/>
        <v>0</v>
      </c>
      <c r="K372" s="1052"/>
      <c r="L372" s="1055">
        <f t="shared" si="67"/>
        <v>0</v>
      </c>
      <c r="M372" s="757">
        <f>IF(ISBLANK($C372),0,VLOOKUP($C372,Listen!$B$3:$D$40,2,FALSE))</f>
        <v>0</v>
      </c>
      <c r="N372" s="757">
        <f>IF(ISBLANK($C372),0,VLOOKUP($C372,Listen!$B$3:$D$40,3,FALSE))</f>
        <v>0</v>
      </c>
      <c r="O372" s="1056">
        <f t="shared" si="76"/>
        <v>0</v>
      </c>
      <c r="P372" s="1056">
        <f t="shared" si="77"/>
        <v>0</v>
      </c>
      <c r="Q372" s="1056">
        <f t="shared" si="77"/>
        <v>0</v>
      </c>
      <c r="R372" s="1056">
        <f t="shared" si="77"/>
        <v>0</v>
      </c>
      <c r="S372" s="1056">
        <f t="shared" si="77"/>
        <v>0</v>
      </c>
      <c r="T372" s="1056">
        <f t="shared" si="77"/>
        <v>0</v>
      </c>
      <c r="U372" s="1056">
        <f t="shared" si="77"/>
        <v>0</v>
      </c>
      <c r="V372" s="1060">
        <f t="shared" ca="1" si="62"/>
        <v>0</v>
      </c>
      <c r="W372" s="1057">
        <f ca="1">IF(D372='A. Allgemeine Informationen'!$C$15,$L372-$X372,OFFSET(X372,0,'A. Allgemeine Informationen'!$C$15-2022)-$X372)</f>
        <v>0</v>
      </c>
      <c r="X372" s="1057">
        <f ca="1">IFERROR(OFFSET(X372,0,'A. Allgemeine Informationen'!$C$15-2021),0)</f>
        <v>0</v>
      </c>
      <c r="Y372" s="1060">
        <f t="shared" si="68"/>
        <v>0</v>
      </c>
      <c r="Z372" s="1060">
        <f t="shared" si="69"/>
        <v>0</v>
      </c>
      <c r="AA372" s="1060">
        <f t="shared" si="70"/>
        <v>0</v>
      </c>
      <c r="AB372" s="1060">
        <f t="shared" si="71"/>
        <v>0</v>
      </c>
      <c r="AC372" s="1060">
        <f t="shared" si="72"/>
        <v>0</v>
      </c>
      <c r="AD372" s="1060">
        <f t="shared" si="73"/>
        <v>0</v>
      </c>
      <c r="AE372" s="1060">
        <f t="shared" si="74"/>
        <v>0</v>
      </c>
    </row>
    <row r="373" spans="2:31" ht="15" x14ac:dyDescent="0.2">
      <c r="B373" s="833"/>
      <c r="C373" s="1052"/>
      <c r="D373" s="1053"/>
      <c r="E373" s="1054"/>
      <c r="F373" s="1054"/>
      <c r="G373" s="1054"/>
      <c r="H373" s="1054"/>
      <c r="I373" s="1054"/>
      <c r="J373" s="1055">
        <f t="shared" si="75"/>
        <v>0</v>
      </c>
      <c r="K373" s="1052"/>
      <c r="L373" s="1055">
        <f t="shared" si="67"/>
        <v>0</v>
      </c>
      <c r="M373" s="757">
        <f>IF(ISBLANK($C373),0,VLOOKUP($C373,Listen!$B$3:$D$40,2,FALSE))</f>
        <v>0</v>
      </c>
      <c r="N373" s="757">
        <f>IF(ISBLANK($C373),0,VLOOKUP($C373,Listen!$B$3:$D$40,3,FALSE))</f>
        <v>0</v>
      </c>
      <c r="O373" s="1056">
        <f t="shared" si="76"/>
        <v>0</v>
      </c>
      <c r="P373" s="1056">
        <f t="shared" si="77"/>
        <v>0</v>
      </c>
      <c r="Q373" s="1056">
        <f t="shared" si="77"/>
        <v>0</v>
      </c>
      <c r="R373" s="1056">
        <f t="shared" si="77"/>
        <v>0</v>
      </c>
      <c r="S373" s="1056">
        <f t="shared" si="77"/>
        <v>0</v>
      </c>
      <c r="T373" s="1056">
        <f t="shared" si="77"/>
        <v>0</v>
      </c>
      <c r="U373" s="1056">
        <f t="shared" si="77"/>
        <v>0</v>
      </c>
      <c r="V373" s="1060">
        <f t="shared" ca="1" si="62"/>
        <v>0</v>
      </c>
      <c r="W373" s="1057">
        <f ca="1">IF(D373='A. Allgemeine Informationen'!$C$15,$L373-$X373,OFFSET(X373,0,'A. Allgemeine Informationen'!$C$15-2022)-$X373)</f>
        <v>0</v>
      </c>
      <c r="X373" s="1057">
        <f ca="1">IFERROR(OFFSET(X373,0,'A. Allgemeine Informationen'!$C$15-2021),0)</f>
        <v>0</v>
      </c>
      <c r="Y373" s="1060">
        <f t="shared" si="68"/>
        <v>0</v>
      </c>
      <c r="Z373" s="1060">
        <f t="shared" si="69"/>
        <v>0</v>
      </c>
      <c r="AA373" s="1060">
        <f t="shared" si="70"/>
        <v>0</v>
      </c>
      <c r="AB373" s="1060">
        <f t="shared" si="71"/>
        <v>0</v>
      </c>
      <c r="AC373" s="1060">
        <f t="shared" si="72"/>
        <v>0</v>
      </c>
      <c r="AD373" s="1060">
        <f t="shared" si="73"/>
        <v>0</v>
      </c>
      <c r="AE373" s="1060">
        <f t="shared" si="74"/>
        <v>0</v>
      </c>
    </row>
    <row r="374" spans="2:31" ht="15" x14ac:dyDescent="0.2">
      <c r="B374" s="833"/>
      <c r="C374" s="1052"/>
      <c r="D374" s="1053"/>
      <c r="E374" s="1054"/>
      <c r="F374" s="1054"/>
      <c r="G374" s="1054"/>
      <c r="H374" s="1054"/>
      <c r="I374" s="1054"/>
      <c r="J374" s="1055">
        <f t="shared" si="75"/>
        <v>0</v>
      </c>
      <c r="K374" s="1052"/>
      <c r="L374" s="1055">
        <f t="shared" si="67"/>
        <v>0</v>
      </c>
      <c r="M374" s="757">
        <f>IF(ISBLANK($C374),0,VLOOKUP($C374,Listen!$B$3:$D$40,2,FALSE))</f>
        <v>0</v>
      </c>
      <c r="N374" s="757">
        <f>IF(ISBLANK($C374),0,VLOOKUP($C374,Listen!$B$3:$D$40,3,FALSE))</f>
        <v>0</v>
      </c>
      <c r="O374" s="1056">
        <f t="shared" si="76"/>
        <v>0</v>
      </c>
      <c r="P374" s="1056">
        <f t="shared" si="77"/>
        <v>0</v>
      </c>
      <c r="Q374" s="1056">
        <f t="shared" si="77"/>
        <v>0</v>
      </c>
      <c r="R374" s="1056">
        <f t="shared" si="77"/>
        <v>0</v>
      </c>
      <c r="S374" s="1056">
        <f t="shared" si="77"/>
        <v>0</v>
      </c>
      <c r="T374" s="1056">
        <f t="shared" si="77"/>
        <v>0</v>
      </c>
      <c r="U374" s="1056">
        <f t="shared" si="77"/>
        <v>0</v>
      </c>
      <c r="V374" s="1060">
        <f t="shared" ca="1" si="62"/>
        <v>0</v>
      </c>
      <c r="W374" s="1057">
        <f ca="1">IF(D374='A. Allgemeine Informationen'!$C$15,$L374-$X374,OFFSET(X374,0,'A. Allgemeine Informationen'!$C$15-2022)-$X374)</f>
        <v>0</v>
      </c>
      <c r="X374" s="1057">
        <f ca="1">IFERROR(OFFSET(X374,0,'A. Allgemeine Informationen'!$C$15-2021),0)</f>
        <v>0</v>
      </c>
      <c r="Y374" s="1060">
        <f t="shared" si="68"/>
        <v>0</v>
      </c>
      <c r="Z374" s="1060">
        <f t="shared" si="69"/>
        <v>0</v>
      </c>
      <c r="AA374" s="1060">
        <f t="shared" si="70"/>
        <v>0</v>
      </c>
      <c r="AB374" s="1060">
        <f t="shared" si="71"/>
        <v>0</v>
      </c>
      <c r="AC374" s="1060">
        <f t="shared" si="72"/>
        <v>0</v>
      </c>
      <c r="AD374" s="1060">
        <f t="shared" si="73"/>
        <v>0</v>
      </c>
      <c r="AE374" s="1060">
        <f t="shared" si="74"/>
        <v>0</v>
      </c>
    </row>
    <row r="375" spans="2:31" ht="15" x14ac:dyDescent="0.2">
      <c r="B375" s="833"/>
      <c r="C375" s="1052"/>
      <c r="D375" s="1053"/>
      <c r="E375" s="1054"/>
      <c r="F375" s="1054"/>
      <c r="G375" s="1054"/>
      <c r="H375" s="1054"/>
      <c r="I375" s="1054"/>
      <c r="J375" s="1055">
        <f t="shared" si="75"/>
        <v>0</v>
      </c>
      <c r="K375" s="1052"/>
      <c r="L375" s="1055">
        <f t="shared" si="67"/>
        <v>0</v>
      </c>
      <c r="M375" s="757">
        <f>IF(ISBLANK($C375),0,VLOOKUP($C375,Listen!$B$3:$D$40,2,FALSE))</f>
        <v>0</v>
      </c>
      <c r="N375" s="757">
        <f>IF(ISBLANK($C375),0,VLOOKUP($C375,Listen!$B$3:$D$40,3,FALSE))</f>
        <v>0</v>
      </c>
      <c r="O375" s="1056">
        <f t="shared" si="76"/>
        <v>0</v>
      </c>
      <c r="P375" s="1056">
        <f t="shared" si="77"/>
        <v>0</v>
      </c>
      <c r="Q375" s="1056">
        <f t="shared" si="77"/>
        <v>0</v>
      </c>
      <c r="R375" s="1056">
        <f t="shared" si="77"/>
        <v>0</v>
      </c>
      <c r="S375" s="1056">
        <f t="shared" si="77"/>
        <v>0</v>
      </c>
      <c r="T375" s="1056">
        <f t="shared" si="77"/>
        <v>0</v>
      </c>
      <c r="U375" s="1056">
        <f t="shared" si="77"/>
        <v>0</v>
      </c>
      <c r="V375" s="1060">
        <f t="shared" ca="1" si="62"/>
        <v>0</v>
      </c>
      <c r="W375" s="1057">
        <f ca="1">IF(D375='A. Allgemeine Informationen'!$C$15,$L375-$X375,OFFSET(X375,0,'A. Allgemeine Informationen'!$C$15-2022)-$X375)</f>
        <v>0</v>
      </c>
      <c r="X375" s="1057">
        <f ca="1">IFERROR(OFFSET(X375,0,'A. Allgemeine Informationen'!$C$15-2021),0)</f>
        <v>0</v>
      </c>
      <c r="Y375" s="1060">
        <f t="shared" si="68"/>
        <v>0</v>
      </c>
      <c r="Z375" s="1060">
        <f t="shared" si="69"/>
        <v>0</v>
      </c>
      <c r="AA375" s="1060">
        <f t="shared" si="70"/>
        <v>0</v>
      </c>
      <c r="AB375" s="1060">
        <f t="shared" si="71"/>
        <v>0</v>
      </c>
      <c r="AC375" s="1060">
        <f t="shared" si="72"/>
        <v>0</v>
      </c>
      <c r="AD375" s="1060">
        <f t="shared" si="73"/>
        <v>0</v>
      </c>
      <c r="AE375" s="1060">
        <f t="shared" si="74"/>
        <v>0</v>
      </c>
    </row>
    <row r="376" spans="2:31" ht="15" x14ac:dyDescent="0.2">
      <c r="B376" s="833"/>
      <c r="C376" s="1052"/>
      <c r="D376" s="1053"/>
      <c r="E376" s="1054"/>
      <c r="F376" s="1054"/>
      <c r="G376" s="1054"/>
      <c r="H376" s="1054"/>
      <c r="I376" s="1054"/>
      <c r="J376" s="1055">
        <f t="shared" si="75"/>
        <v>0</v>
      </c>
      <c r="K376" s="1052"/>
      <c r="L376" s="1055">
        <f t="shared" si="67"/>
        <v>0</v>
      </c>
      <c r="M376" s="757">
        <f>IF(ISBLANK($C376),0,VLOOKUP($C376,Listen!$B$3:$D$40,2,FALSE))</f>
        <v>0</v>
      </c>
      <c r="N376" s="757">
        <f>IF(ISBLANK($C376),0,VLOOKUP($C376,Listen!$B$3:$D$40,3,FALSE))</f>
        <v>0</v>
      </c>
      <c r="O376" s="1056">
        <f t="shared" si="76"/>
        <v>0</v>
      </c>
      <c r="P376" s="1056">
        <f t="shared" si="77"/>
        <v>0</v>
      </c>
      <c r="Q376" s="1056">
        <f t="shared" si="77"/>
        <v>0</v>
      </c>
      <c r="R376" s="1056">
        <f t="shared" si="77"/>
        <v>0</v>
      </c>
      <c r="S376" s="1056">
        <f t="shared" si="77"/>
        <v>0</v>
      </c>
      <c r="T376" s="1056">
        <f t="shared" si="77"/>
        <v>0</v>
      </c>
      <c r="U376" s="1056">
        <f t="shared" si="77"/>
        <v>0</v>
      </c>
      <c r="V376" s="1060">
        <f t="shared" ca="1" si="62"/>
        <v>0</v>
      </c>
      <c r="W376" s="1057">
        <f ca="1">IF(D376='A. Allgemeine Informationen'!$C$15,$L376-$X376,OFFSET(X376,0,'A. Allgemeine Informationen'!$C$15-2022)-$X376)</f>
        <v>0</v>
      </c>
      <c r="X376" s="1057">
        <f ca="1">IFERROR(OFFSET(X376,0,'A. Allgemeine Informationen'!$C$15-2021),0)</f>
        <v>0</v>
      </c>
      <c r="Y376" s="1060">
        <f t="shared" si="68"/>
        <v>0</v>
      </c>
      <c r="Z376" s="1060">
        <f t="shared" si="69"/>
        <v>0</v>
      </c>
      <c r="AA376" s="1060">
        <f t="shared" si="70"/>
        <v>0</v>
      </c>
      <c r="AB376" s="1060">
        <f t="shared" si="71"/>
        <v>0</v>
      </c>
      <c r="AC376" s="1060">
        <f t="shared" si="72"/>
        <v>0</v>
      </c>
      <c r="AD376" s="1060">
        <f t="shared" si="73"/>
        <v>0</v>
      </c>
      <c r="AE376" s="1060">
        <f t="shared" si="74"/>
        <v>0</v>
      </c>
    </row>
    <row r="377" spans="2:31" ht="15" x14ac:dyDescent="0.2">
      <c r="B377" s="833"/>
      <c r="C377" s="1052"/>
      <c r="D377" s="1053"/>
      <c r="E377" s="1054"/>
      <c r="F377" s="1054"/>
      <c r="G377" s="1054"/>
      <c r="H377" s="1054"/>
      <c r="I377" s="1054"/>
      <c r="J377" s="1055">
        <f t="shared" si="75"/>
        <v>0</v>
      </c>
      <c r="K377" s="1052"/>
      <c r="L377" s="1055">
        <f t="shared" si="67"/>
        <v>0</v>
      </c>
      <c r="M377" s="757">
        <f>IF(ISBLANK($C377),0,VLOOKUP($C377,Listen!$B$3:$D$40,2,FALSE))</f>
        <v>0</v>
      </c>
      <c r="N377" s="757">
        <f>IF(ISBLANK($C377),0,VLOOKUP($C377,Listen!$B$3:$D$40,3,FALSE))</f>
        <v>0</v>
      </c>
      <c r="O377" s="1056">
        <f t="shared" si="76"/>
        <v>0</v>
      </c>
      <c r="P377" s="1056">
        <f t="shared" si="77"/>
        <v>0</v>
      </c>
      <c r="Q377" s="1056">
        <f t="shared" si="77"/>
        <v>0</v>
      </c>
      <c r="R377" s="1056">
        <f t="shared" si="77"/>
        <v>0</v>
      </c>
      <c r="S377" s="1056">
        <f t="shared" si="77"/>
        <v>0</v>
      </c>
      <c r="T377" s="1056">
        <f t="shared" si="77"/>
        <v>0</v>
      </c>
      <c r="U377" s="1056">
        <f t="shared" si="77"/>
        <v>0</v>
      </c>
      <c r="V377" s="1060">
        <f t="shared" ca="1" si="62"/>
        <v>0</v>
      </c>
      <c r="W377" s="1057">
        <f ca="1">IF(D377='A. Allgemeine Informationen'!$C$15,$L377-$X377,OFFSET(X377,0,'A. Allgemeine Informationen'!$C$15-2022)-$X377)</f>
        <v>0</v>
      </c>
      <c r="X377" s="1057">
        <f ca="1">IFERROR(OFFSET(X377,0,'A. Allgemeine Informationen'!$C$15-2021),0)</f>
        <v>0</v>
      </c>
      <c r="Y377" s="1060">
        <f t="shared" si="68"/>
        <v>0</v>
      </c>
      <c r="Z377" s="1060">
        <f t="shared" si="69"/>
        <v>0</v>
      </c>
      <c r="AA377" s="1060">
        <f t="shared" si="70"/>
        <v>0</v>
      </c>
      <c r="AB377" s="1060">
        <f t="shared" si="71"/>
        <v>0</v>
      </c>
      <c r="AC377" s="1060">
        <f t="shared" si="72"/>
        <v>0</v>
      </c>
      <c r="AD377" s="1060">
        <f t="shared" si="73"/>
        <v>0</v>
      </c>
      <c r="AE377" s="1060">
        <f t="shared" si="74"/>
        <v>0</v>
      </c>
    </row>
    <row r="378" spans="2:31" ht="15" x14ac:dyDescent="0.2">
      <c r="B378" s="833"/>
      <c r="C378" s="1052"/>
      <c r="D378" s="1053"/>
      <c r="E378" s="1054"/>
      <c r="F378" s="1054"/>
      <c r="G378" s="1054"/>
      <c r="H378" s="1054"/>
      <c r="I378" s="1054"/>
      <c r="J378" s="1055">
        <f t="shared" si="75"/>
        <v>0</v>
      </c>
      <c r="K378" s="1052"/>
      <c r="L378" s="1055">
        <f t="shared" si="67"/>
        <v>0</v>
      </c>
      <c r="M378" s="757">
        <f>IF(ISBLANK($C378),0,VLOOKUP($C378,Listen!$B$3:$D$40,2,FALSE))</f>
        <v>0</v>
      </c>
      <c r="N378" s="757">
        <f>IF(ISBLANK($C378),0,VLOOKUP($C378,Listen!$B$3:$D$40,3,FALSE))</f>
        <v>0</v>
      </c>
      <c r="O378" s="1056">
        <f t="shared" si="76"/>
        <v>0</v>
      </c>
      <c r="P378" s="1056">
        <f t="shared" si="77"/>
        <v>0</v>
      </c>
      <c r="Q378" s="1056">
        <f t="shared" si="77"/>
        <v>0</v>
      </c>
      <c r="R378" s="1056">
        <f t="shared" si="77"/>
        <v>0</v>
      </c>
      <c r="S378" s="1056">
        <f t="shared" si="77"/>
        <v>0</v>
      </c>
      <c r="T378" s="1056">
        <f t="shared" si="77"/>
        <v>0</v>
      </c>
      <c r="U378" s="1056">
        <f t="shared" si="77"/>
        <v>0</v>
      </c>
      <c r="V378" s="1060">
        <f t="shared" ca="1" si="62"/>
        <v>0</v>
      </c>
      <c r="W378" s="1057">
        <f ca="1">IF(D378='A. Allgemeine Informationen'!$C$15,$L378-$X378,OFFSET(X378,0,'A. Allgemeine Informationen'!$C$15-2022)-$X378)</f>
        <v>0</v>
      </c>
      <c r="X378" s="1057">
        <f ca="1">IFERROR(OFFSET(X378,0,'A. Allgemeine Informationen'!$C$15-2021),0)</f>
        <v>0</v>
      </c>
      <c r="Y378" s="1060">
        <f t="shared" si="68"/>
        <v>0</v>
      </c>
      <c r="Z378" s="1060">
        <f t="shared" si="69"/>
        <v>0</v>
      </c>
      <c r="AA378" s="1060">
        <f t="shared" si="70"/>
        <v>0</v>
      </c>
      <c r="AB378" s="1060">
        <f t="shared" si="71"/>
        <v>0</v>
      </c>
      <c r="AC378" s="1060">
        <f t="shared" si="72"/>
        <v>0</v>
      </c>
      <c r="AD378" s="1060">
        <f t="shared" si="73"/>
        <v>0</v>
      </c>
      <c r="AE378" s="1060">
        <f t="shared" si="74"/>
        <v>0</v>
      </c>
    </row>
    <row r="379" spans="2:31" ht="15" x14ac:dyDescent="0.2">
      <c r="B379" s="833"/>
      <c r="C379" s="1052"/>
      <c r="D379" s="1053"/>
      <c r="E379" s="1054"/>
      <c r="F379" s="1054"/>
      <c r="G379" s="1054"/>
      <c r="H379" s="1054"/>
      <c r="I379" s="1054"/>
      <c r="J379" s="1055">
        <f t="shared" si="75"/>
        <v>0</v>
      </c>
      <c r="K379" s="1052"/>
      <c r="L379" s="1055">
        <f t="shared" si="67"/>
        <v>0</v>
      </c>
      <c r="M379" s="757">
        <f>IF(ISBLANK($C379),0,VLOOKUP($C379,Listen!$B$3:$D$40,2,FALSE))</f>
        <v>0</v>
      </c>
      <c r="N379" s="757">
        <f>IF(ISBLANK($C379),0,VLOOKUP($C379,Listen!$B$3:$D$40,3,FALSE))</f>
        <v>0</v>
      </c>
      <c r="O379" s="1056">
        <f t="shared" si="76"/>
        <v>0</v>
      </c>
      <c r="P379" s="1056">
        <f t="shared" si="77"/>
        <v>0</v>
      </c>
      <c r="Q379" s="1056">
        <f t="shared" si="77"/>
        <v>0</v>
      </c>
      <c r="R379" s="1056">
        <f t="shared" si="77"/>
        <v>0</v>
      </c>
      <c r="S379" s="1056">
        <f t="shared" si="77"/>
        <v>0</v>
      </c>
      <c r="T379" s="1056">
        <f t="shared" si="77"/>
        <v>0</v>
      </c>
      <c r="U379" s="1056">
        <f t="shared" si="77"/>
        <v>0</v>
      </c>
      <c r="V379" s="1060">
        <f t="shared" ca="1" si="62"/>
        <v>0</v>
      </c>
      <c r="W379" s="1057">
        <f ca="1">IF(D379='A. Allgemeine Informationen'!$C$15,$L379-$X379,OFFSET(X379,0,'A. Allgemeine Informationen'!$C$15-2022)-$X379)</f>
        <v>0</v>
      </c>
      <c r="X379" s="1057">
        <f ca="1">IFERROR(OFFSET(X379,0,'A. Allgemeine Informationen'!$C$15-2021),0)</f>
        <v>0</v>
      </c>
      <c r="Y379" s="1060">
        <f t="shared" si="68"/>
        <v>0</v>
      </c>
      <c r="Z379" s="1060">
        <f t="shared" si="69"/>
        <v>0</v>
      </c>
      <c r="AA379" s="1060">
        <f t="shared" si="70"/>
        <v>0</v>
      </c>
      <c r="AB379" s="1060">
        <f t="shared" si="71"/>
        <v>0</v>
      </c>
      <c r="AC379" s="1060">
        <f t="shared" si="72"/>
        <v>0</v>
      </c>
      <c r="AD379" s="1060">
        <f t="shared" si="73"/>
        <v>0</v>
      </c>
      <c r="AE379" s="1060">
        <f t="shared" si="74"/>
        <v>0</v>
      </c>
    </row>
    <row r="380" spans="2:31" ht="15" x14ac:dyDescent="0.2">
      <c r="B380" s="833"/>
      <c r="C380" s="1052"/>
      <c r="D380" s="1053"/>
      <c r="E380" s="1054"/>
      <c r="F380" s="1054"/>
      <c r="G380" s="1054"/>
      <c r="H380" s="1054"/>
      <c r="I380" s="1054"/>
      <c r="J380" s="1055">
        <f t="shared" si="75"/>
        <v>0</v>
      </c>
      <c r="K380" s="1052"/>
      <c r="L380" s="1055">
        <f t="shared" si="67"/>
        <v>0</v>
      </c>
      <c r="M380" s="757">
        <f>IF(ISBLANK($C380),0,VLOOKUP($C380,Listen!$B$3:$D$40,2,FALSE))</f>
        <v>0</v>
      </c>
      <c r="N380" s="757">
        <f>IF(ISBLANK($C380),0,VLOOKUP($C380,Listen!$B$3:$D$40,3,FALSE))</f>
        <v>0</v>
      </c>
      <c r="O380" s="1056">
        <f t="shared" si="76"/>
        <v>0</v>
      </c>
      <c r="P380" s="1056">
        <f t="shared" si="77"/>
        <v>0</v>
      </c>
      <c r="Q380" s="1056">
        <f t="shared" si="77"/>
        <v>0</v>
      </c>
      <c r="R380" s="1056">
        <f t="shared" si="77"/>
        <v>0</v>
      </c>
      <c r="S380" s="1056">
        <f t="shared" si="77"/>
        <v>0</v>
      </c>
      <c r="T380" s="1056">
        <f t="shared" si="77"/>
        <v>0</v>
      </c>
      <c r="U380" s="1056">
        <f t="shared" si="77"/>
        <v>0</v>
      </c>
      <c r="V380" s="1060">
        <f t="shared" ca="1" si="62"/>
        <v>0</v>
      </c>
      <c r="W380" s="1057">
        <f ca="1">IF(D380='A. Allgemeine Informationen'!$C$15,$L380-$X380,OFFSET(X380,0,'A. Allgemeine Informationen'!$C$15-2022)-$X380)</f>
        <v>0</v>
      </c>
      <c r="X380" s="1057">
        <f ca="1">IFERROR(OFFSET(X380,0,'A. Allgemeine Informationen'!$C$15-2021),0)</f>
        <v>0</v>
      </c>
      <c r="Y380" s="1060">
        <f t="shared" si="68"/>
        <v>0</v>
      </c>
      <c r="Z380" s="1060">
        <f t="shared" si="69"/>
        <v>0</v>
      </c>
      <c r="AA380" s="1060">
        <f t="shared" si="70"/>
        <v>0</v>
      </c>
      <c r="AB380" s="1060">
        <f t="shared" si="71"/>
        <v>0</v>
      </c>
      <c r="AC380" s="1060">
        <f t="shared" si="72"/>
        <v>0</v>
      </c>
      <c r="AD380" s="1060">
        <f t="shared" si="73"/>
        <v>0</v>
      </c>
      <c r="AE380" s="1060">
        <f t="shared" si="74"/>
        <v>0</v>
      </c>
    </row>
    <row r="381" spans="2:31" ht="15" x14ac:dyDescent="0.2">
      <c r="B381" s="833"/>
      <c r="C381" s="1052"/>
      <c r="D381" s="1053"/>
      <c r="E381" s="1054"/>
      <c r="F381" s="1054"/>
      <c r="G381" s="1054"/>
      <c r="H381" s="1054"/>
      <c r="I381" s="1054"/>
      <c r="J381" s="1055">
        <f t="shared" si="75"/>
        <v>0</v>
      </c>
      <c r="K381" s="1052"/>
      <c r="L381" s="1055">
        <f t="shared" si="67"/>
        <v>0</v>
      </c>
      <c r="M381" s="757">
        <f>IF(ISBLANK($C381),0,VLOOKUP($C381,Listen!$B$3:$D$40,2,FALSE))</f>
        <v>0</v>
      </c>
      <c r="N381" s="757">
        <f>IF(ISBLANK($C381),0,VLOOKUP($C381,Listen!$B$3:$D$40,3,FALSE))</f>
        <v>0</v>
      </c>
      <c r="O381" s="1056">
        <f t="shared" si="76"/>
        <v>0</v>
      </c>
      <c r="P381" s="1056">
        <f t="shared" si="77"/>
        <v>0</v>
      </c>
      <c r="Q381" s="1056">
        <f t="shared" si="77"/>
        <v>0</v>
      </c>
      <c r="R381" s="1056">
        <f t="shared" si="77"/>
        <v>0</v>
      </c>
      <c r="S381" s="1056">
        <f t="shared" si="77"/>
        <v>0</v>
      </c>
      <c r="T381" s="1056">
        <f t="shared" si="77"/>
        <v>0</v>
      </c>
      <c r="U381" s="1056">
        <f t="shared" si="77"/>
        <v>0</v>
      </c>
      <c r="V381" s="1060">
        <f t="shared" ca="1" si="62"/>
        <v>0</v>
      </c>
      <c r="W381" s="1057">
        <f ca="1">IF(D381='A. Allgemeine Informationen'!$C$15,$L381-$X381,OFFSET(X381,0,'A. Allgemeine Informationen'!$C$15-2022)-$X381)</f>
        <v>0</v>
      </c>
      <c r="X381" s="1057">
        <f ca="1">IFERROR(OFFSET(X381,0,'A. Allgemeine Informationen'!$C$15-2021),0)</f>
        <v>0</v>
      </c>
      <c r="Y381" s="1060">
        <f t="shared" si="68"/>
        <v>0</v>
      </c>
      <c r="Z381" s="1060">
        <f t="shared" si="69"/>
        <v>0</v>
      </c>
      <c r="AA381" s="1060">
        <f t="shared" si="70"/>
        <v>0</v>
      </c>
      <c r="AB381" s="1060">
        <f t="shared" si="71"/>
        <v>0</v>
      </c>
      <c r="AC381" s="1060">
        <f t="shared" si="72"/>
        <v>0</v>
      </c>
      <c r="AD381" s="1060">
        <f t="shared" si="73"/>
        <v>0</v>
      </c>
      <c r="AE381" s="1060">
        <f t="shared" si="74"/>
        <v>0</v>
      </c>
    </row>
    <row r="382" spans="2:31" ht="15" x14ac:dyDescent="0.2">
      <c r="B382" s="833"/>
      <c r="C382" s="1052"/>
      <c r="D382" s="1053"/>
      <c r="E382" s="1054"/>
      <c r="F382" s="1054"/>
      <c r="G382" s="1054"/>
      <c r="H382" s="1054"/>
      <c r="I382" s="1054"/>
      <c r="J382" s="1055">
        <f t="shared" si="75"/>
        <v>0</v>
      </c>
      <c r="K382" s="1052"/>
      <c r="L382" s="1055">
        <f t="shared" si="67"/>
        <v>0</v>
      </c>
      <c r="M382" s="757">
        <f>IF(ISBLANK($C382),0,VLOOKUP($C382,Listen!$B$3:$D$40,2,FALSE))</f>
        <v>0</v>
      </c>
      <c r="N382" s="757">
        <f>IF(ISBLANK($C382),0,VLOOKUP($C382,Listen!$B$3:$D$40,3,FALSE))</f>
        <v>0</v>
      </c>
      <c r="O382" s="1056">
        <f t="shared" si="76"/>
        <v>0</v>
      </c>
      <c r="P382" s="1056">
        <f t="shared" si="77"/>
        <v>0</v>
      </c>
      <c r="Q382" s="1056">
        <f t="shared" si="77"/>
        <v>0</v>
      </c>
      <c r="R382" s="1056">
        <f t="shared" si="77"/>
        <v>0</v>
      </c>
      <c r="S382" s="1056">
        <f t="shared" si="77"/>
        <v>0</v>
      </c>
      <c r="T382" s="1056">
        <f t="shared" si="77"/>
        <v>0</v>
      </c>
      <c r="U382" s="1056">
        <f t="shared" si="77"/>
        <v>0</v>
      </c>
      <c r="V382" s="1060">
        <f t="shared" ca="1" si="62"/>
        <v>0</v>
      </c>
      <c r="W382" s="1057">
        <f ca="1">IF(D382='A. Allgemeine Informationen'!$C$15,$L382-$X382,OFFSET(X382,0,'A. Allgemeine Informationen'!$C$15-2022)-$X382)</f>
        <v>0</v>
      </c>
      <c r="X382" s="1057">
        <f ca="1">IFERROR(OFFSET(X382,0,'A. Allgemeine Informationen'!$C$15-2021),0)</f>
        <v>0</v>
      </c>
      <c r="Y382" s="1060">
        <f t="shared" si="68"/>
        <v>0</v>
      </c>
      <c r="Z382" s="1060">
        <f t="shared" si="69"/>
        <v>0</v>
      </c>
      <c r="AA382" s="1060">
        <f t="shared" si="70"/>
        <v>0</v>
      </c>
      <c r="AB382" s="1060">
        <f t="shared" si="71"/>
        <v>0</v>
      </c>
      <c r="AC382" s="1060">
        <f t="shared" si="72"/>
        <v>0</v>
      </c>
      <c r="AD382" s="1060">
        <f t="shared" si="73"/>
        <v>0</v>
      </c>
      <c r="AE382" s="1060">
        <f t="shared" si="74"/>
        <v>0</v>
      </c>
    </row>
    <row r="383" spans="2:31" ht="15" x14ac:dyDescent="0.2">
      <c r="B383" s="833"/>
      <c r="C383" s="1052"/>
      <c r="D383" s="1053"/>
      <c r="E383" s="1054"/>
      <c r="F383" s="1054"/>
      <c r="G383" s="1054"/>
      <c r="H383" s="1054"/>
      <c r="I383" s="1054"/>
      <c r="J383" s="1055">
        <f t="shared" si="75"/>
        <v>0</v>
      </c>
      <c r="K383" s="1052"/>
      <c r="L383" s="1055">
        <f t="shared" si="67"/>
        <v>0</v>
      </c>
      <c r="M383" s="757">
        <f>IF(ISBLANK($C383),0,VLOOKUP($C383,Listen!$B$3:$D$40,2,FALSE))</f>
        <v>0</v>
      </c>
      <c r="N383" s="757">
        <f>IF(ISBLANK($C383),0,VLOOKUP($C383,Listen!$B$3:$D$40,3,FALSE))</f>
        <v>0</v>
      </c>
      <c r="O383" s="1056">
        <f t="shared" si="76"/>
        <v>0</v>
      </c>
      <c r="P383" s="1056">
        <f t="shared" si="77"/>
        <v>0</v>
      </c>
      <c r="Q383" s="1056">
        <f t="shared" si="77"/>
        <v>0</v>
      </c>
      <c r="R383" s="1056">
        <f t="shared" si="77"/>
        <v>0</v>
      </c>
      <c r="S383" s="1056">
        <f t="shared" si="77"/>
        <v>0</v>
      </c>
      <c r="T383" s="1056">
        <f t="shared" si="77"/>
        <v>0</v>
      </c>
      <c r="U383" s="1056">
        <f t="shared" si="77"/>
        <v>0</v>
      </c>
      <c r="V383" s="1060">
        <f t="shared" ca="1" si="62"/>
        <v>0</v>
      </c>
      <c r="W383" s="1057">
        <f ca="1">IF(D383='A. Allgemeine Informationen'!$C$15,$L383-$X383,OFFSET(X383,0,'A. Allgemeine Informationen'!$C$15-2022)-$X383)</f>
        <v>0</v>
      </c>
      <c r="X383" s="1057">
        <f ca="1">IFERROR(OFFSET(X383,0,'A. Allgemeine Informationen'!$C$15-2021),0)</f>
        <v>0</v>
      </c>
      <c r="Y383" s="1060">
        <f t="shared" si="68"/>
        <v>0</v>
      </c>
      <c r="Z383" s="1060">
        <f t="shared" si="69"/>
        <v>0</v>
      </c>
      <c r="AA383" s="1060">
        <f t="shared" si="70"/>
        <v>0</v>
      </c>
      <c r="AB383" s="1060">
        <f t="shared" si="71"/>
        <v>0</v>
      </c>
      <c r="AC383" s="1060">
        <f t="shared" si="72"/>
        <v>0</v>
      </c>
      <c r="AD383" s="1060">
        <f t="shared" si="73"/>
        <v>0</v>
      </c>
      <c r="AE383" s="1060">
        <f t="shared" si="74"/>
        <v>0</v>
      </c>
    </row>
    <row r="384" spans="2:31" ht="15" x14ac:dyDescent="0.2">
      <c r="B384" s="833"/>
      <c r="C384" s="1052"/>
      <c r="D384" s="1053"/>
      <c r="E384" s="1054"/>
      <c r="F384" s="1054"/>
      <c r="G384" s="1054"/>
      <c r="H384" s="1054"/>
      <c r="I384" s="1054"/>
      <c r="J384" s="1055">
        <f t="shared" si="75"/>
        <v>0</v>
      </c>
      <c r="K384" s="1052"/>
      <c r="L384" s="1055">
        <f t="shared" si="67"/>
        <v>0</v>
      </c>
      <c r="M384" s="757">
        <f>IF(ISBLANK($C384),0,VLOOKUP($C384,Listen!$B$3:$D$40,2,FALSE))</f>
        <v>0</v>
      </c>
      <c r="N384" s="757">
        <f>IF(ISBLANK($C384),0,VLOOKUP($C384,Listen!$B$3:$D$40,3,FALSE))</f>
        <v>0</v>
      </c>
      <c r="O384" s="1056">
        <f t="shared" si="76"/>
        <v>0</v>
      </c>
      <c r="P384" s="1056">
        <f t="shared" si="77"/>
        <v>0</v>
      </c>
      <c r="Q384" s="1056">
        <f t="shared" si="77"/>
        <v>0</v>
      </c>
      <c r="R384" s="1056">
        <f t="shared" si="77"/>
        <v>0</v>
      </c>
      <c r="S384" s="1056">
        <f t="shared" si="77"/>
        <v>0</v>
      </c>
      <c r="T384" s="1056">
        <f t="shared" si="77"/>
        <v>0</v>
      </c>
      <c r="U384" s="1056">
        <f t="shared" si="77"/>
        <v>0</v>
      </c>
      <c r="V384" s="1060">
        <f t="shared" ca="1" si="62"/>
        <v>0</v>
      </c>
      <c r="W384" s="1057">
        <f ca="1">IF(D384='A. Allgemeine Informationen'!$C$15,$L384-$X384,OFFSET(X384,0,'A. Allgemeine Informationen'!$C$15-2022)-$X384)</f>
        <v>0</v>
      </c>
      <c r="X384" s="1057">
        <f ca="1">IFERROR(OFFSET(X384,0,'A. Allgemeine Informationen'!$C$15-2021),0)</f>
        <v>0</v>
      </c>
      <c r="Y384" s="1060">
        <f t="shared" si="68"/>
        <v>0</v>
      </c>
      <c r="Z384" s="1060">
        <f t="shared" si="69"/>
        <v>0</v>
      </c>
      <c r="AA384" s="1060">
        <f t="shared" si="70"/>
        <v>0</v>
      </c>
      <c r="AB384" s="1060">
        <f t="shared" si="71"/>
        <v>0</v>
      </c>
      <c r="AC384" s="1060">
        <f t="shared" si="72"/>
        <v>0</v>
      </c>
      <c r="AD384" s="1060">
        <f t="shared" si="73"/>
        <v>0</v>
      </c>
      <c r="AE384" s="1060">
        <f t="shared" si="74"/>
        <v>0</v>
      </c>
    </row>
    <row r="385" spans="2:31" ht="15" x14ac:dyDescent="0.2">
      <c r="B385" s="833"/>
      <c r="C385" s="1052"/>
      <c r="D385" s="1053"/>
      <c r="E385" s="1054"/>
      <c r="F385" s="1054"/>
      <c r="G385" s="1054"/>
      <c r="H385" s="1054"/>
      <c r="I385" s="1054"/>
      <c r="J385" s="1055">
        <f t="shared" si="75"/>
        <v>0</v>
      </c>
      <c r="K385" s="1052"/>
      <c r="L385" s="1055">
        <f t="shared" si="67"/>
        <v>0</v>
      </c>
      <c r="M385" s="757">
        <f>IF(ISBLANK($C385),0,VLOOKUP($C385,Listen!$B$3:$D$40,2,FALSE))</f>
        <v>0</v>
      </c>
      <c r="N385" s="757">
        <f>IF(ISBLANK($C385),0,VLOOKUP($C385,Listen!$B$3:$D$40,3,FALSE))</f>
        <v>0</v>
      </c>
      <c r="O385" s="1056">
        <f t="shared" si="76"/>
        <v>0</v>
      </c>
      <c r="P385" s="1056">
        <f t="shared" si="77"/>
        <v>0</v>
      </c>
      <c r="Q385" s="1056">
        <f t="shared" si="77"/>
        <v>0</v>
      </c>
      <c r="R385" s="1056">
        <f t="shared" si="77"/>
        <v>0</v>
      </c>
      <c r="S385" s="1056">
        <f t="shared" ref="S385:U405" si="78">R385</f>
        <v>0</v>
      </c>
      <c r="T385" s="1056">
        <f t="shared" si="78"/>
        <v>0</v>
      </c>
      <c r="U385" s="1056">
        <f t="shared" si="78"/>
        <v>0</v>
      </c>
      <c r="V385" s="1060">
        <f t="shared" ca="1" si="62"/>
        <v>0</v>
      </c>
      <c r="W385" s="1057">
        <f ca="1">IF(D385='A. Allgemeine Informationen'!$C$15,$L385-$X385,OFFSET(X385,0,'A. Allgemeine Informationen'!$C$15-2022)-$X385)</f>
        <v>0</v>
      </c>
      <c r="X385" s="1057">
        <f ca="1">IFERROR(OFFSET(X385,0,'A. Allgemeine Informationen'!$C$15-2021),0)</f>
        <v>0</v>
      </c>
      <c r="Y385" s="1060">
        <f t="shared" si="68"/>
        <v>0</v>
      </c>
      <c r="Z385" s="1060">
        <f t="shared" si="69"/>
        <v>0</v>
      </c>
      <c r="AA385" s="1060">
        <f t="shared" si="70"/>
        <v>0</v>
      </c>
      <c r="AB385" s="1060">
        <f t="shared" si="71"/>
        <v>0</v>
      </c>
      <c r="AC385" s="1060">
        <f t="shared" si="72"/>
        <v>0</v>
      </c>
      <c r="AD385" s="1060">
        <f t="shared" si="73"/>
        <v>0</v>
      </c>
      <c r="AE385" s="1060">
        <f t="shared" si="74"/>
        <v>0</v>
      </c>
    </row>
    <row r="386" spans="2:31" ht="15" x14ac:dyDescent="0.2">
      <c r="B386" s="833"/>
      <c r="C386" s="1052"/>
      <c r="D386" s="1053"/>
      <c r="E386" s="1054"/>
      <c r="F386" s="1054"/>
      <c r="G386" s="1054"/>
      <c r="H386" s="1054"/>
      <c r="I386" s="1054"/>
      <c r="J386" s="1055">
        <f t="shared" si="75"/>
        <v>0</v>
      </c>
      <c r="K386" s="1052"/>
      <c r="L386" s="1055">
        <f t="shared" si="67"/>
        <v>0</v>
      </c>
      <c r="M386" s="757">
        <f>IF(ISBLANK($C386),0,VLOOKUP($C386,Listen!$B$3:$D$40,2,FALSE))</f>
        <v>0</v>
      </c>
      <c r="N386" s="757">
        <f>IF(ISBLANK($C386),0,VLOOKUP($C386,Listen!$B$3:$D$40,3,FALSE))</f>
        <v>0</v>
      </c>
      <c r="O386" s="1056">
        <f t="shared" si="76"/>
        <v>0</v>
      </c>
      <c r="P386" s="1056">
        <f t="shared" ref="P386:R405" si="79">O386</f>
        <v>0</v>
      </c>
      <c r="Q386" s="1056">
        <f t="shared" si="79"/>
        <v>0</v>
      </c>
      <c r="R386" s="1056">
        <f t="shared" si="79"/>
        <v>0</v>
      </c>
      <c r="S386" s="1056">
        <f t="shared" si="78"/>
        <v>0</v>
      </c>
      <c r="T386" s="1056">
        <f t="shared" si="78"/>
        <v>0</v>
      </c>
      <c r="U386" s="1056">
        <f t="shared" si="78"/>
        <v>0</v>
      </c>
      <c r="V386" s="1060">
        <f t="shared" ca="1" si="62"/>
        <v>0</v>
      </c>
      <c r="W386" s="1057">
        <f ca="1">IF(D386='A. Allgemeine Informationen'!$C$15,$L386-$X386,OFFSET(X386,0,'A. Allgemeine Informationen'!$C$15-2022)-$X386)</f>
        <v>0</v>
      </c>
      <c r="X386" s="1057">
        <f ca="1">IFERROR(OFFSET(X386,0,'A. Allgemeine Informationen'!$C$15-2021),0)</f>
        <v>0</v>
      </c>
      <c r="Y386" s="1060">
        <f t="shared" si="68"/>
        <v>0</v>
      </c>
      <c r="Z386" s="1060">
        <f t="shared" si="69"/>
        <v>0</v>
      </c>
      <c r="AA386" s="1060">
        <f t="shared" si="70"/>
        <v>0</v>
      </c>
      <c r="AB386" s="1060">
        <f t="shared" si="71"/>
        <v>0</v>
      </c>
      <c r="AC386" s="1060">
        <f t="shared" si="72"/>
        <v>0</v>
      </c>
      <c r="AD386" s="1060">
        <f t="shared" si="73"/>
        <v>0</v>
      </c>
      <c r="AE386" s="1060">
        <f t="shared" si="74"/>
        <v>0</v>
      </c>
    </row>
    <row r="387" spans="2:31" ht="15" x14ac:dyDescent="0.2">
      <c r="B387" s="833"/>
      <c r="C387" s="1052"/>
      <c r="D387" s="1053"/>
      <c r="E387" s="1061"/>
      <c r="F387" s="1054"/>
      <c r="G387" s="1061"/>
      <c r="H387" s="1054"/>
      <c r="I387" s="1061"/>
      <c r="J387" s="1055">
        <f t="shared" si="75"/>
        <v>0</v>
      </c>
      <c r="K387" s="1052"/>
      <c r="L387" s="1062">
        <f t="shared" si="67"/>
        <v>0</v>
      </c>
      <c r="M387" s="757">
        <f>IF(ISBLANK($C387),0,VLOOKUP($C387,Listen!$B$3:$D$40,2,FALSE))</f>
        <v>0</v>
      </c>
      <c r="N387" s="757">
        <f>IF(ISBLANK($C387),0,VLOOKUP($C387,Listen!$B$3:$D$40,3,FALSE))</f>
        <v>0</v>
      </c>
      <c r="O387" s="1056">
        <f t="shared" si="76"/>
        <v>0</v>
      </c>
      <c r="P387" s="1056">
        <f t="shared" si="79"/>
        <v>0</v>
      </c>
      <c r="Q387" s="1056">
        <f t="shared" si="79"/>
        <v>0</v>
      </c>
      <c r="R387" s="1056">
        <f t="shared" si="79"/>
        <v>0</v>
      </c>
      <c r="S387" s="1056">
        <f t="shared" si="78"/>
        <v>0</v>
      </c>
      <c r="T387" s="1056">
        <f t="shared" si="78"/>
        <v>0</v>
      </c>
      <c r="U387" s="1056">
        <f t="shared" si="78"/>
        <v>0</v>
      </c>
      <c r="V387" s="1063">
        <f t="shared" ca="1" si="62"/>
        <v>0</v>
      </c>
      <c r="W387" s="1057">
        <f ca="1">IF(D387='A. Allgemeine Informationen'!$C$15,$L387-$X387,OFFSET(X387,0,'A. Allgemeine Informationen'!$C$15-2022)-$X387)</f>
        <v>0</v>
      </c>
      <c r="X387" s="1057">
        <f ca="1">IFERROR(OFFSET(X387,0,'A. Allgemeine Informationen'!$C$15-2021),0)</f>
        <v>0</v>
      </c>
      <c r="Y387" s="1060">
        <f t="shared" si="68"/>
        <v>0</v>
      </c>
      <c r="Z387" s="1060">
        <f t="shared" si="69"/>
        <v>0</v>
      </c>
      <c r="AA387" s="1060">
        <f t="shared" si="70"/>
        <v>0</v>
      </c>
      <c r="AB387" s="1060">
        <f t="shared" si="71"/>
        <v>0</v>
      </c>
      <c r="AC387" s="1060">
        <f t="shared" si="72"/>
        <v>0</v>
      </c>
      <c r="AD387" s="1060">
        <f t="shared" si="73"/>
        <v>0</v>
      </c>
      <c r="AE387" s="1060">
        <f t="shared" si="74"/>
        <v>0</v>
      </c>
    </row>
    <row r="388" spans="2:31" ht="15" x14ac:dyDescent="0.2">
      <c r="B388" s="833"/>
      <c r="C388" s="1052"/>
      <c r="D388" s="1053"/>
      <c r="E388" s="1061"/>
      <c r="F388" s="1054"/>
      <c r="G388" s="1061"/>
      <c r="H388" s="1054"/>
      <c r="I388" s="1061"/>
      <c r="J388" s="1055">
        <f t="shared" si="75"/>
        <v>0</v>
      </c>
      <c r="K388" s="1052"/>
      <c r="L388" s="1062">
        <f t="shared" si="67"/>
        <v>0</v>
      </c>
      <c r="M388" s="757">
        <f>IF(ISBLANK($C388),0,VLOOKUP($C388,Listen!$B$3:$D$40,2,FALSE))</f>
        <v>0</v>
      </c>
      <c r="N388" s="757">
        <f>IF(ISBLANK($C388),0,VLOOKUP($C388,Listen!$B$3:$D$40,3,FALSE))</f>
        <v>0</v>
      </c>
      <c r="O388" s="1056">
        <f t="shared" si="76"/>
        <v>0</v>
      </c>
      <c r="P388" s="1056">
        <f t="shared" si="79"/>
        <v>0</v>
      </c>
      <c r="Q388" s="1056">
        <f t="shared" si="79"/>
        <v>0</v>
      </c>
      <c r="R388" s="1056">
        <f t="shared" si="79"/>
        <v>0</v>
      </c>
      <c r="S388" s="1056">
        <f t="shared" si="78"/>
        <v>0</v>
      </c>
      <c r="T388" s="1056">
        <f t="shared" si="78"/>
        <v>0</v>
      </c>
      <c r="U388" s="1056">
        <f t="shared" si="78"/>
        <v>0</v>
      </c>
      <c r="V388" s="1063">
        <f t="shared" ca="1" si="62"/>
        <v>0</v>
      </c>
      <c r="W388" s="1057">
        <f ca="1">IF(D388='A. Allgemeine Informationen'!$C$15,$L388-$X388,OFFSET(X388,0,'A. Allgemeine Informationen'!$C$15-2022)-$X388)</f>
        <v>0</v>
      </c>
      <c r="X388" s="1057">
        <f ca="1">IFERROR(OFFSET(X388,0,'A. Allgemeine Informationen'!$C$15-2021),0)</f>
        <v>0</v>
      </c>
      <c r="Y388" s="1060">
        <f t="shared" si="68"/>
        <v>0</v>
      </c>
      <c r="Z388" s="1060">
        <f t="shared" si="69"/>
        <v>0</v>
      </c>
      <c r="AA388" s="1060">
        <f t="shared" si="70"/>
        <v>0</v>
      </c>
      <c r="AB388" s="1060">
        <f t="shared" si="71"/>
        <v>0</v>
      </c>
      <c r="AC388" s="1060">
        <f t="shared" si="72"/>
        <v>0</v>
      </c>
      <c r="AD388" s="1060">
        <f t="shared" si="73"/>
        <v>0</v>
      </c>
      <c r="AE388" s="1060">
        <f t="shared" si="74"/>
        <v>0</v>
      </c>
    </row>
    <row r="389" spans="2:31" ht="15" x14ac:dyDescent="0.2">
      <c r="B389" s="833"/>
      <c r="C389" s="1052"/>
      <c r="D389" s="1053"/>
      <c r="E389" s="1061"/>
      <c r="F389" s="1054"/>
      <c r="G389" s="1061"/>
      <c r="H389" s="1054"/>
      <c r="I389" s="1061"/>
      <c r="J389" s="1055">
        <f t="shared" si="75"/>
        <v>0</v>
      </c>
      <c r="K389" s="1052"/>
      <c r="L389" s="1062">
        <f t="shared" si="67"/>
        <v>0</v>
      </c>
      <c r="M389" s="757">
        <f>IF(ISBLANK($C389),0,VLOOKUP($C389,Listen!$B$3:$D$40,2,FALSE))</f>
        <v>0</v>
      </c>
      <c r="N389" s="757">
        <f>IF(ISBLANK($C389),0,VLOOKUP($C389,Listen!$B$3:$D$40,3,FALSE))</f>
        <v>0</v>
      </c>
      <c r="O389" s="1056">
        <f t="shared" si="76"/>
        <v>0</v>
      </c>
      <c r="P389" s="1056">
        <f t="shared" si="79"/>
        <v>0</v>
      </c>
      <c r="Q389" s="1056">
        <f t="shared" si="79"/>
        <v>0</v>
      </c>
      <c r="R389" s="1056">
        <f t="shared" si="79"/>
        <v>0</v>
      </c>
      <c r="S389" s="1056">
        <f t="shared" si="78"/>
        <v>0</v>
      </c>
      <c r="T389" s="1056">
        <f t="shared" si="78"/>
        <v>0</v>
      </c>
      <c r="U389" s="1056">
        <f t="shared" si="78"/>
        <v>0</v>
      </c>
      <c r="V389" s="1063">
        <f t="shared" ca="1" si="62"/>
        <v>0</v>
      </c>
      <c r="W389" s="1057">
        <f ca="1">IF(D389='A. Allgemeine Informationen'!$C$15,$L389-$X389,OFFSET(X389,0,'A. Allgemeine Informationen'!$C$15-2022)-$X389)</f>
        <v>0</v>
      </c>
      <c r="X389" s="1057">
        <f ca="1">IFERROR(OFFSET(X389,0,'A. Allgemeine Informationen'!$C$15-2021),0)</f>
        <v>0</v>
      </c>
      <c r="Y389" s="1060">
        <f t="shared" si="68"/>
        <v>0</v>
      </c>
      <c r="Z389" s="1060">
        <f t="shared" si="69"/>
        <v>0</v>
      </c>
      <c r="AA389" s="1060">
        <f t="shared" si="70"/>
        <v>0</v>
      </c>
      <c r="AB389" s="1060">
        <f t="shared" si="71"/>
        <v>0</v>
      </c>
      <c r="AC389" s="1060">
        <f t="shared" si="72"/>
        <v>0</v>
      </c>
      <c r="AD389" s="1060">
        <f t="shared" si="73"/>
        <v>0</v>
      </c>
      <c r="AE389" s="1060">
        <f t="shared" si="74"/>
        <v>0</v>
      </c>
    </row>
    <row r="390" spans="2:31" ht="15" x14ac:dyDescent="0.2">
      <c r="B390" s="833"/>
      <c r="C390" s="1052"/>
      <c r="D390" s="1053"/>
      <c r="E390" s="1061"/>
      <c r="F390" s="1054"/>
      <c r="G390" s="1061"/>
      <c r="H390" s="1054"/>
      <c r="I390" s="1061"/>
      <c r="J390" s="1055">
        <f t="shared" si="75"/>
        <v>0</v>
      </c>
      <c r="K390" s="1052"/>
      <c r="L390" s="1062">
        <f t="shared" ref="L390:L405" si="80">J390-K390</f>
        <v>0</v>
      </c>
      <c r="M390" s="757">
        <f>IF(ISBLANK($C390),0,VLOOKUP($C390,Listen!$B$3:$D$40,2,FALSE))</f>
        <v>0</v>
      </c>
      <c r="N390" s="757">
        <f>IF(ISBLANK($C390),0,VLOOKUP($C390,Listen!$B$3:$D$40,3,FALSE))</f>
        <v>0</v>
      </c>
      <c r="O390" s="1056">
        <f t="shared" si="76"/>
        <v>0</v>
      </c>
      <c r="P390" s="1056">
        <f t="shared" si="79"/>
        <v>0</v>
      </c>
      <c r="Q390" s="1056">
        <f t="shared" si="79"/>
        <v>0</v>
      </c>
      <c r="R390" s="1056">
        <f t="shared" si="79"/>
        <v>0</v>
      </c>
      <c r="S390" s="1056">
        <f t="shared" si="78"/>
        <v>0</v>
      </c>
      <c r="T390" s="1056">
        <f t="shared" si="78"/>
        <v>0</v>
      </c>
      <c r="U390" s="1056">
        <f t="shared" si="78"/>
        <v>0</v>
      </c>
      <c r="V390" s="1063">
        <f t="shared" ca="1" si="62"/>
        <v>0</v>
      </c>
      <c r="W390" s="1057">
        <f ca="1">IF(D390='A. Allgemeine Informationen'!$C$15,$L390-$X390,OFFSET(X390,0,'A. Allgemeine Informationen'!$C$15-2022)-$X390)</f>
        <v>0</v>
      </c>
      <c r="X390" s="1057">
        <f ca="1">IFERROR(OFFSET(X390,0,'A. Allgemeine Informationen'!$C$15-2021),0)</f>
        <v>0</v>
      </c>
      <c r="Y390" s="1060">
        <f t="shared" ref="Y390:Y405" si="81">IF(OR($D390=0,$L390=0),0,IF($D390&lt;=VALUE(Y$5),$L390-$L390/O390*(VALUE(Y$5)-$D390+1),0))</f>
        <v>0</v>
      </c>
      <c r="Z390" s="1060">
        <f t="shared" ref="Z390:Z405" si="82">IF(OR($D390=0,$L390=0,P390-(VALUE(Z$5)-$D390)=0),0,
IF($D390&lt;VALUE(Z$5),Y390-Y390/(P390-(VALUE(Z$5)-$D390)),
IF($D390=VALUE(Z$5),$L390-$L390/P390,0)))</f>
        <v>0</v>
      </c>
      <c r="AA390" s="1060">
        <f t="shared" ref="AA390:AA405" si="83">IF(OR($D390=0,$L390=0,Q390-(VALUE(AA$5)-$D390)=0),0,
IF($D390&lt;VALUE(AA$5),Z390-Z390/(Q390-(VALUE(AA$5)-$D390)),
IF($D390=VALUE(AA$5),$L390-$L390/Q390,0)))</f>
        <v>0</v>
      </c>
      <c r="AB390" s="1060">
        <f t="shared" ref="AB390:AB405" si="84">IF(OR($D390=0,$L390=0,R390-(VALUE(AB$5)-$D390)=0),0,
IF($D390&lt;VALUE(AB$5),AA390-AA390/(R390-(VALUE(AB$5)-$D390)),
IF($D390=VALUE(AB$5),$L390-$L390/R390,0)))</f>
        <v>0</v>
      </c>
      <c r="AC390" s="1060">
        <f t="shared" ref="AC390:AC405" si="85">IF(OR($D390=0,$L390=0,S390-(VALUE(AC$5)-$D390)=0),0,
IF($D390&lt;VALUE(AC$5),AB390-AB390/(S390-(VALUE(AC$5)-$D390)),
IF($D390=VALUE(AC$5),$L390-$L390/S390,0)))</f>
        <v>0</v>
      </c>
      <c r="AD390" s="1060">
        <f t="shared" ref="AD390:AD405" si="86">IF(OR($D390=0,$L390=0,T390-(VALUE(AD$5)-$D390)=0),0,
IF($D390&lt;VALUE(AD$5),AC390-AC390/(T390-(VALUE(AD$5)-$D390)),
IF($D390=VALUE(AD$5),$L390-$L390/T390,0)))</f>
        <v>0</v>
      </c>
      <c r="AE390" s="1060">
        <f t="shared" ref="AE390:AE405" si="87">IF(OR($D390=0,$L390=0,U390-(VALUE(AE$5)-$D390)=0),0,
IF($D390&lt;VALUE(AE$5),AD390-AD390/(U390-(VALUE(AE$5)-$D390)),
IF($D390=VALUE(AE$5),$L390-$L390/U390,0)))</f>
        <v>0</v>
      </c>
    </row>
    <row r="391" spans="2:31" ht="15" x14ac:dyDescent="0.2">
      <c r="B391" s="833"/>
      <c r="C391" s="1052"/>
      <c r="D391" s="1053"/>
      <c r="E391" s="1061"/>
      <c r="F391" s="1054"/>
      <c r="G391" s="1061"/>
      <c r="H391" s="1054"/>
      <c r="I391" s="1061"/>
      <c r="J391" s="1055">
        <f t="shared" si="75"/>
        <v>0</v>
      </c>
      <c r="K391" s="1052"/>
      <c r="L391" s="1062">
        <f t="shared" si="80"/>
        <v>0</v>
      </c>
      <c r="M391" s="757">
        <f>IF(ISBLANK($C391),0,VLOOKUP($C391,Listen!$B$3:$D$40,2,FALSE))</f>
        <v>0</v>
      </c>
      <c r="N391" s="757">
        <f>IF(ISBLANK($C391),0,VLOOKUP($C391,Listen!$B$3:$D$40,3,FALSE))</f>
        <v>0</v>
      </c>
      <c r="O391" s="1056">
        <f t="shared" si="76"/>
        <v>0</v>
      </c>
      <c r="P391" s="1056">
        <f t="shared" si="79"/>
        <v>0</v>
      </c>
      <c r="Q391" s="1056">
        <f t="shared" si="79"/>
        <v>0</v>
      </c>
      <c r="R391" s="1056">
        <f t="shared" si="79"/>
        <v>0</v>
      </c>
      <c r="S391" s="1056">
        <f t="shared" si="78"/>
        <v>0</v>
      </c>
      <c r="T391" s="1056">
        <f t="shared" si="78"/>
        <v>0</v>
      </c>
      <c r="U391" s="1056">
        <f t="shared" si="78"/>
        <v>0</v>
      </c>
      <c r="V391" s="1063">
        <f t="shared" ca="1" si="62"/>
        <v>0</v>
      </c>
      <c r="W391" s="1057">
        <f ca="1">IF(D391='A. Allgemeine Informationen'!$C$15,$L391-$X391,OFFSET(X391,0,'A. Allgemeine Informationen'!$C$15-2022)-$X391)</f>
        <v>0</v>
      </c>
      <c r="X391" s="1057">
        <f ca="1">IFERROR(OFFSET(X391,0,'A. Allgemeine Informationen'!$C$15-2021),0)</f>
        <v>0</v>
      </c>
      <c r="Y391" s="1060">
        <f t="shared" si="81"/>
        <v>0</v>
      </c>
      <c r="Z391" s="1060">
        <f t="shared" si="82"/>
        <v>0</v>
      </c>
      <c r="AA391" s="1060">
        <f t="shared" si="83"/>
        <v>0</v>
      </c>
      <c r="AB391" s="1060">
        <f t="shared" si="84"/>
        <v>0</v>
      </c>
      <c r="AC391" s="1060">
        <f t="shared" si="85"/>
        <v>0</v>
      </c>
      <c r="AD391" s="1060">
        <f t="shared" si="86"/>
        <v>0</v>
      </c>
      <c r="AE391" s="1060">
        <f t="shared" si="87"/>
        <v>0</v>
      </c>
    </row>
    <row r="392" spans="2:31" ht="15" x14ac:dyDescent="0.2">
      <c r="B392" s="833"/>
      <c r="C392" s="1052"/>
      <c r="D392" s="1053"/>
      <c r="E392" s="1061"/>
      <c r="F392" s="1054"/>
      <c r="G392" s="1061"/>
      <c r="H392" s="1054"/>
      <c r="I392" s="1061"/>
      <c r="J392" s="1055">
        <f t="shared" si="75"/>
        <v>0</v>
      </c>
      <c r="K392" s="1052"/>
      <c r="L392" s="1062">
        <f t="shared" si="80"/>
        <v>0</v>
      </c>
      <c r="M392" s="757">
        <f>IF(ISBLANK($C392),0,VLOOKUP($C392,Listen!$B$3:$D$40,2,FALSE))</f>
        <v>0</v>
      </c>
      <c r="N392" s="757">
        <f>IF(ISBLANK($C392),0,VLOOKUP($C392,Listen!$B$3:$D$40,3,FALSE))</f>
        <v>0</v>
      </c>
      <c r="O392" s="1056">
        <f t="shared" si="76"/>
        <v>0</v>
      </c>
      <c r="P392" s="1056">
        <f t="shared" si="79"/>
        <v>0</v>
      </c>
      <c r="Q392" s="1056">
        <f t="shared" si="79"/>
        <v>0</v>
      </c>
      <c r="R392" s="1056">
        <f t="shared" si="79"/>
        <v>0</v>
      </c>
      <c r="S392" s="1056">
        <f t="shared" si="78"/>
        <v>0</v>
      </c>
      <c r="T392" s="1056">
        <f t="shared" si="78"/>
        <v>0</v>
      </c>
      <c r="U392" s="1056">
        <f t="shared" si="78"/>
        <v>0</v>
      </c>
      <c r="V392" s="1063">
        <f t="shared" ca="1" si="62"/>
        <v>0</v>
      </c>
      <c r="W392" s="1057">
        <f ca="1">IF(D392='A. Allgemeine Informationen'!$C$15,$L392-$X392,OFFSET(X392,0,'A. Allgemeine Informationen'!$C$15-2022)-$X392)</f>
        <v>0</v>
      </c>
      <c r="X392" s="1057">
        <f ca="1">IFERROR(OFFSET(X392,0,'A. Allgemeine Informationen'!$C$15-2021),0)</f>
        <v>0</v>
      </c>
      <c r="Y392" s="1060">
        <f t="shared" si="81"/>
        <v>0</v>
      </c>
      <c r="Z392" s="1060">
        <f t="shared" si="82"/>
        <v>0</v>
      </c>
      <c r="AA392" s="1060">
        <f t="shared" si="83"/>
        <v>0</v>
      </c>
      <c r="AB392" s="1060">
        <f t="shared" si="84"/>
        <v>0</v>
      </c>
      <c r="AC392" s="1060">
        <f t="shared" si="85"/>
        <v>0</v>
      </c>
      <c r="AD392" s="1060">
        <f t="shared" si="86"/>
        <v>0</v>
      </c>
      <c r="AE392" s="1060">
        <f t="shared" si="87"/>
        <v>0</v>
      </c>
    </row>
    <row r="393" spans="2:31" ht="15" x14ac:dyDescent="0.2">
      <c r="B393" s="833"/>
      <c r="C393" s="1052"/>
      <c r="D393" s="1053"/>
      <c r="E393" s="1061"/>
      <c r="F393" s="1054"/>
      <c r="G393" s="1061"/>
      <c r="H393" s="1054"/>
      <c r="I393" s="1061"/>
      <c r="J393" s="1055">
        <f t="shared" si="75"/>
        <v>0</v>
      </c>
      <c r="K393" s="1052"/>
      <c r="L393" s="1062">
        <f t="shared" si="80"/>
        <v>0</v>
      </c>
      <c r="M393" s="757">
        <f>IF(ISBLANK($C393),0,VLOOKUP($C393,Listen!$B$3:$D$40,2,FALSE))</f>
        <v>0</v>
      </c>
      <c r="N393" s="757">
        <f>IF(ISBLANK($C393),0,VLOOKUP($C393,Listen!$B$3:$D$40,3,FALSE))</f>
        <v>0</v>
      </c>
      <c r="O393" s="1056">
        <f t="shared" si="76"/>
        <v>0</v>
      </c>
      <c r="P393" s="1056">
        <f t="shared" si="79"/>
        <v>0</v>
      </c>
      <c r="Q393" s="1056">
        <f t="shared" si="79"/>
        <v>0</v>
      </c>
      <c r="R393" s="1056">
        <f t="shared" si="79"/>
        <v>0</v>
      </c>
      <c r="S393" s="1056">
        <f t="shared" si="78"/>
        <v>0</v>
      </c>
      <c r="T393" s="1056">
        <f t="shared" si="78"/>
        <v>0</v>
      </c>
      <c r="U393" s="1056">
        <f t="shared" si="78"/>
        <v>0</v>
      </c>
      <c r="V393" s="1063">
        <f t="shared" ca="1" si="62"/>
        <v>0</v>
      </c>
      <c r="W393" s="1057">
        <f ca="1">IF(D393='A. Allgemeine Informationen'!$C$15,$L393-$X393,OFFSET(X393,0,'A. Allgemeine Informationen'!$C$15-2022)-$X393)</f>
        <v>0</v>
      </c>
      <c r="X393" s="1057">
        <f ca="1">IFERROR(OFFSET(X393,0,'A. Allgemeine Informationen'!$C$15-2021),0)</f>
        <v>0</v>
      </c>
      <c r="Y393" s="1060">
        <f t="shared" si="81"/>
        <v>0</v>
      </c>
      <c r="Z393" s="1060">
        <f t="shared" si="82"/>
        <v>0</v>
      </c>
      <c r="AA393" s="1060">
        <f t="shared" si="83"/>
        <v>0</v>
      </c>
      <c r="AB393" s="1060">
        <f t="shared" si="84"/>
        <v>0</v>
      </c>
      <c r="AC393" s="1060">
        <f t="shared" si="85"/>
        <v>0</v>
      </c>
      <c r="AD393" s="1060">
        <f t="shared" si="86"/>
        <v>0</v>
      </c>
      <c r="AE393" s="1060">
        <f t="shared" si="87"/>
        <v>0</v>
      </c>
    </row>
    <row r="394" spans="2:31" ht="15" x14ac:dyDescent="0.2">
      <c r="B394" s="833"/>
      <c r="C394" s="1052"/>
      <c r="D394" s="1053"/>
      <c r="E394" s="1061"/>
      <c r="F394" s="1054"/>
      <c r="G394" s="1061"/>
      <c r="H394" s="1054"/>
      <c r="I394" s="1061"/>
      <c r="J394" s="1055">
        <f t="shared" si="75"/>
        <v>0</v>
      </c>
      <c r="K394" s="1052"/>
      <c r="L394" s="1062">
        <f t="shared" si="80"/>
        <v>0</v>
      </c>
      <c r="M394" s="757">
        <f>IF(ISBLANK($C394),0,VLOOKUP($C394,Listen!$B$3:$D$40,2,FALSE))</f>
        <v>0</v>
      </c>
      <c r="N394" s="757">
        <f>IF(ISBLANK($C394),0,VLOOKUP($C394,Listen!$B$3:$D$40,3,FALSE))</f>
        <v>0</v>
      </c>
      <c r="O394" s="1056">
        <f t="shared" si="76"/>
        <v>0</v>
      </c>
      <c r="P394" s="1056">
        <f t="shared" si="79"/>
        <v>0</v>
      </c>
      <c r="Q394" s="1056">
        <f t="shared" si="79"/>
        <v>0</v>
      </c>
      <c r="R394" s="1056">
        <f t="shared" si="79"/>
        <v>0</v>
      </c>
      <c r="S394" s="1056">
        <f t="shared" si="78"/>
        <v>0</v>
      </c>
      <c r="T394" s="1056">
        <f t="shared" si="78"/>
        <v>0</v>
      </c>
      <c r="U394" s="1056">
        <f t="shared" si="78"/>
        <v>0</v>
      </c>
      <c r="V394" s="1063">
        <f t="shared" ca="1" si="62"/>
        <v>0</v>
      </c>
      <c r="W394" s="1057">
        <f ca="1">IF(D394='A. Allgemeine Informationen'!$C$15,$L394-$X394,OFFSET(X394,0,'A. Allgemeine Informationen'!$C$15-2022)-$X394)</f>
        <v>0</v>
      </c>
      <c r="X394" s="1057">
        <f ca="1">IFERROR(OFFSET(X394,0,'A. Allgemeine Informationen'!$C$15-2021),0)</f>
        <v>0</v>
      </c>
      <c r="Y394" s="1060">
        <f t="shared" si="81"/>
        <v>0</v>
      </c>
      <c r="Z394" s="1060">
        <f t="shared" si="82"/>
        <v>0</v>
      </c>
      <c r="AA394" s="1060">
        <f t="shared" si="83"/>
        <v>0</v>
      </c>
      <c r="AB394" s="1060">
        <f t="shared" si="84"/>
        <v>0</v>
      </c>
      <c r="AC394" s="1060">
        <f t="shared" si="85"/>
        <v>0</v>
      </c>
      <c r="AD394" s="1060">
        <f t="shared" si="86"/>
        <v>0</v>
      </c>
      <c r="AE394" s="1060">
        <f t="shared" si="87"/>
        <v>0</v>
      </c>
    </row>
    <row r="395" spans="2:31" ht="15" x14ac:dyDescent="0.2">
      <c r="B395" s="833"/>
      <c r="C395" s="1052"/>
      <c r="D395" s="1053"/>
      <c r="E395" s="1061"/>
      <c r="F395" s="1054"/>
      <c r="G395" s="1061"/>
      <c r="H395" s="1054"/>
      <c r="I395" s="1061"/>
      <c r="J395" s="1055">
        <f t="shared" si="75"/>
        <v>0</v>
      </c>
      <c r="K395" s="1052"/>
      <c r="L395" s="1062">
        <f t="shared" si="80"/>
        <v>0</v>
      </c>
      <c r="M395" s="757">
        <f>IF(ISBLANK($C395),0,VLOOKUP($C395,Listen!$B$3:$D$40,2,FALSE))</f>
        <v>0</v>
      </c>
      <c r="N395" s="757">
        <f>IF(ISBLANK($C395),0,VLOOKUP($C395,Listen!$B$3:$D$40,3,FALSE))</f>
        <v>0</v>
      </c>
      <c r="O395" s="1056">
        <f t="shared" si="76"/>
        <v>0</v>
      </c>
      <c r="P395" s="1056">
        <f t="shared" si="79"/>
        <v>0</v>
      </c>
      <c r="Q395" s="1056">
        <f t="shared" si="79"/>
        <v>0</v>
      </c>
      <c r="R395" s="1056">
        <f t="shared" si="79"/>
        <v>0</v>
      </c>
      <c r="S395" s="1056">
        <f t="shared" si="78"/>
        <v>0</v>
      </c>
      <c r="T395" s="1056">
        <f t="shared" si="78"/>
        <v>0</v>
      </c>
      <c r="U395" s="1056">
        <f t="shared" si="78"/>
        <v>0</v>
      </c>
      <c r="V395" s="1063">
        <f t="shared" ca="1" si="62"/>
        <v>0</v>
      </c>
      <c r="W395" s="1057">
        <f ca="1">IF(D395='A. Allgemeine Informationen'!$C$15,$L395-$X395,OFFSET(X395,0,'A. Allgemeine Informationen'!$C$15-2022)-$X395)</f>
        <v>0</v>
      </c>
      <c r="X395" s="1057">
        <f ca="1">IFERROR(OFFSET(X395,0,'A. Allgemeine Informationen'!$C$15-2021),0)</f>
        <v>0</v>
      </c>
      <c r="Y395" s="1060">
        <f t="shared" si="81"/>
        <v>0</v>
      </c>
      <c r="Z395" s="1060">
        <f t="shared" si="82"/>
        <v>0</v>
      </c>
      <c r="AA395" s="1060">
        <f t="shared" si="83"/>
        <v>0</v>
      </c>
      <c r="AB395" s="1060">
        <f t="shared" si="84"/>
        <v>0</v>
      </c>
      <c r="AC395" s="1060">
        <f t="shared" si="85"/>
        <v>0</v>
      </c>
      <c r="AD395" s="1060">
        <f t="shared" si="86"/>
        <v>0</v>
      </c>
      <c r="AE395" s="1060">
        <f t="shared" si="87"/>
        <v>0</v>
      </c>
    </row>
    <row r="396" spans="2:31" ht="15" x14ac:dyDescent="0.2">
      <c r="B396" s="833"/>
      <c r="C396" s="1052"/>
      <c r="D396" s="1053"/>
      <c r="E396" s="1061"/>
      <c r="F396" s="1054"/>
      <c r="G396" s="1061"/>
      <c r="H396" s="1054"/>
      <c r="I396" s="1061"/>
      <c r="J396" s="1055">
        <f t="shared" si="75"/>
        <v>0</v>
      </c>
      <c r="K396" s="1052"/>
      <c r="L396" s="1062">
        <f t="shared" si="80"/>
        <v>0</v>
      </c>
      <c r="M396" s="757">
        <f>IF(ISBLANK($C396),0,VLOOKUP($C396,Listen!$B$3:$D$40,2,FALSE))</f>
        <v>0</v>
      </c>
      <c r="N396" s="757">
        <f>IF(ISBLANK($C396),0,VLOOKUP($C396,Listen!$B$3:$D$40,3,FALSE))</f>
        <v>0</v>
      </c>
      <c r="O396" s="1056">
        <f t="shared" si="76"/>
        <v>0</v>
      </c>
      <c r="P396" s="1056">
        <f t="shared" si="79"/>
        <v>0</v>
      </c>
      <c r="Q396" s="1056">
        <f t="shared" si="79"/>
        <v>0</v>
      </c>
      <c r="R396" s="1056">
        <f t="shared" si="79"/>
        <v>0</v>
      </c>
      <c r="S396" s="1056">
        <f t="shared" si="78"/>
        <v>0</v>
      </c>
      <c r="T396" s="1056">
        <f t="shared" si="78"/>
        <v>0</v>
      </c>
      <c r="U396" s="1056">
        <f t="shared" si="78"/>
        <v>0</v>
      </c>
      <c r="V396" s="1063">
        <f t="shared" ca="1" si="62"/>
        <v>0</v>
      </c>
      <c r="W396" s="1057">
        <f ca="1">IF(D396='A. Allgemeine Informationen'!$C$15,$L396-$X396,OFFSET(X396,0,'A. Allgemeine Informationen'!$C$15-2022)-$X396)</f>
        <v>0</v>
      </c>
      <c r="X396" s="1057">
        <f ca="1">IFERROR(OFFSET(X396,0,'A. Allgemeine Informationen'!$C$15-2021),0)</f>
        <v>0</v>
      </c>
      <c r="Y396" s="1060">
        <f t="shared" si="81"/>
        <v>0</v>
      </c>
      <c r="Z396" s="1060">
        <f t="shared" si="82"/>
        <v>0</v>
      </c>
      <c r="AA396" s="1060">
        <f t="shared" si="83"/>
        <v>0</v>
      </c>
      <c r="AB396" s="1060">
        <f t="shared" si="84"/>
        <v>0</v>
      </c>
      <c r="AC396" s="1060">
        <f t="shared" si="85"/>
        <v>0</v>
      </c>
      <c r="AD396" s="1060">
        <f t="shared" si="86"/>
        <v>0</v>
      </c>
      <c r="AE396" s="1060">
        <f t="shared" si="87"/>
        <v>0</v>
      </c>
    </row>
    <row r="397" spans="2:31" ht="15" x14ac:dyDescent="0.2">
      <c r="B397" s="1076"/>
      <c r="C397" s="1064"/>
      <c r="D397" s="1053"/>
      <c r="E397" s="1065"/>
      <c r="F397" s="1054"/>
      <c r="G397" s="1065"/>
      <c r="H397" s="1054"/>
      <c r="I397" s="1065"/>
      <c r="J397" s="1055">
        <f t="shared" si="75"/>
        <v>0</v>
      </c>
      <c r="K397" s="1064"/>
      <c r="L397" s="1062">
        <f t="shared" si="80"/>
        <v>0</v>
      </c>
      <c r="M397" s="757">
        <f>IF(ISBLANK($C397),0,VLOOKUP($C397,Listen!$B$3:$D$40,2,FALSE))</f>
        <v>0</v>
      </c>
      <c r="N397" s="757">
        <f>IF(ISBLANK($C397),0,VLOOKUP($C397,Listen!$B$3:$D$40,3,FALSE))</f>
        <v>0</v>
      </c>
      <c r="O397" s="1066">
        <f t="shared" ref="O397:O400" si="88">$M397</f>
        <v>0</v>
      </c>
      <c r="P397" s="1066">
        <f t="shared" ref="P397:P400" si="89">O397</f>
        <v>0</v>
      </c>
      <c r="Q397" s="1066">
        <f t="shared" ref="Q397:Q400" si="90">P397</f>
        <v>0</v>
      </c>
      <c r="R397" s="1066">
        <f t="shared" ref="R397:R400" si="91">Q397</f>
        <v>0</v>
      </c>
      <c r="S397" s="1066">
        <f t="shared" ref="S397:S400" si="92">R397</f>
        <v>0</v>
      </c>
      <c r="T397" s="1066">
        <f t="shared" ref="T397:T400" si="93">S397</f>
        <v>0</v>
      </c>
      <c r="U397" s="1066">
        <f t="shared" ref="U397:U400" si="94">T397</f>
        <v>0</v>
      </c>
      <c r="V397" s="1067">
        <f t="shared" ref="V397:V400" ca="1" si="95">X397+W397</f>
        <v>0</v>
      </c>
      <c r="W397" s="1067">
        <f ca="1">IF(D397='A. Allgemeine Informationen'!$C$15,$L397-$X397,OFFSET(X397,0,'A. Allgemeine Informationen'!$C$15-2022)-$X397)</f>
        <v>0</v>
      </c>
      <c r="X397" s="1067">
        <f ca="1">IFERROR(OFFSET(X397,0,'A. Allgemeine Informationen'!$C$15-2021),0)</f>
        <v>0</v>
      </c>
      <c r="Y397" s="1067">
        <f t="shared" ref="Y397:Y400" si="96">IF(OR($D397=0,$L397=0),0,IF($D397&lt;=VALUE(Y$5),$L397-$L397/O397*(VALUE(Y$5)-$D397+1),0))</f>
        <v>0</v>
      </c>
      <c r="Z397" s="1067">
        <f t="shared" ref="Z397:Z400" si="97">IF(OR($D397=0,$L397=0,P397-(VALUE(Z$5)-$D397)=0),0,
IF($D397&lt;VALUE(Z$5),Y397-Y397/(P397-(VALUE(Z$5)-$D397)),
IF($D397=VALUE(Z$5),$L397-$L397/P397,0)))</f>
        <v>0</v>
      </c>
      <c r="AA397" s="1067">
        <f t="shared" ref="AA397:AA400" si="98">IF(OR($D397=0,$L397=0,Q397-(VALUE(AA$5)-$D397)=0),0,
IF($D397&lt;VALUE(AA$5),Z397-Z397/(Q397-(VALUE(AA$5)-$D397)),
IF($D397=VALUE(AA$5),$L397-$L397/Q397,0)))</f>
        <v>0</v>
      </c>
      <c r="AB397" s="1067">
        <f t="shared" ref="AB397:AB400" si="99">IF(OR($D397=0,$L397=0,R397-(VALUE(AB$5)-$D397)=0),0,
IF($D397&lt;VALUE(AB$5),AA397-AA397/(R397-(VALUE(AB$5)-$D397)),
IF($D397=VALUE(AB$5),$L397-$L397/R397,0)))</f>
        <v>0</v>
      </c>
      <c r="AC397" s="1067">
        <f t="shared" ref="AC397:AC400" si="100">IF(OR($D397=0,$L397=0,S397-(VALUE(AC$5)-$D397)=0),0,
IF($D397&lt;VALUE(AC$5),AB397-AB397/(S397-(VALUE(AC$5)-$D397)),
IF($D397=VALUE(AC$5),$L397-$L397/S397,0)))</f>
        <v>0</v>
      </c>
      <c r="AD397" s="1067">
        <f t="shared" ref="AD397:AD400" si="101">IF(OR($D397=0,$L397=0,T397-(VALUE(AD$5)-$D397)=0),0,
IF($D397&lt;VALUE(AD$5),AC397-AC397/(T397-(VALUE(AD$5)-$D397)),
IF($D397=VALUE(AD$5),$L397-$L397/T397,0)))</f>
        <v>0</v>
      </c>
      <c r="AE397" s="1067">
        <f t="shared" ref="AE397:AE400" si="102">IF(OR($D397=0,$L397=0,U397-(VALUE(AE$5)-$D397)=0),0,
IF($D397&lt;VALUE(AE$5),AD397-AD397/(U397-(VALUE(AE$5)-$D397)),
IF($D397=VALUE(AE$5),$L397-$L397/U397,0)))</f>
        <v>0</v>
      </c>
    </row>
    <row r="398" spans="2:31" ht="15" x14ac:dyDescent="0.2">
      <c r="B398" s="1076"/>
      <c r="C398" s="1064"/>
      <c r="D398" s="1053"/>
      <c r="E398" s="1065"/>
      <c r="F398" s="1054"/>
      <c r="G398" s="1065"/>
      <c r="H398" s="1054"/>
      <c r="I398" s="1065"/>
      <c r="J398" s="1055">
        <f t="shared" si="75"/>
        <v>0</v>
      </c>
      <c r="K398" s="1064"/>
      <c r="L398" s="1062">
        <f t="shared" si="80"/>
        <v>0</v>
      </c>
      <c r="M398" s="757">
        <f>IF(ISBLANK($C398),0,VLOOKUP($C398,Listen!$B$3:$D$40,2,FALSE))</f>
        <v>0</v>
      </c>
      <c r="N398" s="757">
        <f>IF(ISBLANK($C398),0,VLOOKUP($C398,Listen!$B$3:$D$40,3,FALSE))</f>
        <v>0</v>
      </c>
      <c r="O398" s="1066">
        <f t="shared" si="88"/>
        <v>0</v>
      </c>
      <c r="P398" s="1066">
        <f t="shared" si="89"/>
        <v>0</v>
      </c>
      <c r="Q398" s="1066">
        <f t="shared" si="90"/>
        <v>0</v>
      </c>
      <c r="R398" s="1066">
        <f t="shared" si="91"/>
        <v>0</v>
      </c>
      <c r="S398" s="1066">
        <f t="shared" si="92"/>
        <v>0</v>
      </c>
      <c r="T398" s="1066">
        <f t="shared" si="93"/>
        <v>0</v>
      </c>
      <c r="U398" s="1066">
        <f t="shared" si="94"/>
        <v>0</v>
      </c>
      <c r="V398" s="1067">
        <f t="shared" ca="1" si="95"/>
        <v>0</v>
      </c>
      <c r="W398" s="1067">
        <f ca="1">IF(D398='A. Allgemeine Informationen'!$C$15,$L398-$X398,OFFSET(X398,0,'A. Allgemeine Informationen'!$C$15-2022)-$X398)</f>
        <v>0</v>
      </c>
      <c r="X398" s="1067">
        <f ca="1">IFERROR(OFFSET(X398,0,'A. Allgemeine Informationen'!$C$15-2021),0)</f>
        <v>0</v>
      </c>
      <c r="Y398" s="1067">
        <f t="shared" si="96"/>
        <v>0</v>
      </c>
      <c r="Z398" s="1067">
        <f t="shared" si="97"/>
        <v>0</v>
      </c>
      <c r="AA398" s="1067">
        <f t="shared" si="98"/>
        <v>0</v>
      </c>
      <c r="AB398" s="1067">
        <f t="shared" si="99"/>
        <v>0</v>
      </c>
      <c r="AC398" s="1067">
        <f t="shared" si="100"/>
        <v>0</v>
      </c>
      <c r="AD398" s="1067">
        <f t="shared" si="101"/>
        <v>0</v>
      </c>
      <c r="AE398" s="1067">
        <f t="shared" si="102"/>
        <v>0</v>
      </c>
    </row>
    <row r="399" spans="2:31" ht="15" x14ac:dyDescent="0.2">
      <c r="B399" s="1076"/>
      <c r="C399" s="1064"/>
      <c r="D399" s="1053"/>
      <c r="E399" s="1065"/>
      <c r="F399" s="1054"/>
      <c r="G399" s="1065"/>
      <c r="H399" s="1054"/>
      <c r="I399" s="1065"/>
      <c r="J399" s="1055">
        <f t="shared" ref="J399:J404" si="103">E399+G399-I399</f>
        <v>0</v>
      </c>
      <c r="K399" s="1064"/>
      <c r="L399" s="1062">
        <f t="shared" si="80"/>
        <v>0</v>
      </c>
      <c r="M399" s="757">
        <f>IF(ISBLANK($C399),0,VLOOKUP($C399,Listen!$B$3:$D$40,2,FALSE))</f>
        <v>0</v>
      </c>
      <c r="N399" s="757">
        <f>IF(ISBLANK($C399),0,VLOOKUP($C399,Listen!$B$3:$D$40,3,FALSE))</f>
        <v>0</v>
      </c>
      <c r="O399" s="1066">
        <f t="shared" si="88"/>
        <v>0</v>
      </c>
      <c r="P399" s="1066">
        <f t="shared" si="89"/>
        <v>0</v>
      </c>
      <c r="Q399" s="1066">
        <f t="shared" si="90"/>
        <v>0</v>
      </c>
      <c r="R399" s="1066">
        <f t="shared" si="91"/>
        <v>0</v>
      </c>
      <c r="S399" s="1066">
        <f t="shared" si="92"/>
        <v>0</v>
      </c>
      <c r="T399" s="1066">
        <f t="shared" si="93"/>
        <v>0</v>
      </c>
      <c r="U399" s="1066">
        <f t="shared" si="94"/>
        <v>0</v>
      </c>
      <c r="V399" s="1067">
        <f t="shared" ca="1" si="95"/>
        <v>0</v>
      </c>
      <c r="W399" s="1067">
        <f ca="1">IF(D399='A. Allgemeine Informationen'!$C$15,$L399-$X399,OFFSET(X399,0,'A. Allgemeine Informationen'!$C$15-2022)-$X399)</f>
        <v>0</v>
      </c>
      <c r="X399" s="1067">
        <f ca="1">IFERROR(OFFSET(X399,0,'A. Allgemeine Informationen'!$C$15-2021),0)</f>
        <v>0</v>
      </c>
      <c r="Y399" s="1067">
        <f t="shared" si="96"/>
        <v>0</v>
      </c>
      <c r="Z399" s="1067">
        <f t="shared" si="97"/>
        <v>0</v>
      </c>
      <c r="AA399" s="1067">
        <f t="shared" si="98"/>
        <v>0</v>
      </c>
      <c r="AB399" s="1067">
        <f t="shared" si="99"/>
        <v>0</v>
      </c>
      <c r="AC399" s="1067">
        <f t="shared" si="100"/>
        <v>0</v>
      </c>
      <c r="AD399" s="1067">
        <f t="shared" si="101"/>
        <v>0</v>
      </c>
      <c r="AE399" s="1067">
        <f t="shared" si="102"/>
        <v>0</v>
      </c>
    </row>
    <row r="400" spans="2:31" ht="15" x14ac:dyDescent="0.2">
      <c r="B400" s="1076"/>
      <c r="C400" s="1064"/>
      <c r="D400" s="1053"/>
      <c r="E400" s="1065"/>
      <c r="F400" s="1054"/>
      <c r="G400" s="1065"/>
      <c r="H400" s="1054"/>
      <c r="I400" s="1065"/>
      <c r="J400" s="1055">
        <f t="shared" si="103"/>
        <v>0</v>
      </c>
      <c r="K400" s="1064"/>
      <c r="L400" s="1062">
        <f t="shared" si="80"/>
        <v>0</v>
      </c>
      <c r="M400" s="757">
        <f>IF(ISBLANK($C400),0,VLOOKUP($C400,Listen!$B$3:$D$40,2,FALSE))</f>
        <v>0</v>
      </c>
      <c r="N400" s="757">
        <f>IF(ISBLANK($C400),0,VLOOKUP($C400,Listen!$B$3:$D$40,3,FALSE))</f>
        <v>0</v>
      </c>
      <c r="O400" s="1066">
        <f t="shared" si="88"/>
        <v>0</v>
      </c>
      <c r="P400" s="1066">
        <f t="shared" si="89"/>
        <v>0</v>
      </c>
      <c r="Q400" s="1066">
        <f t="shared" si="90"/>
        <v>0</v>
      </c>
      <c r="R400" s="1066">
        <f t="shared" si="91"/>
        <v>0</v>
      </c>
      <c r="S400" s="1066">
        <f t="shared" si="92"/>
        <v>0</v>
      </c>
      <c r="T400" s="1066">
        <f t="shared" si="93"/>
        <v>0</v>
      </c>
      <c r="U400" s="1066">
        <f t="shared" si="94"/>
        <v>0</v>
      </c>
      <c r="V400" s="1067">
        <f t="shared" ca="1" si="95"/>
        <v>0</v>
      </c>
      <c r="W400" s="1067">
        <f ca="1">IF(D400='A. Allgemeine Informationen'!$C$15,$L400-$X400,OFFSET(X400,0,'A. Allgemeine Informationen'!$C$15-2022)-$X400)</f>
        <v>0</v>
      </c>
      <c r="X400" s="1067">
        <f ca="1">IFERROR(OFFSET(X400,0,'A. Allgemeine Informationen'!$C$15-2021),0)</f>
        <v>0</v>
      </c>
      <c r="Y400" s="1067">
        <f t="shared" si="96"/>
        <v>0</v>
      </c>
      <c r="Z400" s="1067">
        <f t="shared" si="97"/>
        <v>0</v>
      </c>
      <c r="AA400" s="1067">
        <f t="shared" si="98"/>
        <v>0</v>
      </c>
      <c r="AB400" s="1067">
        <f t="shared" si="99"/>
        <v>0</v>
      </c>
      <c r="AC400" s="1067">
        <f t="shared" si="100"/>
        <v>0</v>
      </c>
      <c r="AD400" s="1067">
        <f t="shared" si="101"/>
        <v>0</v>
      </c>
      <c r="AE400" s="1067">
        <f t="shared" si="102"/>
        <v>0</v>
      </c>
    </row>
    <row r="401" spans="2:32" ht="15" x14ac:dyDescent="0.2">
      <c r="B401" s="833"/>
      <c r="C401" s="1052"/>
      <c r="D401" s="1053"/>
      <c r="E401" s="1061"/>
      <c r="F401" s="1054"/>
      <c r="G401" s="1061"/>
      <c r="H401" s="1054"/>
      <c r="I401" s="1061"/>
      <c r="J401" s="1055">
        <f t="shared" si="103"/>
        <v>0</v>
      </c>
      <c r="K401" s="1052"/>
      <c r="L401" s="1062">
        <f t="shared" si="80"/>
        <v>0</v>
      </c>
      <c r="M401" s="757">
        <f>IF(ISBLANK($C401),0,VLOOKUP($C401,Listen!$B$3:$D$40,2,FALSE))</f>
        <v>0</v>
      </c>
      <c r="N401" s="757">
        <f>IF(ISBLANK($C401),0,VLOOKUP($C401,Listen!$B$3:$D$40,3,FALSE))</f>
        <v>0</v>
      </c>
      <c r="O401" s="1056">
        <f t="shared" ref="O401:O405" si="104">$M401</f>
        <v>0</v>
      </c>
      <c r="P401" s="1056">
        <f t="shared" si="79"/>
        <v>0</v>
      </c>
      <c r="Q401" s="1056">
        <f t="shared" si="79"/>
        <v>0</v>
      </c>
      <c r="R401" s="1056">
        <f t="shared" si="79"/>
        <v>0</v>
      </c>
      <c r="S401" s="1056">
        <f t="shared" si="78"/>
        <v>0</v>
      </c>
      <c r="T401" s="1056">
        <f t="shared" si="78"/>
        <v>0</v>
      </c>
      <c r="U401" s="1056">
        <f t="shared" si="78"/>
        <v>0</v>
      </c>
      <c r="V401" s="1063">
        <f ca="1">X401+W401</f>
        <v>0</v>
      </c>
      <c r="W401" s="1057">
        <f ca="1">IF(D401='A. Allgemeine Informationen'!$C$15,$L401-$X401,OFFSET(X401,0,'A. Allgemeine Informationen'!$C$15-2022)-$X401)</f>
        <v>0</v>
      </c>
      <c r="X401" s="1057">
        <f ca="1">IFERROR(OFFSET(X401,0,'A. Allgemeine Informationen'!$C$15-2021),0)</f>
        <v>0</v>
      </c>
      <c r="Y401" s="1060">
        <f t="shared" si="81"/>
        <v>0</v>
      </c>
      <c r="Z401" s="1060">
        <f t="shared" si="82"/>
        <v>0</v>
      </c>
      <c r="AA401" s="1060">
        <f t="shared" si="83"/>
        <v>0</v>
      </c>
      <c r="AB401" s="1060">
        <f t="shared" si="84"/>
        <v>0</v>
      </c>
      <c r="AC401" s="1060">
        <f t="shared" si="85"/>
        <v>0</v>
      </c>
      <c r="AD401" s="1060">
        <f t="shared" si="86"/>
        <v>0</v>
      </c>
      <c r="AE401" s="1060">
        <f t="shared" si="87"/>
        <v>0</v>
      </c>
    </row>
    <row r="402" spans="2:32" ht="15" x14ac:dyDescent="0.2">
      <c r="B402" s="833"/>
      <c r="C402" s="1052"/>
      <c r="D402" s="1053"/>
      <c r="E402" s="1061"/>
      <c r="F402" s="1054"/>
      <c r="G402" s="1061"/>
      <c r="H402" s="1054"/>
      <c r="I402" s="1061"/>
      <c r="J402" s="1055">
        <f t="shared" si="103"/>
        <v>0</v>
      </c>
      <c r="K402" s="1052"/>
      <c r="L402" s="1062">
        <f t="shared" si="80"/>
        <v>0</v>
      </c>
      <c r="M402" s="757">
        <f>IF(ISBLANK($C402),0,VLOOKUP($C402,Listen!$B$3:$D$40,2,FALSE))</f>
        <v>0</v>
      </c>
      <c r="N402" s="757">
        <f>IF(ISBLANK($C402),0,VLOOKUP($C402,Listen!$B$3:$D$40,3,FALSE))</f>
        <v>0</v>
      </c>
      <c r="O402" s="1056">
        <f t="shared" si="104"/>
        <v>0</v>
      </c>
      <c r="P402" s="1056">
        <f t="shared" si="79"/>
        <v>0</v>
      </c>
      <c r="Q402" s="1056">
        <f t="shared" si="79"/>
        <v>0</v>
      </c>
      <c r="R402" s="1056">
        <f t="shared" si="79"/>
        <v>0</v>
      </c>
      <c r="S402" s="1056">
        <f t="shared" si="78"/>
        <v>0</v>
      </c>
      <c r="T402" s="1056">
        <f t="shared" si="78"/>
        <v>0</v>
      </c>
      <c r="U402" s="1056">
        <f t="shared" si="78"/>
        <v>0</v>
      </c>
      <c r="V402" s="1063">
        <f ca="1">X402+W402</f>
        <v>0</v>
      </c>
      <c r="W402" s="1057">
        <f ca="1">IF(D402='A. Allgemeine Informationen'!$C$15,$L402-$X402,OFFSET(X402,0,'A. Allgemeine Informationen'!$C$15-2022)-$X402)</f>
        <v>0</v>
      </c>
      <c r="X402" s="1057">
        <f ca="1">IFERROR(OFFSET(X402,0,'A. Allgemeine Informationen'!$C$15-2021),0)</f>
        <v>0</v>
      </c>
      <c r="Y402" s="1060">
        <f t="shared" si="81"/>
        <v>0</v>
      </c>
      <c r="Z402" s="1060">
        <f t="shared" si="82"/>
        <v>0</v>
      </c>
      <c r="AA402" s="1060">
        <f t="shared" si="83"/>
        <v>0</v>
      </c>
      <c r="AB402" s="1060">
        <f t="shared" si="84"/>
        <v>0</v>
      </c>
      <c r="AC402" s="1060">
        <f t="shared" si="85"/>
        <v>0</v>
      </c>
      <c r="AD402" s="1060">
        <f t="shared" si="86"/>
        <v>0</v>
      </c>
      <c r="AE402" s="1060">
        <f t="shared" si="87"/>
        <v>0</v>
      </c>
    </row>
    <row r="403" spans="2:32" ht="15" x14ac:dyDescent="0.2">
      <c r="B403" s="833"/>
      <c r="C403" s="1052"/>
      <c r="D403" s="1053"/>
      <c r="E403" s="1061"/>
      <c r="F403" s="1054"/>
      <c r="G403" s="1061"/>
      <c r="H403" s="1054"/>
      <c r="I403" s="1061"/>
      <c r="J403" s="1055">
        <f t="shared" si="103"/>
        <v>0</v>
      </c>
      <c r="K403" s="1052"/>
      <c r="L403" s="1062">
        <f t="shared" si="80"/>
        <v>0</v>
      </c>
      <c r="M403" s="757">
        <f>IF(ISBLANK($C403),0,VLOOKUP($C403,Listen!$B$3:$D$40,2,FALSE))</f>
        <v>0</v>
      </c>
      <c r="N403" s="757">
        <f>IF(ISBLANK($C403),0,VLOOKUP($C403,Listen!$B$3:$D$40,3,FALSE))</f>
        <v>0</v>
      </c>
      <c r="O403" s="1056">
        <f t="shared" si="104"/>
        <v>0</v>
      </c>
      <c r="P403" s="1056">
        <f t="shared" si="79"/>
        <v>0</v>
      </c>
      <c r="Q403" s="1056">
        <f t="shared" si="79"/>
        <v>0</v>
      </c>
      <c r="R403" s="1056">
        <f t="shared" si="79"/>
        <v>0</v>
      </c>
      <c r="S403" s="1056">
        <f t="shared" si="78"/>
        <v>0</v>
      </c>
      <c r="T403" s="1056">
        <f t="shared" si="78"/>
        <v>0</v>
      </c>
      <c r="U403" s="1056">
        <f t="shared" si="78"/>
        <v>0</v>
      </c>
      <c r="V403" s="1063">
        <f ca="1">X403+W403</f>
        <v>0</v>
      </c>
      <c r="W403" s="1057">
        <f ca="1">IF(D403='A. Allgemeine Informationen'!$C$15,$L403-$X403,OFFSET(X403,0,'A. Allgemeine Informationen'!$C$15-2022)-$X403)</f>
        <v>0</v>
      </c>
      <c r="X403" s="1057">
        <f ca="1">IFERROR(OFFSET(X403,0,'A. Allgemeine Informationen'!$C$15-2021),0)</f>
        <v>0</v>
      </c>
      <c r="Y403" s="1060">
        <f t="shared" si="81"/>
        <v>0</v>
      </c>
      <c r="Z403" s="1060">
        <f t="shared" si="82"/>
        <v>0</v>
      </c>
      <c r="AA403" s="1060">
        <f t="shared" si="83"/>
        <v>0</v>
      </c>
      <c r="AB403" s="1060">
        <f t="shared" si="84"/>
        <v>0</v>
      </c>
      <c r="AC403" s="1060">
        <f t="shared" si="85"/>
        <v>0</v>
      </c>
      <c r="AD403" s="1060">
        <f t="shared" si="86"/>
        <v>0</v>
      </c>
      <c r="AE403" s="1060">
        <f t="shared" si="87"/>
        <v>0</v>
      </c>
    </row>
    <row r="404" spans="2:32" ht="15" x14ac:dyDescent="0.2">
      <c r="B404" s="833"/>
      <c r="C404" s="1052"/>
      <c r="D404" s="1053"/>
      <c r="E404" s="1061"/>
      <c r="F404" s="1054"/>
      <c r="G404" s="1061"/>
      <c r="H404" s="1054"/>
      <c r="I404" s="1061"/>
      <c r="J404" s="1055">
        <f t="shared" si="103"/>
        <v>0</v>
      </c>
      <c r="K404" s="1052"/>
      <c r="L404" s="1062">
        <f t="shared" si="80"/>
        <v>0</v>
      </c>
      <c r="M404" s="757">
        <f>IF(ISBLANK($C404),0,VLOOKUP($C404,Listen!$B$3:$D$40,2,FALSE))</f>
        <v>0</v>
      </c>
      <c r="N404" s="757">
        <f>IF(ISBLANK($C404),0,VLOOKUP($C404,Listen!$B$3:$D$40,3,FALSE))</f>
        <v>0</v>
      </c>
      <c r="O404" s="1056">
        <f t="shared" si="104"/>
        <v>0</v>
      </c>
      <c r="P404" s="1056">
        <f t="shared" si="79"/>
        <v>0</v>
      </c>
      <c r="Q404" s="1056">
        <f t="shared" si="79"/>
        <v>0</v>
      </c>
      <c r="R404" s="1056">
        <f t="shared" si="79"/>
        <v>0</v>
      </c>
      <c r="S404" s="1056">
        <f t="shared" si="78"/>
        <v>0</v>
      </c>
      <c r="T404" s="1056">
        <f t="shared" si="78"/>
        <v>0</v>
      </c>
      <c r="U404" s="1056">
        <f t="shared" si="78"/>
        <v>0</v>
      </c>
      <c r="V404" s="1063">
        <f ca="1">X404+W404</f>
        <v>0</v>
      </c>
      <c r="W404" s="1057">
        <f ca="1">IF(D404='A. Allgemeine Informationen'!$C$15,$L404-$X404,OFFSET(X404,0,'A. Allgemeine Informationen'!$C$15-2022)-$X404)</f>
        <v>0</v>
      </c>
      <c r="X404" s="1057">
        <f ca="1">IFERROR(OFFSET(X404,0,'A. Allgemeine Informationen'!$C$15-2021),0)</f>
        <v>0</v>
      </c>
      <c r="Y404" s="1060">
        <f t="shared" si="81"/>
        <v>0</v>
      </c>
      <c r="Z404" s="1060">
        <f t="shared" si="82"/>
        <v>0</v>
      </c>
      <c r="AA404" s="1060">
        <f t="shared" si="83"/>
        <v>0</v>
      </c>
      <c r="AB404" s="1060">
        <f t="shared" si="84"/>
        <v>0</v>
      </c>
      <c r="AC404" s="1060">
        <f t="shared" si="85"/>
        <v>0</v>
      </c>
      <c r="AD404" s="1060">
        <f t="shared" si="86"/>
        <v>0</v>
      </c>
      <c r="AE404" s="1060">
        <f t="shared" si="87"/>
        <v>0</v>
      </c>
    </row>
    <row r="405" spans="2:32" ht="15.75" thickBot="1" x14ac:dyDescent="0.25">
      <c r="B405" s="833"/>
      <c r="C405" s="1052"/>
      <c r="D405" s="1053"/>
      <c r="E405" s="1061"/>
      <c r="F405" s="1054"/>
      <c r="G405" s="1061"/>
      <c r="H405" s="1054"/>
      <c r="I405" s="1061"/>
      <c r="J405" s="1055">
        <f t="shared" ref="J405" si="105">E405+G405-I405</f>
        <v>0</v>
      </c>
      <c r="K405" s="1052"/>
      <c r="L405" s="1062">
        <f t="shared" si="80"/>
        <v>0</v>
      </c>
      <c r="M405" s="757">
        <f>IF(ISBLANK($C405),0,VLOOKUP($C405,Listen!$B$3:$D$40,2,FALSE))</f>
        <v>0</v>
      </c>
      <c r="N405" s="757">
        <f>IF(ISBLANK($C405),0,VLOOKUP($C405,Listen!$B$3:$D$40,3,FALSE))</f>
        <v>0</v>
      </c>
      <c r="O405" s="1056">
        <f t="shared" si="104"/>
        <v>0</v>
      </c>
      <c r="P405" s="1056">
        <f t="shared" si="79"/>
        <v>0</v>
      </c>
      <c r="Q405" s="1056">
        <f t="shared" si="79"/>
        <v>0</v>
      </c>
      <c r="R405" s="1056">
        <f t="shared" si="79"/>
        <v>0</v>
      </c>
      <c r="S405" s="1056">
        <f t="shared" si="78"/>
        <v>0</v>
      </c>
      <c r="T405" s="1056">
        <f t="shared" si="78"/>
        <v>0</v>
      </c>
      <c r="U405" s="1056">
        <f t="shared" si="78"/>
        <v>0</v>
      </c>
      <c r="V405" s="1063">
        <f t="shared" ca="1" si="62"/>
        <v>0</v>
      </c>
      <c r="W405" s="1057">
        <f ca="1">IF(D405='A. Allgemeine Informationen'!$C$15,$L405-$X405,OFFSET(X405,0,'A. Allgemeine Informationen'!$C$15-2022)-$X405)</f>
        <v>0</v>
      </c>
      <c r="X405" s="1057">
        <f ca="1">IFERROR(OFFSET(X405,0,'A. Allgemeine Informationen'!$C$15-2021),0)</f>
        <v>0</v>
      </c>
      <c r="Y405" s="1060">
        <f t="shared" si="81"/>
        <v>0</v>
      </c>
      <c r="Z405" s="1060">
        <f t="shared" si="82"/>
        <v>0</v>
      </c>
      <c r="AA405" s="1060">
        <f t="shared" si="83"/>
        <v>0</v>
      </c>
      <c r="AB405" s="1060">
        <f t="shared" si="84"/>
        <v>0</v>
      </c>
      <c r="AC405" s="1060">
        <f t="shared" si="85"/>
        <v>0</v>
      </c>
      <c r="AD405" s="1060">
        <f t="shared" si="86"/>
        <v>0</v>
      </c>
      <c r="AE405" s="1060">
        <f t="shared" si="87"/>
        <v>0</v>
      </c>
    </row>
    <row r="406" spans="2:32" ht="15.75" thickBot="1" x14ac:dyDescent="0.25">
      <c r="B406" s="1089" t="s">
        <v>425</v>
      </c>
      <c r="C406" s="1090"/>
      <c r="D406" s="1090"/>
      <c r="E406" s="1090"/>
      <c r="F406" s="1090"/>
      <c r="G406" s="1090"/>
      <c r="H406" s="1090"/>
      <c r="I406" s="1090"/>
      <c r="J406" s="1090"/>
      <c r="K406" s="1090"/>
      <c r="L406" s="1090"/>
      <c r="M406" s="1090"/>
      <c r="N406" s="1090"/>
      <c r="O406" s="1090"/>
      <c r="P406" s="1090"/>
      <c r="Q406" s="1090"/>
      <c r="R406" s="1090"/>
      <c r="S406" s="1090"/>
      <c r="T406" s="1090"/>
      <c r="U406" s="1090"/>
      <c r="V406" s="1090"/>
      <c r="W406" s="1090"/>
      <c r="X406" s="1091"/>
      <c r="Y406" s="1068"/>
      <c r="Z406" s="1068"/>
      <c r="AA406" s="1068"/>
      <c r="AB406" s="1068"/>
      <c r="AC406" s="1068"/>
      <c r="AD406" s="1068"/>
      <c r="AE406" s="1068"/>
      <c r="AF406" s="1087"/>
    </row>
    <row r="407" spans="2:32" x14ac:dyDescent="0.2">
      <c r="K407" s="1070"/>
    </row>
  </sheetData>
  <sheetProtection algorithmName="SHA-512" hashValue="hlL7+r7z4RL0rQAIeSSmeryP+AP9sIT08bMgdPjLRK1HpVSFHrcjcw2j2ZSXeI16Zcr7lk0kk5xTJJpFU6lm3Q==" saltValue="bqWQY7Qazm3hEk7wY5MM5g==" spinCount="100000" sheet="1" objects="1" scenarios="1"/>
  <mergeCells count="3">
    <mergeCell ref="V4:X4"/>
    <mergeCell ref="Y4:AE4"/>
    <mergeCell ref="M4:U4"/>
  </mergeCells>
  <conditionalFormatting sqref="D6:D405">
    <cfRule type="cellIs" dxfId="24" priority="1" operator="equal">
      <formula>0</formula>
    </cfRule>
    <cfRule type="cellIs" dxfId="23" priority="2" operator="lessThan">
      <formula>2017</formula>
    </cfRule>
  </conditionalFormatting>
  <dataValidations count="2">
    <dataValidation type="list" allowBlank="1" showInputMessage="1" showErrorMessage="1" sqref="C6:C405" xr:uid="{3726087E-16B0-4277-A691-0F4EC11BC12D}">
      <formula1>Anlagengruppen</formula1>
    </dataValidation>
    <dataValidation type="whole" errorStyle="warning" allowBlank="1" showErrorMessage="1" errorTitle="Nutzungsdauer" error="Die angegebene Nutzungsdauer liegt außerhalb der betriebsgewöhnlichen Nutzungsdauern gemäß Anlage zur GasNEV._x000a_Wollen Sie trotzdem fortfahren?" sqref="O6:U405" xr:uid="{98968B19-7CB8-47E4-9133-E62A79492EC7}">
      <formula1>$M6</formula1>
      <formula2>$N6</formula2>
    </dataValidation>
  </dataValidations>
  <pageMargins left="0.70866141732283472" right="0.70866141732283472" top="0.74803149606299213" bottom="0.74803149606299213" header="0.31496062992125984" footer="0.31496062992125984"/>
  <pageSetup paperSize="9" scale="31" fitToHeight="0" orientation="landscape" r:id="rId1"/>
  <headerFooter>
    <oddFooter>&amp;C&amp;P</oddFooter>
  </headerFooter>
  <rowBreaks count="5" manualBreakCount="5">
    <brk id="47" max="16383" man="1"/>
    <brk id="87" max="16383" man="1"/>
    <brk id="274" max="16383" man="1"/>
    <brk id="314" max="16383" man="1"/>
    <brk id="384" max="16383" man="1"/>
  </rowBreaks>
  <tableParts count="1">
    <tablePart r:id="rId2"/>
  </tableParts>
  <extLst>
    <ext xmlns:x14="http://schemas.microsoft.com/office/spreadsheetml/2009/9/main" uri="{CCE6A557-97BC-4b89-ADB6-D9C93CAAB3DF}">
      <x14:dataValidations xmlns:xm="http://schemas.microsoft.com/office/excel/2006/main" count="4">
        <x14:dataValidation type="list" allowBlank="1" showInputMessage="1" showErrorMessage="1" xr:uid="{AE9082C6-3073-4F6E-A20D-A9ADD3D5D3F6}">
          <x14:formula1>
            <xm:f>Listen!$V$2:$V$11</xm:f>
          </x14:formula1>
          <xm:sqref>B6:B405</xm:sqref>
        </x14:dataValidation>
        <x14:dataValidation type="list" allowBlank="1" showInputMessage="1" showErrorMessage="1" xr:uid="{CB4622AE-8106-4B23-98F3-645FBE1BB819}">
          <x14:formula1>
            <xm:f>Listen!$N$2:$N$6</xm:f>
          </x14:formula1>
          <xm:sqref>D6:D405</xm:sqref>
        </x14:dataValidation>
        <x14:dataValidation type="list" allowBlank="1" showInputMessage="1" showErrorMessage="1" xr:uid="{802FF1BA-AD21-49B5-A05A-085E7DDC4473}">
          <x14:formula1>
            <xm:f>Listen!$P$12:$P$14</xm:f>
          </x14:formula1>
          <xm:sqref>F6:F405</xm:sqref>
        </x14:dataValidation>
        <x14:dataValidation type="list" allowBlank="1" showInputMessage="1" showErrorMessage="1" xr:uid="{277F47F3-49CB-4FCC-B518-B075A738D421}">
          <x14:formula1>
            <xm:f>Listen!$P$17:$P$19</xm:f>
          </x14:formula1>
          <xm:sqref>H6:H405</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E671D-5AC2-4D64-A404-08A8F26314E0}">
  <sheetPr codeName="Tabelle19">
    <tabColor rgb="FFFFFF99"/>
  </sheetPr>
  <dimension ref="B1:N1816"/>
  <sheetViews>
    <sheetView zoomScale="80" zoomScaleNormal="80" workbookViewId="0">
      <pane ySplit="7" topLeftCell="A8" activePane="bottomLeft" state="frozen"/>
      <selection pane="bottomLeft"/>
    </sheetView>
  </sheetViews>
  <sheetFormatPr baseColWidth="10" defaultColWidth="11.42578125" defaultRowHeight="14.25" x14ac:dyDescent="0.2"/>
  <cols>
    <col min="1" max="1" width="3.140625" style="763" customWidth="1"/>
    <col min="2" max="2" width="8.140625" style="763" customWidth="1"/>
    <col min="3" max="3" width="30.7109375" style="763" customWidth="1"/>
    <col min="4" max="4" width="10.7109375" style="763" customWidth="1"/>
    <col min="5" max="6" width="30.7109375" style="763" customWidth="1"/>
    <col min="7" max="11" width="20.7109375" style="763" customWidth="1"/>
    <col min="12" max="12" width="25.7109375" style="763" customWidth="1"/>
    <col min="13" max="13" width="20.7109375" style="763" customWidth="1"/>
    <col min="14" max="14" width="67" style="763" customWidth="1"/>
    <col min="15" max="16384" width="11.42578125" style="763"/>
  </cols>
  <sheetData>
    <row r="1" spans="2:14" ht="30.6" customHeight="1" x14ac:dyDescent="0.2">
      <c r="B1" s="762" t="s">
        <v>874</v>
      </c>
      <c r="K1" s="764" t="s">
        <v>6</v>
      </c>
    </row>
    <row r="2" spans="2:14" ht="30.6" customHeight="1" x14ac:dyDescent="0.2">
      <c r="B2" s="762"/>
      <c r="I2" s="1414" t="s">
        <v>536</v>
      </c>
      <c r="J2" s="1415"/>
      <c r="K2" s="765">
        <f>SUMIF(D2_SAV_Netto[Projektart],I2,D2_SAV_Netto[Historische AK/HK zum Stand 31.12. des Antragsjahres bereinigt um Investitions-maßnahmen
'[EUR']])</f>
        <v>0</v>
      </c>
      <c r="L2" s="764" t="s">
        <v>537</v>
      </c>
      <c r="M2" s="765">
        <f>SUM(D2_SAV_Netto[Historische AK/HK zum Stand 31.12. des Antragsjahres bereinigt um Investitions-maßnahmen
'[EUR']])</f>
        <v>0</v>
      </c>
    </row>
    <row r="3" spans="2:14" ht="30.6" customHeight="1" x14ac:dyDescent="0.2">
      <c r="B3" s="762"/>
      <c r="I3" s="1414" t="s">
        <v>538</v>
      </c>
      <c r="J3" s="1415"/>
      <c r="K3" s="765">
        <f>SUMIF(D2_SAV_Netto[Projektart],I3,D2_SAV_Netto[Historische AK/HK zum Stand 31.12. des Antragsjahres bereinigt um Investitions-maßnahmen
'[EUR']])</f>
        <v>0</v>
      </c>
      <c r="L3" s="764" t="s">
        <v>525</v>
      </c>
      <c r="M3" s="765">
        <f>SUBTOTAL(9,D2_SAV_Netto[Historische AK/HK zum Stand 31.12. des Antragsjahres bereinigt um Investitions-maßnahmen
'[EUR']])</f>
        <v>0</v>
      </c>
    </row>
    <row r="4" spans="2:14" ht="30.6" customHeight="1" x14ac:dyDescent="0.2">
      <c r="B4" s="762"/>
      <c r="I4" s="1414" t="s">
        <v>539</v>
      </c>
      <c r="J4" s="1415"/>
      <c r="K4" s="765">
        <f>SUMIF(D2_SAV_Netto[Projektart],I4,D2_SAV_Netto[Historische AK/HK zum Stand 31.12. des Antragsjahres bereinigt um Investitions-maßnahmen
'[EUR']])</f>
        <v>0</v>
      </c>
      <c r="M4" s="766"/>
    </row>
    <row r="5" spans="2:14" ht="30.6" customHeight="1" x14ac:dyDescent="0.25">
      <c r="B5" s="762"/>
      <c r="H5" s="767" t="s">
        <v>540</v>
      </c>
      <c r="I5" s="1414" t="s">
        <v>541</v>
      </c>
      <c r="J5" s="1415"/>
      <c r="K5" s="765">
        <f>SUMIF(D2_SAV_Netto[Projektart],I5,D2_SAV_Netto[Historische AK/HK zum Stand 31.12. des Antragsjahres bereinigt um Investitions-maßnahmen
'[EUR']])</f>
        <v>0</v>
      </c>
    </row>
    <row r="6" spans="2:14" ht="5.0999999999999996" customHeight="1" x14ac:dyDescent="0.2">
      <c r="B6" s="762"/>
    </row>
    <row r="7" spans="2:14" ht="113.25" customHeight="1" x14ac:dyDescent="0.2">
      <c r="B7" s="768" t="s">
        <v>176</v>
      </c>
      <c r="C7" s="769" t="s">
        <v>526</v>
      </c>
      <c r="D7" s="769" t="s">
        <v>542</v>
      </c>
      <c r="E7" s="769" t="s">
        <v>543</v>
      </c>
      <c r="F7" s="769" t="s">
        <v>90</v>
      </c>
      <c r="G7" s="769" t="s">
        <v>544</v>
      </c>
      <c r="H7" s="769" t="s">
        <v>862</v>
      </c>
      <c r="I7" s="769" t="s">
        <v>546</v>
      </c>
      <c r="J7" s="769" t="s">
        <v>547</v>
      </c>
      <c r="K7" s="769" t="s">
        <v>548</v>
      </c>
      <c r="L7" s="769" t="s">
        <v>549</v>
      </c>
      <c r="M7" s="769" t="s">
        <v>845</v>
      </c>
      <c r="N7" s="770" t="s">
        <v>550</v>
      </c>
    </row>
    <row r="8" spans="2:14" x14ac:dyDescent="0.2">
      <c r="B8" s="1116"/>
      <c r="C8" s="1117"/>
      <c r="D8" s="754"/>
      <c r="E8" s="1118"/>
      <c r="F8" s="1118"/>
      <c r="G8" s="1118"/>
      <c r="H8" s="1118"/>
      <c r="I8" s="1118"/>
      <c r="J8" s="1118"/>
      <c r="K8" s="1118"/>
      <c r="L8" s="1119"/>
      <c r="M8" s="1120"/>
      <c r="N8" s="1121"/>
    </row>
    <row r="9" spans="2:14" x14ac:dyDescent="0.2">
      <c r="B9" s="1116"/>
      <c r="C9" s="1117"/>
      <c r="D9" s="754"/>
      <c r="E9" s="1118"/>
      <c r="F9" s="1118"/>
      <c r="G9" s="1118"/>
      <c r="H9" s="1118"/>
      <c r="I9" s="1118"/>
      <c r="J9" s="1118"/>
      <c r="K9" s="1118"/>
      <c r="L9" s="1118"/>
      <c r="M9" s="1120"/>
      <c r="N9" s="1121"/>
    </row>
    <row r="10" spans="2:14" x14ac:dyDescent="0.2">
      <c r="B10" s="1116"/>
      <c r="C10" s="1117"/>
      <c r="D10" s="754"/>
      <c r="E10" s="1118"/>
      <c r="F10" s="1118"/>
      <c r="G10" s="1118"/>
      <c r="H10" s="1118"/>
      <c r="I10" s="1118"/>
      <c r="J10" s="1118"/>
      <c r="K10" s="1118"/>
      <c r="L10" s="1118"/>
      <c r="M10" s="1120"/>
      <c r="N10" s="1121"/>
    </row>
    <row r="11" spans="2:14" x14ac:dyDescent="0.2">
      <c r="B11" s="1116"/>
      <c r="C11" s="1117"/>
      <c r="D11" s="754"/>
      <c r="E11" s="1118"/>
      <c r="F11" s="1118"/>
      <c r="G11" s="1118"/>
      <c r="H11" s="1118"/>
      <c r="I11" s="1118"/>
      <c r="J11" s="1118"/>
      <c r="K11" s="1118"/>
      <c r="L11" s="1118"/>
      <c r="M11" s="1120"/>
      <c r="N11" s="1121"/>
    </row>
    <row r="12" spans="2:14" x14ac:dyDescent="0.2">
      <c r="B12" s="1116"/>
      <c r="C12" s="1117"/>
      <c r="D12" s="754"/>
      <c r="E12" s="1118"/>
      <c r="F12" s="1118"/>
      <c r="G12" s="1118"/>
      <c r="H12" s="1118"/>
      <c r="I12" s="1118"/>
      <c r="J12" s="1118"/>
      <c r="K12" s="1118"/>
      <c r="L12" s="1118"/>
      <c r="M12" s="1120"/>
      <c r="N12" s="1121"/>
    </row>
    <row r="13" spans="2:14" x14ac:dyDescent="0.2">
      <c r="B13" s="1116"/>
      <c r="C13" s="1117"/>
      <c r="D13" s="754"/>
      <c r="E13" s="1118"/>
      <c r="F13" s="1118"/>
      <c r="G13" s="1118"/>
      <c r="H13" s="1118"/>
      <c r="I13" s="1118"/>
      <c r="J13" s="1118"/>
      <c r="K13" s="1118"/>
      <c r="L13" s="1118"/>
      <c r="M13" s="1120"/>
      <c r="N13" s="1121"/>
    </row>
    <row r="14" spans="2:14" x14ac:dyDescent="0.2">
      <c r="B14" s="1116"/>
      <c r="C14" s="1117"/>
      <c r="D14" s="754"/>
      <c r="E14" s="1118"/>
      <c r="F14" s="1118"/>
      <c r="G14" s="1118"/>
      <c r="H14" s="1118"/>
      <c r="I14" s="1118"/>
      <c r="J14" s="1118"/>
      <c r="K14" s="1118"/>
      <c r="L14" s="1118"/>
      <c r="M14" s="1120"/>
      <c r="N14" s="1121"/>
    </row>
    <row r="15" spans="2:14" x14ac:dyDescent="0.2">
      <c r="B15" s="1116"/>
      <c r="C15" s="1117"/>
      <c r="D15" s="754"/>
      <c r="E15" s="1118"/>
      <c r="F15" s="1118"/>
      <c r="G15" s="1118"/>
      <c r="H15" s="1118"/>
      <c r="I15" s="1118"/>
      <c r="J15" s="1118"/>
      <c r="K15" s="1118"/>
      <c r="L15" s="1118"/>
      <c r="M15" s="1120"/>
      <c r="N15" s="1121"/>
    </row>
    <row r="16" spans="2:14" x14ac:dyDescent="0.2">
      <c r="B16" s="1116"/>
      <c r="C16" s="1117"/>
      <c r="D16" s="754"/>
      <c r="E16" s="1118"/>
      <c r="F16" s="1118"/>
      <c r="G16" s="1118"/>
      <c r="H16" s="1118"/>
      <c r="I16" s="1118"/>
      <c r="J16" s="1118"/>
      <c r="K16" s="1118"/>
      <c r="L16" s="1118"/>
      <c r="M16" s="1120"/>
      <c r="N16" s="1121"/>
    </row>
    <row r="17" spans="2:14" x14ac:dyDescent="0.2">
      <c r="B17" s="1116"/>
      <c r="C17" s="1117"/>
      <c r="D17" s="754"/>
      <c r="E17" s="1118"/>
      <c r="F17" s="1118"/>
      <c r="G17" s="1118"/>
      <c r="H17" s="1118"/>
      <c r="I17" s="1118"/>
      <c r="J17" s="1118"/>
      <c r="K17" s="1118"/>
      <c r="L17" s="1118"/>
      <c r="M17" s="1120"/>
      <c r="N17" s="1121"/>
    </row>
    <row r="18" spans="2:14" x14ac:dyDescent="0.2">
      <c r="B18" s="1116"/>
      <c r="C18" s="1117"/>
      <c r="D18" s="754"/>
      <c r="E18" s="1118"/>
      <c r="F18" s="1118"/>
      <c r="G18" s="1118"/>
      <c r="H18" s="1118"/>
      <c r="I18" s="1118"/>
      <c r="J18" s="1118"/>
      <c r="K18" s="1118"/>
      <c r="L18" s="1118"/>
      <c r="M18" s="1120"/>
      <c r="N18" s="1121"/>
    </row>
    <row r="19" spans="2:14" x14ac:dyDescent="0.2">
      <c r="B19" s="1116"/>
      <c r="C19" s="1117"/>
      <c r="D19" s="754"/>
      <c r="E19" s="1118"/>
      <c r="F19" s="1118"/>
      <c r="G19" s="1118"/>
      <c r="H19" s="1118"/>
      <c r="I19" s="1118"/>
      <c r="J19" s="1118"/>
      <c r="K19" s="1118"/>
      <c r="L19" s="1118"/>
      <c r="M19" s="1120"/>
      <c r="N19" s="1121"/>
    </row>
    <row r="20" spans="2:14" x14ac:dyDescent="0.2">
      <c r="B20" s="1116"/>
      <c r="C20" s="1117"/>
      <c r="D20" s="754"/>
      <c r="E20" s="1118"/>
      <c r="F20" s="1118"/>
      <c r="G20" s="1118"/>
      <c r="H20" s="1118"/>
      <c r="I20" s="1118"/>
      <c r="J20" s="1118"/>
      <c r="K20" s="1118"/>
      <c r="L20" s="1118"/>
      <c r="M20" s="1120"/>
      <c r="N20" s="1121"/>
    </row>
    <row r="21" spans="2:14" x14ac:dyDescent="0.2">
      <c r="B21" s="1116"/>
      <c r="C21" s="1117"/>
      <c r="D21" s="754"/>
      <c r="E21" s="1118"/>
      <c r="F21" s="1118"/>
      <c r="G21" s="1118"/>
      <c r="H21" s="1118"/>
      <c r="I21" s="1118"/>
      <c r="J21" s="1118"/>
      <c r="K21" s="1118"/>
      <c r="L21" s="1118"/>
      <c r="M21" s="1120"/>
      <c r="N21" s="1121"/>
    </row>
    <row r="22" spans="2:14" x14ac:dyDescent="0.2">
      <c r="B22" s="1116"/>
      <c r="C22" s="1117"/>
      <c r="D22" s="754"/>
      <c r="E22" s="1118"/>
      <c r="F22" s="1118"/>
      <c r="G22" s="1118"/>
      <c r="H22" s="1118"/>
      <c r="I22" s="1118"/>
      <c r="J22" s="1118"/>
      <c r="K22" s="1118"/>
      <c r="L22" s="1118"/>
      <c r="M22" s="1120"/>
      <c r="N22" s="1121"/>
    </row>
    <row r="23" spans="2:14" x14ac:dyDescent="0.2">
      <c r="B23" s="1116"/>
      <c r="C23" s="1117"/>
      <c r="D23" s="754"/>
      <c r="E23" s="1118"/>
      <c r="F23" s="1118"/>
      <c r="G23" s="1118"/>
      <c r="H23" s="1118"/>
      <c r="I23" s="1118"/>
      <c r="J23" s="1118"/>
      <c r="K23" s="1118"/>
      <c r="L23" s="1118"/>
      <c r="M23" s="1120"/>
      <c r="N23" s="1121"/>
    </row>
    <row r="24" spans="2:14" x14ac:dyDescent="0.2">
      <c r="B24" s="1116"/>
      <c r="C24" s="1117"/>
      <c r="D24" s="754"/>
      <c r="E24" s="1118"/>
      <c r="F24" s="1118"/>
      <c r="G24" s="1118"/>
      <c r="H24" s="1118"/>
      <c r="I24" s="1118"/>
      <c r="J24" s="1118"/>
      <c r="K24" s="1118"/>
      <c r="L24" s="1118"/>
      <c r="M24" s="1120"/>
      <c r="N24" s="1121"/>
    </row>
    <row r="25" spans="2:14" x14ac:dyDescent="0.2">
      <c r="B25" s="1116"/>
      <c r="C25" s="1117"/>
      <c r="D25" s="754"/>
      <c r="E25" s="1118"/>
      <c r="F25" s="1118"/>
      <c r="G25" s="1118"/>
      <c r="H25" s="1118"/>
      <c r="I25" s="1118"/>
      <c r="J25" s="1118"/>
      <c r="K25" s="1118"/>
      <c r="L25" s="1118"/>
      <c r="M25" s="1120"/>
      <c r="N25" s="1121"/>
    </row>
    <row r="26" spans="2:14" x14ac:dyDescent="0.2">
      <c r="B26" s="1116"/>
      <c r="C26" s="1117"/>
      <c r="D26" s="754"/>
      <c r="E26" s="1118"/>
      <c r="F26" s="1118"/>
      <c r="G26" s="1118"/>
      <c r="H26" s="1118"/>
      <c r="I26" s="1118"/>
      <c r="J26" s="1118"/>
      <c r="K26" s="1118"/>
      <c r="L26" s="1118"/>
      <c r="M26" s="1120"/>
      <c r="N26" s="1121"/>
    </row>
    <row r="27" spans="2:14" x14ac:dyDescent="0.2">
      <c r="B27" s="1116"/>
      <c r="C27" s="1117"/>
      <c r="D27" s="754"/>
      <c r="E27" s="1118"/>
      <c r="F27" s="1118"/>
      <c r="G27" s="1118"/>
      <c r="H27" s="1118"/>
      <c r="I27" s="1118"/>
      <c r="J27" s="1118"/>
      <c r="K27" s="1118"/>
      <c r="L27" s="1118"/>
      <c r="M27" s="1120"/>
      <c r="N27" s="1121"/>
    </row>
    <row r="28" spans="2:14" x14ac:dyDescent="0.2">
      <c r="B28" s="1116"/>
      <c r="C28" s="1117"/>
      <c r="D28" s="754"/>
      <c r="E28" s="1118"/>
      <c r="F28" s="1118"/>
      <c r="G28" s="1118"/>
      <c r="H28" s="1118"/>
      <c r="I28" s="1118"/>
      <c r="J28" s="1118"/>
      <c r="K28" s="1118"/>
      <c r="L28" s="1118"/>
      <c r="M28" s="1120"/>
      <c r="N28" s="1121"/>
    </row>
    <row r="29" spans="2:14" x14ac:dyDescent="0.2">
      <c r="B29" s="1116"/>
      <c r="C29" s="1117"/>
      <c r="D29" s="754"/>
      <c r="E29" s="1118"/>
      <c r="F29" s="1118"/>
      <c r="G29" s="1118"/>
      <c r="H29" s="1118"/>
      <c r="I29" s="1118"/>
      <c r="J29" s="1118"/>
      <c r="K29" s="1118"/>
      <c r="L29" s="1118"/>
      <c r="M29" s="1120"/>
      <c r="N29" s="1121"/>
    </row>
    <row r="30" spans="2:14" x14ac:dyDescent="0.2">
      <c r="B30" s="1116"/>
      <c r="C30" s="1117"/>
      <c r="D30" s="754"/>
      <c r="E30" s="1118"/>
      <c r="F30" s="1118"/>
      <c r="G30" s="1118"/>
      <c r="H30" s="1118"/>
      <c r="I30" s="1118"/>
      <c r="J30" s="1118"/>
      <c r="K30" s="1118"/>
      <c r="L30" s="1118"/>
      <c r="M30" s="1120"/>
      <c r="N30" s="1121"/>
    </row>
    <row r="31" spans="2:14" x14ac:dyDescent="0.2">
      <c r="B31" s="1116"/>
      <c r="C31" s="1117"/>
      <c r="D31" s="754"/>
      <c r="E31" s="1118"/>
      <c r="F31" s="1118"/>
      <c r="G31" s="1118"/>
      <c r="H31" s="1118"/>
      <c r="I31" s="1118"/>
      <c r="J31" s="1118"/>
      <c r="K31" s="1118"/>
      <c r="L31" s="1118"/>
      <c r="M31" s="1120"/>
      <c r="N31" s="1121"/>
    </row>
    <row r="32" spans="2:14" x14ac:dyDescent="0.2">
      <c r="B32" s="1116"/>
      <c r="C32" s="1117"/>
      <c r="D32" s="754"/>
      <c r="E32" s="1118"/>
      <c r="F32" s="1118"/>
      <c r="G32" s="1118"/>
      <c r="H32" s="1118"/>
      <c r="I32" s="1118"/>
      <c r="J32" s="1118"/>
      <c r="K32" s="1118"/>
      <c r="L32" s="1118"/>
      <c r="M32" s="1120"/>
      <c r="N32" s="1121"/>
    </row>
    <row r="33" spans="2:14" x14ac:dyDescent="0.2">
      <c r="B33" s="1116"/>
      <c r="C33" s="1117"/>
      <c r="D33" s="754"/>
      <c r="E33" s="1118"/>
      <c r="F33" s="1118"/>
      <c r="G33" s="1118"/>
      <c r="H33" s="1118"/>
      <c r="I33" s="1118"/>
      <c r="J33" s="1118"/>
      <c r="K33" s="1118"/>
      <c r="L33" s="1118"/>
      <c r="M33" s="1120"/>
      <c r="N33" s="1121"/>
    </row>
    <row r="34" spans="2:14" x14ac:dyDescent="0.2">
      <c r="B34" s="1116"/>
      <c r="C34" s="1117"/>
      <c r="D34" s="754"/>
      <c r="E34" s="1118"/>
      <c r="F34" s="1118"/>
      <c r="G34" s="1118"/>
      <c r="H34" s="1118"/>
      <c r="I34" s="1118"/>
      <c r="J34" s="1118"/>
      <c r="K34" s="1118"/>
      <c r="L34" s="1118"/>
      <c r="M34" s="1120"/>
      <c r="N34" s="1121"/>
    </row>
    <row r="35" spans="2:14" x14ac:dyDescent="0.2">
      <c r="B35" s="1116"/>
      <c r="C35" s="1117"/>
      <c r="D35" s="754"/>
      <c r="E35" s="1118"/>
      <c r="F35" s="1118"/>
      <c r="G35" s="1118"/>
      <c r="H35" s="1118"/>
      <c r="I35" s="1118"/>
      <c r="J35" s="1118"/>
      <c r="K35" s="1118"/>
      <c r="L35" s="1118"/>
      <c r="M35" s="1120"/>
      <c r="N35" s="1121"/>
    </row>
    <row r="36" spans="2:14" x14ac:dyDescent="0.2">
      <c r="B36" s="1116"/>
      <c r="C36" s="1117"/>
      <c r="D36" s="754"/>
      <c r="E36" s="1118"/>
      <c r="F36" s="1118"/>
      <c r="G36" s="1118"/>
      <c r="H36" s="1118"/>
      <c r="I36" s="1118"/>
      <c r="J36" s="1118"/>
      <c r="K36" s="1118"/>
      <c r="L36" s="1118"/>
      <c r="M36" s="1120"/>
      <c r="N36" s="1121"/>
    </row>
    <row r="37" spans="2:14" x14ac:dyDescent="0.2">
      <c r="B37" s="1116"/>
      <c r="C37" s="1117"/>
      <c r="D37" s="754"/>
      <c r="E37" s="1118"/>
      <c r="F37" s="1118"/>
      <c r="G37" s="1118"/>
      <c r="H37" s="1118"/>
      <c r="I37" s="1118"/>
      <c r="J37" s="1118"/>
      <c r="K37" s="1118"/>
      <c r="L37" s="1118"/>
      <c r="M37" s="1120"/>
      <c r="N37" s="1121"/>
    </row>
    <row r="38" spans="2:14" x14ac:dyDescent="0.2">
      <c r="B38" s="1116"/>
      <c r="C38" s="1117"/>
      <c r="D38" s="754"/>
      <c r="E38" s="1118"/>
      <c r="F38" s="1118"/>
      <c r="G38" s="1118"/>
      <c r="H38" s="1118"/>
      <c r="I38" s="1118"/>
      <c r="J38" s="1118"/>
      <c r="K38" s="1118"/>
      <c r="L38" s="1118"/>
      <c r="M38" s="1120"/>
      <c r="N38" s="1121"/>
    </row>
    <row r="39" spans="2:14" x14ac:dyDescent="0.2">
      <c r="B39" s="1116"/>
      <c r="C39" s="1117"/>
      <c r="D39" s="754"/>
      <c r="E39" s="1118"/>
      <c r="F39" s="1118"/>
      <c r="G39" s="1118"/>
      <c r="H39" s="1118"/>
      <c r="I39" s="1118"/>
      <c r="J39" s="1118"/>
      <c r="K39" s="1118"/>
      <c r="L39" s="1118"/>
      <c r="M39" s="1120"/>
      <c r="N39" s="1121"/>
    </row>
    <row r="40" spans="2:14" x14ac:dyDescent="0.2">
      <c r="B40" s="1116"/>
      <c r="C40" s="1117"/>
      <c r="D40" s="754"/>
      <c r="E40" s="1118"/>
      <c r="F40" s="1118"/>
      <c r="G40" s="1118"/>
      <c r="H40" s="1118"/>
      <c r="I40" s="1118"/>
      <c r="J40" s="1118"/>
      <c r="K40" s="1118"/>
      <c r="L40" s="1118"/>
      <c r="M40" s="1120"/>
      <c r="N40" s="1121"/>
    </row>
    <row r="41" spans="2:14" x14ac:dyDescent="0.2">
      <c r="B41" s="1116"/>
      <c r="C41" s="1117"/>
      <c r="D41" s="754"/>
      <c r="E41" s="1118"/>
      <c r="F41" s="1118"/>
      <c r="G41" s="1118"/>
      <c r="H41" s="1118"/>
      <c r="I41" s="1118"/>
      <c r="J41" s="1118"/>
      <c r="K41" s="1118"/>
      <c r="L41" s="1118"/>
      <c r="M41" s="1120"/>
      <c r="N41" s="1121"/>
    </row>
    <row r="42" spans="2:14" x14ac:dyDescent="0.2">
      <c r="B42" s="1116"/>
      <c r="C42" s="1117"/>
      <c r="D42" s="754"/>
      <c r="E42" s="1118"/>
      <c r="F42" s="1118"/>
      <c r="G42" s="1118"/>
      <c r="H42" s="1118"/>
      <c r="I42" s="1118"/>
      <c r="J42" s="1118"/>
      <c r="K42" s="1118"/>
      <c r="L42" s="1118"/>
      <c r="M42" s="1120"/>
      <c r="N42" s="1121"/>
    </row>
    <row r="43" spans="2:14" x14ac:dyDescent="0.2">
      <c r="B43" s="1116"/>
      <c r="C43" s="1117"/>
      <c r="D43" s="754"/>
      <c r="E43" s="1118"/>
      <c r="F43" s="1118"/>
      <c r="G43" s="1118"/>
      <c r="H43" s="1118"/>
      <c r="I43" s="1118"/>
      <c r="J43" s="1118"/>
      <c r="K43" s="1118"/>
      <c r="L43" s="1118"/>
      <c r="M43" s="1120"/>
      <c r="N43" s="1121"/>
    </row>
    <row r="44" spans="2:14" x14ac:dyDescent="0.2">
      <c r="B44" s="1116"/>
      <c r="C44" s="1117"/>
      <c r="D44" s="754"/>
      <c r="E44" s="1118"/>
      <c r="F44" s="1118"/>
      <c r="G44" s="1118"/>
      <c r="H44" s="1118"/>
      <c r="I44" s="1118"/>
      <c r="J44" s="1118"/>
      <c r="K44" s="1118"/>
      <c r="L44" s="1118"/>
      <c r="M44" s="1120"/>
      <c r="N44" s="1121"/>
    </row>
    <row r="45" spans="2:14" x14ac:dyDescent="0.2">
      <c r="B45" s="1116"/>
      <c r="C45" s="1117"/>
      <c r="D45" s="754"/>
      <c r="E45" s="1118"/>
      <c r="F45" s="1118"/>
      <c r="G45" s="1118"/>
      <c r="H45" s="1118"/>
      <c r="I45" s="1118"/>
      <c r="J45" s="1118"/>
      <c r="K45" s="1118"/>
      <c r="L45" s="1118"/>
      <c r="M45" s="1120"/>
      <c r="N45" s="1121"/>
    </row>
    <row r="46" spans="2:14" x14ac:dyDescent="0.2">
      <c r="B46" s="1116"/>
      <c r="C46" s="1117"/>
      <c r="D46" s="754"/>
      <c r="E46" s="1118"/>
      <c r="F46" s="1118"/>
      <c r="G46" s="1118"/>
      <c r="H46" s="1118"/>
      <c r="I46" s="1118"/>
      <c r="J46" s="1118"/>
      <c r="K46" s="1118"/>
      <c r="L46" s="1118"/>
      <c r="M46" s="1120"/>
      <c r="N46" s="1121"/>
    </row>
    <row r="47" spans="2:14" x14ac:dyDescent="0.2">
      <c r="B47" s="1116"/>
      <c r="C47" s="1117"/>
      <c r="D47" s="754"/>
      <c r="E47" s="1118"/>
      <c r="F47" s="1118"/>
      <c r="G47" s="1118"/>
      <c r="H47" s="1118"/>
      <c r="I47" s="1118"/>
      <c r="J47" s="1118"/>
      <c r="K47" s="1118"/>
      <c r="L47" s="1118"/>
      <c r="M47" s="1120"/>
      <c r="N47" s="1121"/>
    </row>
    <row r="48" spans="2:14" x14ac:dyDescent="0.2">
      <c r="B48" s="1116"/>
      <c r="C48" s="1117"/>
      <c r="D48" s="754"/>
      <c r="E48" s="1118"/>
      <c r="F48" s="1118"/>
      <c r="G48" s="1118"/>
      <c r="H48" s="1118"/>
      <c r="I48" s="1118"/>
      <c r="J48" s="1118"/>
      <c r="K48" s="1118"/>
      <c r="L48" s="1118"/>
      <c r="M48" s="1120"/>
      <c r="N48" s="1121"/>
    </row>
    <row r="49" spans="2:14" x14ac:dyDescent="0.2">
      <c r="B49" s="1116"/>
      <c r="C49" s="1117"/>
      <c r="D49" s="754"/>
      <c r="E49" s="1118"/>
      <c r="F49" s="1118"/>
      <c r="G49" s="1118"/>
      <c r="H49" s="1118"/>
      <c r="I49" s="1118"/>
      <c r="J49" s="1118"/>
      <c r="K49" s="1118"/>
      <c r="L49" s="1118"/>
      <c r="M49" s="1120"/>
      <c r="N49" s="1121"/>
    </row>
    <row r="50" spans="2:14" x14ac:dyDescent="0.2">
      <c r="B50" s="1116"/>
      <c r="C50" s="1117"/>
      <c r="D50" s="754"/>
      <c r="E50" s="1118"/>
      <c r="F50" s="1118"/>
      <c r="G50" s="1118"/>
      <c r="H50" s="1118"/>
      <c r="I50" s="1118"/>
      <c r="J50" s="1118"/>
      <c r="K50" s="1118"/>
      <c r="L50" s="1118"/>
      <c r="M50" s="1120"/>
      <c r="N50" s="1121"/>
    </row>
    <row r="51" spans="2:14" x14ac:dyDescent="0.2">
      <c r="B51" s="1116"/>
      <c r="C51" s="1117"/>
      <c r="D51" s="754"/>
      <c r="E51" s="1118"/>
      <c r="F51" s="1118"/>
      <c r="G51" s="1118"/>
      <c r="H51" s="1118"/>
      <c r="I51" s="1118"/>
      <c r="J51" s="1118"/>
      <c r="K51" s="1118"/>
      <c r="L51" s="1118"/>
      <c r="M51" s="1120"/>
      <c r="N51" s="1121"/>
    </row>
    <row r="52" spans="2:14" x14ac:dyDescent="0.2">
      <c r="B52" s="1116"/>
      <c r="C52" s="1117"/>
      <c r="D52" s="754"/>
      <c r="E52" s="1118"/>
      <c r="F52" s="1118"/>
      <c r="G52" s="1118"/>
      <c r="H52" s="1118"/>
      <c r="I52" s="1118"/>
      <c r="J52" s="1118"/>
      <c r="K52" s="1118"/>
      <c r="L52" s="1118"/>
      <c r="M52" s="1120"/>
      <c r="N52" s="1121"/>
    </row>
    <row r="53" spans="2:14" x14ac:dyDescent="0.2">
      <c r="B53" s="1116"/>
      <c r="C53" s="1117"/>
      <c r="D53" s="754"/>
      <c r="E53" s="1118"/>
      <c r="F53" s="1118"/>
      <c r="G53" s="1118"/>
      <c r="H53" s="1118"/>
      <c r="I53" s="1118"/>
      <c r="J53" s="1118"/>
      <c r="K53" s="1118"/>
      <c r="L53" s="1118"/>
      <c r="M53" s="1120"/>
      <c r="N53" s="1121"/>
    </row>
    <row r="54" spans="2:14" x14ac:dyDescent="0.2">
      <c r="B54" s="1116"/>
      <c r="C54" s="1117"/>
      <c r="D54" s="754"/>
      <c r="E54" s="1118"/>
      <c r="F54" s="1118"/>
      <c r="G54" s="1118"/>
      <c r="H54" s="1118"/>
      <c r="I54" s="1118"/>
      <c r="J54" s="1118"/>
      <c r="K54" s="1118"/>
      <c r="L54" s="1118"/>
      <c r="M54" s="1120"/>
      <c r="N54" s="1121"/>
    </row>
    <row r="55" spans="2:14" x14ac:dyDescent="0.2">
      <c r="B55" s="1116"/>
      <c r="C55" s="1117"/>
      <c r="D55" s="754"/>
      <c r="E55" s="1118"/>
      <c r="F55" s="1118"/>
      <c r="G55" s="1118"/>
      <c r="H55" s="1118"/>
      <c r="I55" s="1118"/>
      <c r="J55" s="1118"/>
      <c r="K55" s="1118"/>
      <c r="L55" s="1118"/>
      <c r="M55" s="1120"/>
      <c r="N55" s="1121"/>
    </row>
    <row r="56" spans="2:14" x14ac:dyDescent="0.2">
      <c r="B56" s="1116"/>
      <c r="C56" s="1117"/>
      <c r="D56" s="754"/>
      <c r="E56" s="1118"/>
      <c r="F56" s="1118"/>
      <c r="G56" s="1118"/>
      <c r="H56" s="1118"/>
      <c r="I56" s="1118"/>
      <c r="J56" s="1118"/>
      <c r="K56" s="1118"/>
      <c r="L56" s="1118"/>
      <c r="M56" s="1120"/>
      <c r="N56" s="1121"/>
    </row>
    <row r="57" spans="2:14" x14ac:dyDescent="0.2">
      <c r="B57" s="1116"/>
      <c r="C57" s="1117"/>
      <c r="D57" s="754"/>
      <c r="E57" s="1118"/>
      <c r="F57" s="1118"/>
      <c r="G57" s="1118"/>
      <c r="H57" s="1118"/>
      <c r="I57" s="1118"/>
      <c r="J57" s="1118"/>
      <c r="K57" s="1118"/>
      <c r="L57" s="1118"/>
      <c r="M57" s="1120"/>
      <c r="N57" s="1121"/>
    </row>
    <row r="58" spans="2:14" x14ac:dyDescent="0.2">
      <c r="B58" s="1116"/>
      <c r="C58" s="1117"/>
      <c r="D58" s="754"/>
      <c r="E58" s="1118"/>
      <c r="F58" s="1118"/>
      <c r="G58" s="1118"/>
      <c r="H58" s="1118"/>
      <c r="I58" s="1118"/>
      <c r="J58" s="1118"/>
      <c r="K58" s="1118"/>
      <c r="L58" s="1118"/>
      <c r="M58" s="1120"/>
      <c r="N58" s="1121"/>
    </row>
    <row r="59" spans="2:14" x14ac:dyDescent="0.2">
      <c r="B59" s="1116"/>
      <c r="C59" s="1117"/>
      <c r="D59" s="754"/>
      <c r="E59" s="1118"/>
      <c r="F59" s="1118"/>
      <c r="G59" s="1118"/>
      <c r="H59" s="1118"/>
      <c r="I59" s="1118"/>
      <c r="J59" s="1118"/>
      <c r="K59" s="1118"/>
      <c r="L59" s="1118"/>
      <c r="M59" s="1120"/>
      <c r="N59" s="1121"/>
    </row>
    <row r="60" spans="2:14" x14ac:dyDescent="0.2">
      <c r="B60" s="1116"/>
      <c r="C60" s="1117"/>
      <c r="D60" s="754"/>
      <c r="E60" s="1118"/>
      <c r="F60" s="1118"/>
      <c r="G60" s="1118"/>
      <c r="H60" s="1118"/>
      <c r="I60" s="1118"/>
      <c r="J60" s="1118"/>
      <c r="K60" s="1118"/>
      <c r="L60" s="1118"/>
      <c r="M60" s="1120"/>
      <c r="N60" s="1121"/>
    </row>
    <row r="61" spans="2:14" x14ac:dyDescent="0.2">
      <c r="B61" s="1116"/>
      <c r="C61" s="1117"/>
      <c r="D61" s="754"/>
      <c r="E61" s="1118"/>
      <c r="F61" s="1118"/>
      <c r="G61" s="1118"/>
      <c r="H61" s="1118"/>
      <c r="I61" s="1118"/>
      <c r="J61" s="1118"/>
      <c r="K61" s="1118"/>
      <c r="L61" s="1118"/>
      <c r="M61" s="1120"/>
      <c r="N61" s="1121"/>
    </row>
    <row r="62" spans="2:14" x14ac:dyDescent="0.2">
      <c r="B62" s="1116"/>
      <c r="C62" s="1117"/>
      <c r="D62" s="754"/>
      <c r="E62" s="1118"/>
      <c r="F62" s="1118"/>
      <c r="G62" s="1118"/>
      <c r="H62" s="1118"/>
      <c r="I62" s="1118"/>
      <c r="J62" s="1118"/>
      <c r="K62" s="1118"/>
      <c r="L62" s="1118"/>
      <c r="M62" s="1120"/>
      <c r="N62" s="1121"/>
    </row>
    <row r="63" spans="2:14" x14ac:dyDescent="0.2">
      <c r="B63" s="1116"/>
      <c r="C63" s="1117"/>
      <c r="D63" s="754"/>
      <c r="E63" s="1118"/>
      <c r="F63" s="1118"/>
      <c r="G63" s="1118"/>
      <c r="H63" s="1118"/>
      <c r="I63" s="1118"/>
      <c r="J63" s="1118"/>
      <c r="K63" s="1118"/>
      <c r="L63" s="1118"/>
      <c r="M63" s="1120"/>
      <c r="N63" s="1121"/>
    </row>
    <row r="64" spans="2:14" x14ac:dyDescent="0.2">
      <c r="B64" s="1116"/>
      <c r="C64" s="1117"/>
      <c r="D64" s="754"/>
      <c r="E64" s="1118"/>
      <c r="F64" s="1118"/>
      <c r="G64" s="1118"/>
      <c r="H64" s="1118"/>
      <c r="I64" s="1118"/>
      <c r="J64" s="1118"/>
      <c r="K64" s="1118"/>
      <c r="L64" s="1118"/>
      <c r="M64" s="1120"/>
      <c r="N64" s="1121"/>
    </row>
    <row r="65" spans="2:14" x14ac:dyDescent="0.2">
      <c r="B65" s="1116"/>
      <c r="C65" s="1117"/>
      <c r="D65" s="754"/>
      <c r="E65" s="1118"/>
      <c r="F65" s="1118"/>
      <c r="G65" s="1118"/>
      <c r="H65" s="1118"/>
      <c r="I65" s="1118"/>
      <c r="J65" s="1118"/>
      <c r="K65" s="1118"/>
      <c r="L65" s="1118"/>
      <c r="M65" s="1120"/>
      <c r="N65" s="1121"/>
    </row>
    <row r="66" spans="2:14" x14ac:dyDescent="0.2">
      <c r="B66" s="1116"/>
      <c r="C66" s="1117"/>
      <c r="D66" s="754"/>
      <c r="E66" s="1118"/>
      <c r="F66" s="1118"/>
      <c r="G66" s="1118"/>
      <c r="H66" s="1118"/>
      <c r="I66" s="1118"/>
      <c r="J66" s="1118"/>
      <c r="K66" s="1118"/>
      <c r="L66" s="1118"/>
      <c r="M66" s="1120"/>
      <c r="N66" s="1121"/>
    </row>
    <row r="67" spans="2:14" x14ac:dyDescent="0.2">
      <c r="B67" s="1116"/>
      <c r="C67" s="1117"/>
      <c r="D67" s="754"/>
      <c r="E67" s="1118"/>
      <c r="F67" s="1118"/>
      <c r="G67" s="1118"/>
      <c r="H67" s="1118"/>
      <c r="I67" s="1118"/>
      <c r="J67" s="1118"/>
      <c r="K67" s="1118"/>
      <c r="L67" s="1118"/>
      <c r="M67" s="1120"/>
      <c r="N67" s="1121"/>
    </row>
    <row r="68" spans="2:14" x14ac:dyDescent="0.2">
      <c r="B68" s="1116"/>
      <c r="C68" s="1117"/>
      <c r="D68" s="754"/>
      <c r="E68" s="1118"/>
      <c r="F68" s="1118"/>
      <c r="G68" s="1118"/>
      <c r="H68" s="1118"/>
      <c r="I68" s="1118"/>
      <c r="J68" s="1118"/>
      <c r="K68" s="1118"/>
      <c r="L68" s="1118"/>
      <c r="M68" s="1120"/>
      <c r="N68" s="1121"/>
    </row>
    <row r="69" spans="2:14" x14ac:dyDescent="0.2">
      <c r="B69" s="1116"/>
      <c r="C69" s="1117"/>
      <c r="D69" s="754"/>
      <c r="E69" s="1118"/>
      <c r="F69" s="1118"/>
      <c r="G69" s="1118"/>
      <c r="H69" s="1118"/>
      <c r="I69" s="1118"/>
      <c r="J69" s="1118"/>
      <c r="K69" s="1118"/>
      <c r="L69" s="1118"/>
      <c r="M69" s="1120"/>
      <c r="N69" s="1121"/>
    </row>
    <row r="70" spans="2:14" x14ac:dyDescent="0.2">
      <c r="B70" s="1116"/>
      <c r="C70" s="1117"/>
      <c r="D70" s="754"/>
      <c r="E70" s="1118"/>
      <c r="F70" s="1118"/>
      <c r="G70" s="1118"/>
      <c r="H70" s="1118"/>
      <c r="I70" s="1118"/>
      <c r="J70" s="1118"/>
      <c r="K70" s="1118"/>
      <c r="L70" s="1118"/>
      <c r="M70" s="1120"/>
      <c r="N70" s="1121"/>
    </row>
    <row r="71" spans="2:14" x14ac:dyDescent="0.2">
      <c r="B71" s="1116"/>
      <c r="C71" s="1117"/>
      <c r="D71" s="754"/>
      <c r="E71" s="1118"/>
      <c r="F71" s="1118"/>
      <c r="G71" s="1118"/>
      <c r="H71" s="1118"/>
      <c r="I71" s="1118"/>
      <c r="J71" s="1118"/>
      <c r="K71" s="1118"/>
      <c r="L71" s="1118"/>
      <c r="M71" s="1120"/>
      <c r="N71" s="1121"/>
    </row>
    <row r="72" spans="2:14" x14ac:dyDescent="0.2">
      <c r="B72" s="1116"/>
      <c r="C72" s="1117"/>
      <c r="D72" s="754"/>
      <c r="E72" s="1118"/>
      <c r="F72" s="1118"/>
      <c r="G72" s="1118"/>
      <c r="H72" s="1118"/>
      <c r="I72" s="1118"/>
      <c r="J72" s="1118"/>
      <c r="K72" s="1118"/>
      <c r="L72" s="1118"/>
      <c r="M72" s="1120"/>
      <c r="N72" s="1121"/>
    </row>
    <row r="73" spans="2:14" x14ac:dyDescent="0.2">
      <c r="B73" s="1116"/>
      <c r="C73" s="1117"/>
      <c r="D73" s="754"/>
      <c r="E73" s="1118"/>
      <c r="F73" s="1118"/>
      <c r="G73" s="1118"/>
      <c r="H73" s="1118"/>
      <c r="I73" s="1118"/>
      <c r="J73" s="1118"/>
      <c r="K73" s="1118"/>
      <c r="L73" s="1118"/>
      <c r="M73" s="1120"/>
      <c r="N73" s="1121"/>
    </row>
    <row r="74" spans="2:14" x14ac:dyDescent="0.2">
      <c r="B74" s="1116"/>
      <c r="C74" s="1117"/>
      <c r="D74" s="754"/>
      <c r="E74" s="1118"/>
      <c r="F74" s="1118"/>
      <c r="G74" s="1118"/>
      <c r="H74" s="1118"/>
      <c r="I74" s="1118"/>
      <c r="J74" s="1118"/>
      <c r="K74" s="1118"/>
      <c r="L74" s="1118"/>
      <c r="M74" s="1120"/>
      <c r="N74" s="1121"/>
    </row>
    <row r="75" spans="2:14" x14ac:dyDescent="0.2">
      <c r="B75" s="1116"/>
      <c r="C75" s="1117"/>
      <c r="D75" s="754"/>
      <c r="E75" s="1118"/>
      <c r="F75" s="1118"/>
      <c r="G75" s="1118"/>
      <c r="H75" s="1118"/>
      <c r="I75" s="1118"/>
      <c r="J75" s="1118"/>
      <c r="K75" s="1118"/>
      <c r="L75" s="1118"/>
      <c r="M75" s="1120"/>
      <c r="N75" s="1121"/>
    </row>
    <row r="76" spans="2:14" x14ac:dyDescent="0.2">
      <c r="B76" s="1116"/>
      <c r="C76" s="1117"/>
      <c r="D76" s="754"/>
      <c r="E76" s="1118"/>
      <c r="F76" s="1118"/>
      <c r="G76" s="1118"/>
      <c r="H76" s="1118"/>
      <c r="I76" s="1118"/>
      <c r="J76" s="1118"/>
      <c r="K76" s="1118"/>
      <c r="L76" s="1118"/>
      <c r="M76" s="1120"/>
      <c r="N76" s="1121"/>
    </row>
    <row r="77" spans="2:14" x14ac:dyDescent="0.2">
      <c r="B77" s="1116"/>
      <c r="C77" s="1117"/>
      <c r="D77" s="754"/>
      <c r="E77" s="1118"/>
      <c r="F77" s="1118"/>
      <c r="G77" s="1118"/>
      <c r="H77" s="1118"/>
      <c r="I77" s="1118"/>
      <c r="J77" s="1118"/>
      <c r="K77" s="1118"/>
      <c r="L77" s="1118"/>
      <c r="M77" s="1120"/>
      <c r="N77" s="1121"/>
    </row>
    <row r="78" spans="2:14" x14ac:dyDescent="0.2">
      <c r="B78" s="1116"/>
      <c r="C78" s="1117"/>
      <c r="D78" s="754"/>
      <c r="E78" s="1118"/>
      <c r="F78" s="1118"/>
      <c r="G78" s="1118"/>
      <c r="H78" s="1118"/>
      <c r="I78" s="1118"/>
      <c r="J78" s="1118"/>
      <c r="K78" s="1118"/>
      <c r="L78" s="1118"/>
      <c r="M78" s="1120"/>
      <c r="N78" s="1121"/>
    </row>
    <row r="79" spans="2:14" x14ac:dyDescent="0.2">
      <c r="B79" s="1116"/>
      <c r="C79" s="1117"/>
      <c r="D79" s="754"/>
      <c r="E79" s="1118"/>
      <c r="F79" s="1118"/>
      <c r="G79" s="1118"/>
      <c r="H79" s="1118"/>
      <c r="I79" s="1118"/>
      <c r="J79" s="1118"/>
      <c r="K79" s="1118"/>
      <c r="L79" s="1118"/>
      <c r="M79" s="1120"/>
      <c r="N79" s="1121"/>
    </row>
    <row r="80" spans="2:14" x14ac:dyDescent="0.2">
      <c r="B80" s="1116"/>
      <c r="C80" s="1117"/>
      <c r="D80" s="754"/>
      <c r="E80" s="1118"/>
      <c r="F80" s="1118"/>
      <c r="G80" s="1118"/>
      <c r="H80" s="1118"/>
      <c r="I80" s="1118"/>
      <c r="J80" s="1118"/>
      <c r="K80" s="1118"/>
      <c r="L80" s="1118"/>
      <c r="M80" s="1120"/>
      <c r="N80" s="1121"/>
    </row>
    <row r="81" spans="2:14" x14ac:dyDescent="0.2">
      <c r="B81" s="1116"/>
      <c r="C81" s="1117"/>
      <c r="D81" s="754"/>
      <c r="E81" s="1118"/>
      <c r="F81" s="1118"/>
      <c r="G81" s="1118"/>
      <c r="H81" s="1118"/>
      <c r="I81" s="1118"/>
      <c r="J81" s="1118"/>
      <c r="K81" s="1118"/>
      <c r="L81" s="1118"/>
      <c r="M81" s="1120"/>
      <c r="N81" s="1121"/>
    </row>
    <row r="82" spans="2:14" x14ac:dyDescent="0.2">
      <c r="B82" s="1116"/>
      <c r="C82" s="1117"/>
      <c r="D82" s="754"/>
      <c r="E82" s="1118"/>
      <c r="F82" s="1118"/>
      <c r="G82" s="1118"/>
      <c r="H82" s="1118"/>
      <c r="I82" s="1118"/>
      <c r="J82" s="1118"/>
      <c r="K82" s="1118"/>
      <c r="L82" s="1118"/>
      <c r="M82" s="1120"/>
      <c r="N82" s="1121"/>
    </row>
    <row r="83" spans="2:14" x14ac:dyDescent="0.2">
      <c r="B83" s="1116"/>
      <c r="C83" s="1117"/>
      <c r="D83" s="754"/>
      <c r="E83" s="1118"/>
      <c r="F83" s="1118"/>
      <c r="G83" s="1118"/>
      <c r="H83" s="1118"/>
      <c r="I83" s="1118"/>
      <c r="J83" s="1118"/>
      <c r="K83" s="1118"/>
      <c r="L83" s="1118"/>
      <c r="M83" s="1120"/>
      <c r="N83" s="1121"/>
    </row>
    <row r="84" spans="2:14" x14ac:dyDescent="0.2">
      <c r="B84" s="1116"/>
      <c r="C84" s="1117"/>
      <c r="D84" s="754"/>
      <c r="E84" s="1118"/>
      <c r="F84" s="1118"/>
      <c r="G84" s="1118"/>
      <c r="H84" s="1118"/>
      <c r="I84" s="1118"/>
      <c r="J84" s="1118"/>
      <c r="K84" s="1118"/>
      <c r="L84" s="1118"/>
      <c r="M84" s="1120"/>
      <c r="N84" s="1121"/>
    </row>
    <row r="85" spans="2:14" x14ac:dyDescent="0.2">
      <c r="B85" s="1116"/>
      <c r="C85" s="1117"/>
      <c r="D85" s="754"/>
      <c r="E85" s="1118"/>
      <c r="F85" s="1118"/>
      <c r="G85" s="1118"/>
      <c r="H85" s="1118"/>
      <c r="I85" s="1118"/>
      <c r="J85" s="1118"/>
      <c r="K85" s="1118"/>
      <c r="L85" s="1118"/>
      <c r="M85" s="1120"/>
      <c r="N85" s="1121"/>
    </row>
    <row r="86" spans="2:14" x14ac:dyDescent="0.2">
      <c r="B86" s="1116"/>
      <c r="C86" s="1117"/>
      <c r="D86" s="754"/>
      <c r="E86" s="1118"/>
      <c r="F86" s="1118"/>
      <c r="G86" s="1118"/>
      <c r="H86" s="1118"/>
      <c r="I86" s="1118"/>
      <c r="J86" s="1118"/>
      <c r="K86" s="1118"/>
      <c r="L86" s="1118"/>
      <c r="M86" s="1120"/>
      <c r="N86" s="1121"/>
    </row>
    <row r="87" spans="2:14" x14ac:dyDescent="0.2">
      <c r="B87" s="1116"/>
      <c r="C87" s="1117"/>
      <c r="D87" s="754"/>
      <c r="E87" s="1118"/>
      <c r="F87" s="1118"/>
      <c r="G87" s="1118"/>
      <c r="H87" s="1118"/>
      <c r="I87" s="1118"/>
      <c r="J87" s="1118"/>
      <c r="K87" s="1118"/>
      <c r="L87" s="1118"/>
      <c r="M87" s="1120"/>
      <c r="N87" s="1121"/>
    </row>
    <row r="88" spans="2:14" x14ac:dyDescent="0.2">
      <c r="B88" s="1116"/>
      <c r="C88" s="1117"/>
      <c r="D88" s="754"/>
      <c r="E88" s="1118"/>
      <c r="F88" s="1118"/>
      <c r="G88" s="1118"/>
      <c r="H88" s="1118"/>
      <c r="I88" s="1118"/>
      <c r="J88" s="1118"/>
      <c r="K88" s="1118"/>
      <c r="L88" s="1118"/>
      <c r="M88" s="1120"/>
      <c r="N88" s="1121"/>
    </row>
    <row r="89" spans="2:14" x14ac:dyDescent="0.2">
      <c r="B89" s="1116"/>
      <c r="C89" s="1117"/>
      <c r="D89" s="754"/>
      <c r="E89" s="1118"/>
      <c r="F89" s="1118"/>
      <c r="G89" s="1118"/>
      <c r="H89" s="1118"/>
      <c r="I89" s="1118"/>
      <c r="J89" s="1118"/>
      <c r="K89" s="1118"/>
      <c r="L89" s="1118"/>
      <c r="M89" s="1120"/>
      <c r="N89" s="1121"/>
    </row>
    <row r="90" spans="2:14" x14ac:dyDescent="0.2">
      <c r="B90" s="1116"/>
      <c r="C90" s="1117"/>
      <c r="D90" s="754"/>
      <c r="E90" s="1118"/>
      <c r="F90" s="1118"/>
      <c r="G90" s="1118"/>
      <c r="H90" s="1118"/>
      <c r="I90" s="1118"/>
      <c r="J90" s="1118"/>
      <c r="K90" s="1118"/>
      <c r="L90" s="1118"/>
      <c r="M90" s="1120"/>
      <c r="N90" s="1121"/>
    </row>
    <row r="91" spans="2:14" x14ac:dyDescent="0.2">
      <c r="B91" s="1116"/>
      <c r="C91" s="1117"/>
      <c r="D91" s="754"/>
      <c r="E91" s="1118"/>
      <c r="F91" s="1118"/>
      <c r="G91" s="1118"/>
      <c r="H91" s="1118"/>
      <c r="I91" s="1118"/>
      <c r="J91" s="1118"/>
      <c r="K91" s="1118"/>
      <c r="L91" s="1118"/>
      <c r="M91" s="1120"/>
      <c r="N91" s="1121"/>
    </row>
    <row r="92" spans="2:14" x14ac:dyDescent="0.2">
      <c r="B92" s="1116"/>
      <c r="C92" s="1117"/>
      <c r="D92" s="754"/>
      <c r="E92" s="1118"/>
      <c r="F92" s="1118"/>
      <c r="G92" s="1118"/>
      <c r="H92" s="1118"/>
      <c r="I92" s="1118"/>
      <c r="J92" s="1118"/>
      <c r="K92" s="1118"/>
      <c r="L92" s="1118"/>
      <c r="M92" s="1120"/>
      <c r="N92" s="1121"/>
    </row>
    <row r="93" spans="2:14" x14ac:dyDescent="0.2">
      <c r="B93" s="1116"/>
      <c r="C93" s="1117"/>
      <c r="D93" s="754"/>
      <c r="E93" s="1118"/>
      <c r="F93" s="1118"/>
      <c r="G93" s="1118"/>
      <c r="H93" s="1118"/>
      <c r="I93" s="1118"/>
      <c r="J93" s="1118"/>
      <c r="K93" s="1118"/>
      <c r="L93" s="1118"/>
      <c r="M93" s="1120"/>
      <c r="N93" s="1121"/>
    </row>
    <row r="94" spans="2:14" x14ac:dyDescent="0.2">
      <c r="B94" s="1116"/>
      <c r="C94" s="1117"/>
      <c r="D94" s="754"/>
      <c r="E94" s="1118"/>
      <c r="F94" s="1118"/>
      <c r="G94" s="1118"/>
      <c r="H94" s="1118"/>
      <c r="I94" s="1118"/>
      <c r="J94" s="1118"/>
      <c r="K94" s="1118"/>
      <c r="L94" s="1118"/>
      <c r="M94" s="1120"/>
      <c r="N94" s="1121"/>
    </row>
    <row r="95" spans="2:14" x14ac:dyDescent="0.2">
      <c r="B95" s="1116"/>
      <c r="C95" s="1117"/>
      <c r="D95" s="754"/>
      <c r="E95" s="1118"/>
      <c r="F95" s="1118"/>
      <c r="G95" s="1118"/>
      <c r="H95" s="1118"/>
      <c r="I95" s="1118"/>
      <c r="J95" s="1118"/>
      <c r="K95" s="1118"/>
      <c r="L95" s="1118"/>
      <c r="M95" s="1120"/>
      <c r="N95" s="1121"/>
    </row>
    <row r="96" spans="2:14" x14ac:dyDescent="0.2">
      <c r="B96" s="1116"/>
      <c r="C96" s="1117"/>
      <c r="D96" s="754"/>
      <c r="E96" s="1118"/>
      <c r="F96" s="1118"/>
      <c r="G96" s="1118"/>
      <c r="H96" s="1118"/>
      <c r="I96" s="1118"/>
      <c r="J96" s="1118"/>
      <c r="K96" s="1118"/>
      <c r="L96" s="1118"/>
      <c r="M96" s="1120"/>
      <c r="N96" s="1121"/>
    </row>
    <row r="97" spans="2:14" x14ac:dyDescent="0.2">
      <c r="B97" s="1116"/>
      <c r="C97" s="1117"/>
      <c r="D97" s="754"/>
      <c r="E97" s="1118"/>
      <c r="F97" s="1118"/>
      <c r="G97" s="1118"/>
      <c r="H97" s="1118"/>
      <c r="I97" s="1118"/>
      <c r="J97" s="1118"/>
      <c r="K97" s="1118"/>
      <c r="L97" s="1118"/>
      <c r="M97" s="1120"/>
      <c r="N97" s="1121"/>
    </row>
    <row r="98" spans="2:14" x14ac:dyDescent="0.2">
      <c r="B98" s="1116"/>
      <c r="C98" s="1117"/>
      <c r="D98" s="754"/>
      <c r="E98" s="1118"/>
      <c r="F98" s="1118"/>
      <c r="G98" s="1118"/>
      <c r="H98" s="1118"/>
      <c r="I98" s="1118"/>
      <c r="J98" s="1118"/>
      <c r="K98" s="1118"/>
      <c r="L98" s="1118"/>
      <c r="M98" s="1120"/>
      <c r="N98" s="1121"/>
    </row>
    <row r="99" spans="2:14" x14ac:dyDescent="0.2">
      <c r="B99" s="1116"/>
      <c r="C99" s="1117"/>
      <c r="D99" s="754"/>
      <c r="E99" s="1118"/>
      <c r="F99" s="1118"/>
      <c r="G99" s="1118"/>
      <c r="H99" s="1118"/>
      <c r="I99" s="1118"/>
      <c r="J99" s="1118"/>
      <c r="K99" s="1118"/>
      <c r="L99" s="1118"/>
      <c r="M99" s="1120"/>
      <c r="N99" s="1121"/>
    </row>
    <row r="100" spans="2:14" x14ac:dyDescent="0.2">
      <c r="B100" s="1116"/>
      <c r="C100" s="1117"/>
      <c r="D100" s="754"/>
      <c r="E100" s="1118"/>
      <c r="F100" s="1118"/>
      <c r="G100" s="1118"/>
      <c r="H100" s="1118"/>
      <c r="I100" s="1118"/>
      <c r="J100" s="1118"/>
      <c r="K100" s="1118"/>
      <c r="L100" s="1118"/>
      <c r="M100" s="1120"/>
      <c r="N100" s="1121"/>
    </row>
    <row r="101" spans="2:14" x14ac:dyDescent="0.2">
      <c r="B101" s="1116"/>
      <c r="C101" s="1117"/>
      <c r="D101" s="754"/>
      <c r="E101" s="1118"/>
      <c r="F101" s="1118"/>
      <c r="G101" s="1118"/>
      <c r="H101" s="1118"/>
      <c r="I101" s="1118"/>
      <c r="J101" s="1118"/>
      <c r="K101" s="1118"/>
      <c r="L101" s="1118"/>
      <c r="M101" s="1120"/>
      <c r="N101" s="1121"/>
    </row>
    <row r="102" spans="2:14" x14ac:dyDescent="0.2">
      <c r="B102" s="1116"/>
      <c r="C102" s="1117"/>
      <c r="D102" s="754"/>
      <c r="E102" s="1118"/>
      <c r="F102" s="1118"/>
      <c r="G102" s="1118"/>
      <c r="H102" s="1118"/>
      <c r="I102" s="1118"/>
      <c r="J102" s="1118"/>
      <c r="K102" s="1118"/>
      <c r="L102" s="1118"/>
      <c r="M102" s="1120"/>
      <c r="N102" s="1121"/>
    </row>
    <row r="103" spans="2:14" x14ac:dyDescent="0.2">
      <c r="B103" s="1116"/>
      <c r="C103" s="1117"/>
      <c r="D103" s="754"/>
      <c r="E103" s="1118"/>
      <c r="F103" s="1118"/>
      <c r="G103" s="1118"/>
      <c r="H103" s="1118"/>
      <c r="I103" s="1118"/>
      <c r="J103" s="1118"/>
      <c r="K103" s="1118"/>
      <c r="L103" s="1118"/>
      <c r="M103" s="1120"/>
      <c r="N103" s="1121"/>
    </row>
    <row r="104" spans="2:14" x14ac:dyDescent="0.2">
      <c r="B104" s="1116"/>
      <c r="C104" s="1117"/>
      <c r="D104" s="754"/>
      <c r="E104" s="1118"/>
      <c r="F104" s="1118"/>
      <c r="G104" s="1118"/>
      <c r="H104" s="1118"/>
      <c r="I104" s="1118"/>
      <c r="J104" s="1118"/>
      <c r="K104" s="1118"/>
      <c r="L104" s="1118"/>
      <c r="M104" s="1120"/>
      <c r="N104" s="1121"/>
    </row>
    <row r="105" spans="2:14" x14ac:dyDescent="0.2">
      <c r="B105" s="1116"/>
      <c r="C105" s="1117"/>
      <c r="D105" s="754"/>
      <c r="E105" s="1118"/>
      <c r="F105" s="1118"/>
      <c r="G105" s="1118"/>
      <c r="H105" s="1118"/>
      <c r="I105" s="1118"/>
      <c r="J105" s="1118"/>
      <c r="K105" s="1118"/>
      <c r="L105" s="1118"/>
      <c r="M105" s="1120"/>
      <c r="N105" s="1121"/>
    </row>
    <row r="106" spans="2:14" x14ac:dyDescent="0.2">
      <c r="B106" s="1116"/>
      <c r="C106" s="1117"/>
      <c r="D106" s="754"/>
      <c r="E106" s="1118"/>
      <c r="F106" s="1118"/>
      <c r="G106" s="1118"/>
      <c r="H106" s="1118"/>
      <c r="I106" s="1118"/>
      <c r="J106" s="1118"/>
      <c r="K106" s="1118"/>
      <c r="L106" s="1118"/>
      <c r="M106" s="1120"/>
      <c r="N106" s="1121"/>
    </row>
    <row r="107" spans="2:14" x14ac:dyDescent="0.2">
      <c r="B107" s="1116"/>
      <c r="C107" s="1117"/>
      <c r="D107" s="754"/>
      <c r="E107" s="1118"/>
      <c r="F107" s="1118"/>
      <c r="G107" s="1118"/>
      <c r="H107" s="1118"/>
      <c r="I107" s="1118"/>
      <c r="J107" s="1118"/>
      <c r="K107" s="1118"/>
      <c r="L107" s="1118"/>
      <c r="M107" s="1120"/>
      <c r="N107" s="1121"/>
    </row>
    <row r="108" spans="2:14" x14ac:dyDescent="0.2">
      <c r="B108" s="1116"/>
      <c r="C108" s="1117"/>
      <c r="D108" s="754"/>
      <c r="E108" s="1118"/>
      <c r="F108" s="1118"/>
      <c r="G108" s="1118"/>
      <c r="H108" s="1118"/>
      <c r="I108" s="1118"/>
      <c r="J108" s="1118"/>
      <c r="K108" s="1118"/>
      <c r="L108" s="1118"/>
      <c r="M108" s="1120"/>
      <c r="N108" s="1121"/>
    </row>
    <row r="109" spans="2:14" x14ac:dyDescent="0.2">
      <c r="B109" s="1116"/>
      <c r="C109" s="1117"/>
      <c r="D109" s="754"/>
      <c r="E109" s="1118"/>
      <c r="F109" s="1118"/>
      <c r="G109" s="1118"/>
      <c r="H109" s="1118"/>
      <c r="I109" s="1118"/>
      <c r="J109" s="1118"/>
      <c r="K109" s="1118"/>
      <c r="L109" s="1118"/>
      <c r="M109" s="1120"/>
      <c r="N109" s="1121"/>
    </row>
    <row r="110" spans="2:14" x14ac:dyDescent="0.2">
      <c r="B110" s="1116"/>
      <c r="C110" s="1117"/>
      <c r="D110" s="754"/>
      <c r="E110" s="1118"/>
      <c r="F110" s="1118"/>
      <c r="G110" s="1118"/>
      <c r="H110" s="1118"/>
      <c r="I110" s="1118"/>
      <c r="J110" s="1118"/>
      <c r="K110" s="1118"/>
      <c r="L110" s="1118"/>
      <c r="M110" s="1120"/>
      <c r="N110" s="1121"/>
    </row>
    <row r="111" spans="2:14" x14ac:dyDescent="0.2">
      <c r="B111" s="1116"/>
      <c r="C111" s="1117"/>
      <c r="D111" s="754"/>
      <c r="E111" s="1118"/>
      <c r="F111" s="1118"/>
      <c r="G111" s="1118"/>
      <c r="H111" s="1118"/>
      <c r="I111" s="1118"/>
      <c r="J111" s="1118"/>
      <c r="K111" s="1118"/>
      <c r="L111" s="1118"/>
      <c r="M111" s="1120"/>
      <c r="N111" s="1121"/>
    </row>
    <row r="112" spans="2:14" x14ac:dyDescent="0.2">
      <c r="B112" s="1116"/>
      <c r="C112" s="1117"/>
      <c r="D112" s="754"/>
      <c r="E112" s="1118"/>
      <c r="F112" s="1118"/>
      <c r="G112" s="1118"/>
      <c r="H112" s="1118"/>
      <c r="I112" s="1118"/>
      <c r="J112" s="1118"/>
      <c r="K112" s="1118"/>
      <c r="L112" s="1118"/>
      <c r="M112" s="1120"/>
      <c r="N112" s="1121"/>
    </row>
    <row r="113" spans="2:14" x14ac:dyDescent="0.2">
      <c r="B113" s="1116"/>
      <c r="C113" s="1117"/>
      <c r="D113" s="754"/>
      <c r="E113" s="1118"/>
      <c r="F113" s="1118"/>
      <c r="G113" s="1118"/>
      <c r="H113" s="1118"/>
      <c r="I113" s="1118"/>
      <c r="J113" s="1118"/>
      <c r="K113" s="1118"/>
      <c r="L113" s="1118"/>
      <c r="M113" s="1120"/>
      <c r="N113" s="1121"/>
    </row>
    <row r="114" spans="2:14" x14ac:dyDescent="0.2">
      <c r="B114" s="1116"/>
      <c r="C114" s="1117"/>
      <c r="D114" s="754"/>
      <c r="E114" s="1118"/>
      <c r="F114" s="1118"/>
      <c r="G114" s="1118"/>
      <c r="H114" s="1118"/>
      <c r="I114" s="1118"/>
      <c r="J114" s="1118"/>
      <c r="K114" s="1118"/>
      <c r="L114" s="1118"/>
      <c r="M114" s="1120"/>
      <c r="N114" s="1121"/>
    </row>
    <row r="115" spans="2:14" x14ac:dyDescent="0.2">
      <c r="B115" s="1116"/>
      <c r="C115" s="1117"/>
      <c r="D115" s="754"/>
      <c r="E115" s="1118"/>
      <c r="F115" s="1118"/>
      <c r="G115" s="1118"/>
      <c r="H115" s="1118"/>
      <c r="I115" s="1118"/>
      <c r="J115" s="1118"/>
      <c r="K115" s="1118"/>
      <c r="L115" s="1118"/>
      <c r="M115" s="1120"/>
      <c r="N115" s="1121"/>
    </row>
    <row r="116" spans="2:14" x14ac:dyDescent="0.2">
      <c r="B116" s="1116"/>
      <c r="C116" s="1117"/>
      <c r="D116" s="754"/>
      <c r="E116" s="1118"/>
      <c r="F116" s="1118"/>
      <c r="G116" s="1118"/>
      <c r="H116" s="1118"/>
      <c r="I116" s="1118"/>
      <c r="J116" s="1118"/>
      <c r="K116" s="1118"/>
      <c r="L116" s="1118"/>
      <c r="M116" s="1120"/>
      <c r="N116" s="1121"/>
    </row>
    <row r="117" spans="2:14" x14ac:dyDescent="0.2">
      <c r="B117" s="1116"/>
      <c r="C117" s="1117"/>
      <c r="D117" s="754"/>
      <c r="E117" s="1118"/>
      <c r="F117" s="1118"/>
      <c r="G117" s="1118"/>
      <c r="H117" s="1118"/>
      <c r="I117" s="1118"/>
      <c r="J117" s="1118"/>
      <c r="K117" s="1118"/>
      <c r="L117" s="1118"/>
      <c r="M117" s="1120"/>
      <c r="N117" s="1121"/>
    </row>
    <row r="118" spans="2:14" x14ac:dyDescent="0.2">
      <c r="B118" s="1116"/>
      <c r="C118" s="1117"/>
      <c r="D118" s="754"/>
      <c r="E118" s="1118"/>
      <c r="F118" s="1118"/>
      <c r="G118" s="1118"/>
      <c r="H118" s="1118"/>
      <c r="I118" s="1118"/>
      <c r="J118" s="1118"/>
      <c r="K118" s="1118"/>
      <c r="L118" s="1118"/>
      <c r="M118" s="1120"/>
      <c r="N118" s="1121"/>
    </row>
    <row r="119" spans="2:14" x14ac:dyDescent="0.2">
      <c r="B119" s="1116"/>
      <c r="C119" s="1117"/>
      <c r="D119" s="754"/>
      <c r="E119" s="1118"/>
      <c r="F119" s="1118"/>
      <c r="G119" s="1118"/>
      <c r="H119" s="1118"/>
      <c r="I119" s="1118"/>
      <c r="J119" s="1118"/>
      <c r="K119" s="1118"/>
      <c r="L119" s="1118"/>
      <c r="M119" s="1120"/>
      <c r="N119" s="1121"/>
    </row>
    <row r="120" spans="2:14" x14ac:dyDescent="0.2">
      <c r="B120" s="1116"/>
      <c r="C120" s="1117"/>
      <c r="D120" s="754"/>
      <c r="E120" s="1118"/>
      <c r="F120" s="1118"/>
      <c r="G120" s="1118"/>
      <c r="H120" s="1118"/>
      <c r="I120" s="1118"/>
      <c r="J120" s="1118"/>
      <c r="K120" s="1118"/>
      <c r="L120" s="1118"/>
      <c r="M120" s="1120"/>
      <c r="N120" s="1121"/>
    </row>
    <row r="121" spans="2:14" x14ac:dyDescent="0.2">
      <c r="B121" s="1116"/>
      <c r="C121" s="1117"/>
      <c r="D121" s="754"/>
      <c r="E121" s="1118"/>
      <c r="F121" s="1118"/>
      <c r="G121" s="1118"/>
      <c r="H121" s="1118"/>
      <c r="I121" s="1118"/>
      <c r="J121" s="1118"/>
      <c r="K121" s="1118"/>
      <c r="L121" s="1118"/>
      <c r="M121" s="1120"/>
      <c r="N121" s="1121"/>
    </row>
    <row r="122" spans="2:14" x14ac:dyDescent="0.2">
      <c r="B122" s="1116"/>
      <c r="C122" s="1117"/>
      <c r="D122" s="754"/>
      <c r="E122" s="1118"/>
      <c r="F122" s="1118"/>
      <c r="G122" s="1118"/>
      <c r="H122" s="1118"/>
      <c r="I122" s="1118"/>
      <c r="J122" s="1118"/>
      <c r="K122" s="1118"/>
      <c r="L122" s="1118"/>
      <c r="M122" s="1120"/>
      <c r="N122" s="1121"/>
    </row>
    <row r="123" spans="2:14" x14ac:dyDescent="0.2">
      <c r="B123" s="1116"/>
      <c r="C123" s="1117"/>
      <c r="D123" s="754"/>
      <c r="E123" s="1118"/>
      <c r="F123" s="1118"/>
      <c r="G123" s="1118"/>
      <c r="H123" s="1118"/>
      <c r="I123" s="1118"/>
      <c r="J123" s="1118"/>
      <c r="K123" s="1118"/>
      <c r="L123" s="1118"/>
      <c r="M123" s="1120"/>
      <c r="N123" s="1121"/>
    </row>
    <row r="124" spans="2:14" x14ac:dyDescent="0.2">
      <c r="B124" s="1116"/>
      <c r="C124" s="1117"/>
      <c r="D124" s="754"/>
      <c r="E124" s="1118"/>
      <c r="F124" s="1118"/>
      <c r="G124" s="1118"/>
      <c r="H124" s="1118"/>
      <c r="I124" s="1118"/>
      <c r="J124" s="1118"/>
      <c r="K124" s="1118"/>
      <c r="L124" s="1118"/>
      <c r="M124" s="1120"/>
      <c r="N124" s="1121"/>
    </row>
    <row r="125" spans="2:14" x14ac:dyDescent="0.2">
      <c r="B125" s="1116"/>
      <c r="C125" s="1117"/>
      <c r="D125" s="754"/>
      <c r="E125" s="1118"/>
      <c r="F125" s="1118"/>
      <c r="G125" s="1118"/>
      <c r="H125" s="1118"/>
      <c r="I125" s="1118"/>
      <c r="J125" s="1118"/>
      <c r="K125" s="1118"/>
      <c r="L125" s="1118"/>
      <c r="M125" s="1120"/>
      <c r="N125" s="1121"/>
    </row>
    <row r="126" spans="2:14" x14ac:dyDescent="0.2">
      <c r="B126" s="1116"/>
      <c r="C126" s="1117"/>
      <c r="D126" s="754"/>
      <c r="E126" s="1118"/>
      <c r="F126" s="1118"/>
      <c r="G126" s="1118"/>
      <c r="H126" s="1118"/>
      <c r="I126" s="1118"/>
      <c r="J126" s="1118"/>
      <c r="K126" s="1118"/>
      <c r="L126" s="1118"/>
      <c r="M126" s="1120"/>
      <c r="N126" s="1121"/>
    </row>
    <row r="127" spans="2:14" x14ac:dyDescent="0.2">
      <c r="B127" s="1116"/>
      <c r="C127" s="1117"/>
      <c r="D127" s="754"/>
      <c r="E127" s="1118"/>
      <c r="F127" s="1118"/>
      <c r="G127" s="1118"/>
      <c r="H127" s="1118"/>
      <c r="I127" s="1118"/>
      <c r="J127" s="1118"/>
      <c r="K127" s="1118"/>
      <c r="L127" s="1118"/>
      <c r="M127" s="1120"/>
      <c r="N127" s="1121"/>
    </row>
    <row r="128" spans="2:14" x14ac:dyDescent="0.2">
      <c r="B128" s="1116"/>
      <c r="C128" s="1117"/>
      <c r="D128" s="754"/>
      <c r="E128" s="1118"/>
      <c r="F128" s="1118"/>
      <c r="G128" s="1118"/>
      <c r="H128" s="1118"/>
      <c r="I128" s="1118"/>
      <c r="J128" s="1118"/>
      <c r="K128" s="1118"/>
      <c r="L128" s="1118"/>
      <c r="M128" s="1120"/>
      <c r="N128" s="1121"/>
    </row>
    <row r="129" spans="2:14" x14ac:dyDescent="0.2">
      <c r="B129" s="1116"/>
      <c r="C129" s="1117"/>
      <c r="D129" s="754"/>
      <c r="E129" s="1118"/>
      <c r="F129" s="1118"/>
      <c r="G129" s="1118"/>
      <c r="H129" s="1118"/>
      <c r="I129" s="1118"/>
      <c r="J129" s="1118"/>
      <c r="K129" s="1118"/>
      <c r="L129" s="1118"/>
      <c r="M129" s="1120"/>
      <c r="N129" s="1121"/>
    </row>
    <row r="130" spans="2:14" x14ac:dyDescent="0.2">
      <c r="B130" s="1116"/>
      <c r="C130" s="1117"/>
      <c r="D130" s="754"/>
      <c r="E130" s="1118"/>
      <c r="F130" s="1118"/>
      <c r="G130" s="1118"/>
      <c r="H130" s="1118"/>
      <c r="I130" s="1118"/>
      <c r="J130" s="1118"/>
      <c r="K130" s="1118"/>
      <c r="L130" s="1118"/>
      <c r="M130" s="1120"/>
      <c r="N130" s="1121"/>
    </row>
    <row r="131" spans="2:14" x14ac:dyDescent="0.2">
      <c r="B131" s="1116"/>
      <c r="C131" s="1117"/>
      <c r="D131" s="754"/>
      <c r="E131" s="1118"/>
      <c r="F131" s="1118"/>
      <c r="G131" s="1118"/>
      <c r="H131" s="1118"/>
      <c r="I131" s="1118"/>
      <c r="J131" s="1118"/>
      <c r="K131" s="1118"/>
      <c r="L131" s="1118"/>
      <c r="M131" s="1120"/>
      <c r="N131" s="1121"/>
    </row>
    <row r="132" spans="2:14" x14ac:dyDescent="0.2">
      <c r="B132" s="1116"/>
      <c r="C132" s="1117"/>
      <c r="D132" s="754"/>
      <c r="E132" s="1118"/>
      <c r="F132" s="1118"/>
      <c r="G132" s="1118"/>
      <c r="H132" s="1118"/>
      <c r="I132" s="1118"/>
      <c r="J132" s="1118"/>
      <c r="K132" s="1118"/>
      <c r="L132" s="1118"/>
      <c r="M132" s="1120"/>
      <c r="N132" s="1121"/>
    </row>
    <row r="133" spans="2:14" x14ac:dyDescent="0.2">
      <c r="B133" s="1116"/>
      <c r="C133" s="1117"/>
      <c r="D133" s="754"/>
      <c r="E133" s="1118"/>
      <c r="F133" s="1118"/>
      <c r="G133" s="1118"/>
      <c r="H133" s="1118"/>
      <c r="I133" s="1118"/>
      <c r="J133" s="1118"/>
      <c r="K133" s="1118"/>
      <c r="L133" s="1118"/>
      <c r="M133" s="1120"/>
      <c r="N133" s="1121"/>
    </row>
    <row r="134" spans="2:14" x14ac:dyDescent="0.2">
      <c r="B134" s="1116"/>
      <c r="C134" s="1117"/>
      <c r="D134" s="754"/>
      <c r="E134" s="1118"/>
      <c r="F134" s="1118"/>
      <c r="G134" s="1118"/>
      <c r="H134" s="1118"/>
      <c r="I134" s="1118"/>
      <c r="J134" s="1118"/>
      <c r="K134" s="1118"/>
      <c r="L134" s="1118"/>
      <c r="M134" s="1120"/>
      <c r="N134" s="1121"/>
    </row>
    <row r="135" spans="2:14" x14ac:dyDescent="0.2">
      <c r="B135" s="1116"/>
      <c r="C135" s="1117"/>
      <c r="D135" s="754"/>
      <c r="E135" s="1118"/>
      <c r="F135" s="1118"/>
      <c r="G135" s="1118"/>
      <c r="H135" s="1118"/>
      <c r="I135" s="1118"/>
      <c r="J135" s="1118"/>
      <c r="K135" s="1118"/>
      <c r="L135" s="1118"/>
      <c r="M135" s="1120"/>
      <c r="N135" s="1121"/>
    </row>
    <row r="136" spans="2:14" x14ac:dyDescent="0.2">
      <c r="B136" s="1116"/>
      <c r="C136" s="1117"/>
      <c r="D136" s="754"/>
      <c r="E136" s="1118"/>
      <c r="F136" s="1118"/>
      <c r="G136" s="1118"/>
      <c r="H136" s="1118"/>
      <c r="I136" s="1118"/>
      <c r="J136" s="1118"/>
      <c r="K136" s="1118"/>
      <c r="L136" s="1118"/>
      <c r="M136" s="1120"/>
      <c r="N136" s="1121"/>
    </row>
    <row r="137" spans="2:14" x14ac:dyDescent="0.2">
      <c r="B137" s="1116"/>
      <c r="C137" s="1117"/>
      <c r="D137" s="754"/>
      <c r="E137" s="1118"/>
      <c r="F137" s="1118"/>
      <c r="G137" s="1118"/>
      <c r="H137" s="1118"/>
      <c r="I137" s="1118"/>
      <c r="J137" s="1118"/>
      <c r="K137" s="1118"/>
      <c r="L137" s="1118"/>
      <c r="M137" s="1120"/>
      <c r="N137" s="1121"/>
    </row>
    <row r="138" spans="2:14" x14ac:dyDescent="0.2">
      <c r="B138" s="1116"/>
      <c r="C138" s="1117"/>
      <c r="D138" s="754"/>
      <c r="E138" s="1118"/>
      <c r="F138" s="1118"/>
      <c r="G138" s="1118"/>
      <c r="H138" s="1118"/>
      <c r="I138" s="1118"/>
      <c r="J138" s="1118"/>
      <c r="K138" s="1118"/>
      <c r="L138" s="1118"/>
      <c r="M138" s="1120"/>
      <c r="N138" s="1121"/>
    </row>
    <row r="139" spans="2:14" x14ac:dyDescent="0.2">
      <c r="B139" s="1116"/>
      <c r="C139" s="1117"/>
      <c r="D139" s="754"/>
      <c r="E139" s="1118"/>
      <c r="F139" s="1118"/>
      <c r="G139" s="1118"/>
      <c r="H139" s="1118"/>
      <c r="I139" s="1118"/>
      <c r="J139" s="1118"/>
      <c r="K139" s="1118"/>
      <c r="L139" s="1118"/>
      <c r="M139" s="1120"/>
      <c r="N139" s="1121"/>
    </row>
    <row r="140" spans="2:14" x14ac:dyDescent="0.2">
      <c r="B140" s="1116"/>
      <c r="C140" s="1117"/>
      <c r="D140" s="754"/>
      <c r="E140" s="1118"/>
      <c r="F140" s="1118"/>
      <c r="G140" s="1118"/>
      <c r="H140" s="1118"/>
      <c r="I140" s="1118"/>
      <c r="J140" s="1118"/>
      <c r="K140" s="1118"/>
      <c r="L140" s="1118"/>
      <c r="M140" s="1120"/>
      <c r="N140" s="1121"/>
    </row>
    <row r="141" spans="2:14" x14ac:dyDescent="0.2">
      <c r="B141" s="1116"/>
      <c r="C141" s="1117"/>
      <c r="D141" s="754"/>
      <c r="E141" s="1118"/>
      <c r="F141" s="1118"/>
      <c r="G141" s="1118"/>
      <c r="H141" s="1118"/>
      <c r="I141" s="1118"/>
      <c r="J141" s="1118"/>
      <c r="K141" s="1118"/>
      <c r="L141" s="1118"/>
      <c r="M141" s="1120"/>
      <c r="N141" s="1121"/>
    </row>
    <row r="142" spans="2:14" x14ac:dyDescent="0.2">
      <c r="B142" s="1116"/>
      <c r="C142" s="1117"/>
      <c r="D142" s="754"/>
      <c r="E142" s="1118"/>
      <c r="F142" s="1118"/>
      <c r="G142" s="1118"/>
      <c r="H142" s="1118"/>
      <c r="I142" s="1118"/>
      <c r="J142" s="1118"/>
      <c r="K142" s="1118"/>
      <c r="L142" s="1118"/>
      <c r="M142" s="1120"/>
      <c r="N142" s="1121"/>
    </row>
    <row r="143" spans="2:14" x14ac:dyDescent="0.2">
      <c r="B143" s="1116"/>
      <c r="C143" s="1117"/>
      <c r="D143" s="754"/>
      <c r="E143" s="1118"/>
      <c r="F143" s="1118"/>
      <c r="G143" s="1118"/>
      <c r="H143" s="1118"/>
      <c r="I143" s="1118"/>
      <c r="J143" s="1118"/>
      <c r="K143" s="1118"/>
      <c r="L143" s="1118"/>
      <c r="M143" s="1120"/>
      <c r="N143" s="1121"/>
    </row>
    <row r="144" spans="2:14" x14ac:dyDescent="0.2">
      <c r="B144" s="1116"/>
      <c r="C144" s="1117"/>
      <c r="D144" s="754"/>
      <c r="E144" s="1118"/>
      <c r="F144" s="1118"/>
      <c r="G144" s="1118"/>
      <c r="H144" s="1118"/>
      <c r="I144" s="1118"/>
      <c r="J144" s="1118"/>
      <c r="K144" s="1118"/>
      <c r="L144" s="1118"/>
      <c r="M144" s="1120"/>
      <c r="N144" s="1121"/>
    </row>
    <row r="145" spans="2:14" x14ac:dyDescent="0.2">
      <c r="B145" s="1116"/>
      <c r="C145" s="1117"/>
      <c r="D145" s="754"/>
      <c r="E145" s="1118"/>
      <c r="F145" s="1118"/>
      <c r="G145" s="1118"/>
      <c r="H145" s="1118"/>
      <c r="I145" s="1118"/>
      <c r="J145" s="1118"/>
      <c r="K145" s="1118"/>
      <c r="L145" s="1118"/>
      <c r="M145" s="1120"/>
      <c r="N145" s="1121"/>
    </row>
    <row r="146" spans="2:14" x14ac:dyDescent="0.2">
      <c r="B146" s="1116"/>
      <c r="C146" s="1117"/>
      <c r="D146" s="754"/>
      <c r="E146" s="1118"/>
      <c r="F146" s="1118"/>
      <c r="G146" s="1118"/>
      <c r="H146" s="1118"/>
      <c r="I146" s="1118"/>
      <c r="J146" s="1118"/>
      <c r="K146" s="1118"/>
      <c r="L146" s="1118"/>
      <c r="M146" s="1120"/>
      <c r="N146" s="1121"/>
    </row>
    <row r="147" spans="2:14" x14ac:dyDescent="0.2">
      <c r="B147" s="1116"/>
      <c r="C147" s="1117"/>
      <c r="D147" s="754"/>
      <c r="E147" s="1118"/>
      <c r="F147" s="1118"/>
      <c r="G147" s="1118"/>
      <c r="H147" s="1118"/>
      <c r="I147" s="1118"/>
      <c r="J147" s="1118"/>
      <c r="K147" s="1118"/>
      <c r="L147" s="1118"/>
      <c r="M147" s="1120"/>
      <c r="N147" s="1121"/>
    </row>
    <row r="148" spans="2:14" x14ac:dyDescent="0.2">
      <c r="B148" s="1116"/>
      <c r="C148" s="1117"/>
      <c r="D148" s="754"/>
      <c r="E148" s="1118"/>
      <c r="F148" s="1118"/>
      <c r="G148" s="1118"/>
      <c r="H148" s="1118"/>
      <c r="I148" s="1118"/>
      <c r="J148" s="1118"/>
      <c r="K148" s="1118"/>
      <c r="L148" s="1118"/>
      <c r="M148" s="1120"/>
      <c r="N148" s="1121"/>
    </row>
    <row r="149" spans="2:14" x14ac:dyDescent="0.2">
      <c r="B149" s="1116"/>
      <c r="C149" s="1117"/>
      <c r="D149" s="754"/>
      <c r="E149" s="1118"/>
      <c r="F149" s="1118"/>
      <c r="G149" s="1118"/>
      <c r="H149" s="1118"/>
      <c r="I149" s="1118"/>
      <c r="J149" s="1118"/>
      <c r="K149" s="1118"/>
      <c r="L149" s="1118"/>
      <c r="M149" s="1120"/>
      <c r="N149" s="1121"/>
    </row>
    <row r="150" spans="2:14" x14ac:dyDescent="0.2">
      <c r="B150" s="1116"/>
      <c r="C150" s="1117"/>
      <c r="D150" s="754"/>
      <c r="E150" s="1118"/>
      <c r="F150" s="1118"/>
      <c r="G150" s="1118"/>
      <c r="H150" s="1118"/>
      <c r="I150" s="1118"/>
      <c r="J150" s="1118"/>
      <c r="K150" s="1118"/>
      <c r="L150" s="1118"/>
      <c r="M150" s="1120"/>
      <c r="N150" s="1121"/>
    </row>
    <row r="151" spans="2:14" x14ac:dyDescent="0.2">
      <c r="B151" s="1116"/>
      <c r="C151" s="1117"/>
      <c r="D151" s="754"/>
      <c r="E151" s="1118"/>
      <c r="F151" s="1118"/>
      <c r="G151" s="1118"/>
      <c r="H151" s="1118"/>
      <c r="I151" s="1118"/>
      <c r="J151" s="1118"/>
      <c r="K151" s="1118"/>
      <c r="L151" s="1118"/>
      <c r="M151" s="1120"/>
      <c r="N151" s="1121"/>
    </row>
    <row r="152" spans="2:14" x14ac:dyDescent="0.2">
      <c r="B152" s="1116"/>
      <c r="C152" s="1117"/>
      <c r="D152" s="754"/>
      <c r="E152" s="1118"/>
      <c r="F152" s="1118"/>
      <c r="G152" s="1118"/>
      <c r="H152" s="1118"/>
      <c r="I152" s="1118"/>
      <c r="J152" s="1118"/>
      <c r="K152" s="1118"/>
      <c r="L152" s="1118"/>
      <c r="M152" s="1120"/>
      <c r="N152" s="1121"/>
    </row>
    <row r="153" spans="2:14" x14ac:dyDescent="0.2">
      <c r="B153" s="1116"/>
      <c r="C153" s="1117"/>
      <c r="D153" s="754"/>
      <c r="E153" s="1118"/>
      <c r="F153" s="1118"/>
      <c r="G153" s="1118"/>
      <c r="H153" s="1118"/>
      <c r="I153" s="1118"/>
      <c r="J153" s="1118"/>
      <c r="K153" s="1118"/>
      <c r="L153" s="1118"/>
      <c r="M153" s="1120"/>
      <c r="N153" s="1121"/>
    </row>
    <row r="154" spans="2:14" x14ac:dyDescent="0.2">
      <c r="B154" s="1116"/>
      <c r="C154" s="1117"/>
      <c r="D154" s="754"/>
      <c r="E154" s="1118"/>
      <c r="F154" s="1118"/>
      <c r="G154" s="1118"/>
      <c r="H154" s="1118"/>
      <c r="I154" s="1118"/>
      <c r="J154" s="1118"/>
      <c r="K154" s="1118"/>
      <c r="L154" s="1118"/>
      <c r="M154" s="1120"/>
      <c r="N154" s="1121"/>
    </row>
    <row r="155" spans="2:14" x14ac:dyDescent="0.2">
      <c r="B155" s="1116"/>
      <c r="C155" s="1117"/>
      <c r="D155" s="754"/>
      <c r="E155" s="1118"/>
      <c r="F155" s="1118"/>
      <c r="G155" s="1118"/>
      <c r="H155" s="1118"/>
      <c r="I155" s="1118"/>
      <c r="J155" s="1118"/>
      <c r="K155" s="1118"/>
      <c r="L155" s="1118"/>
      <c r="M155" s="1120"/>
      <c r="N155" s="1121"/>
    </row>
    <row r="156" spans="2:14" x14ac:dyDescent="0.2">
      <c r="B156" s="1116"/>
      <c r="C156" s="1117"/>
      <c r="D156" s="754"/>
      <c r="E156" s="1118"/>
      <c r="F156" s="1118"/>
      <c r="G156" s="1118"/>
      <c r="H156" s="1118"/>
      <c r="I156" s="1118"/>
      <c r="J156" s="1118"/>
      <c r="K156" s="1118"/>
      <c r="L156" s="1118"/>
      <c r="M156" s="1120"/>
      <c r="N156" s="1121"/>
    </row>
    <row r="157" spans="2:14" x14ac:dyDescent="0.2">
      <c r="B157" s="1116"/>
      <c r="C157" s="1117"/>
      <c r="D157" s="754"/>
      <c r="E157" s="1118"/>
      <c r="F157" s="1118"/>
      <c r="G157" s="1118"/>
      <c r="H157" s="1118"/>
      <c r="I157" s="1118"/>
      <c r="J157" s="1118"/>
      <c r="K157" s="1118"/>
      <c r="L157" s="1118"/>
      <c r="M157" s="1120"/>
      <c r="N157" s="1121"/>
    </row>
    <row r="158" spans="2:14" x14ac:dyDescent="0.2">
      <c r="B158" s="1116"/>
      <c r="C158" s="1117"/>
      <c r="D158" s="754"/>
      <c r="E158" s="1118"/>
      <c r="F158" s="1118"/>
      <c r="G158" s="1118"/>
      <c r="H158" s="1118"/>
      <c r="I158" s="1118"/>
      <c r="J158" s="1118"/>
      <c r="K158" s="1118"/>
      <c r="L158" s="1118"/>
      <c r="M158" s="1120"/>
      <c r="N158" s="1121"/>
    </row>
    <row r="159" spans="2:14" x14ac:dyDescent="0.2">
      <c r="B159" s="1116"/>
      <c r="C159" s="1117"/>
      <c r="D159" s="754"/>
      <c r="E159" s="1118"/>
      <c r="F159" s="1118"/>
      <c r="G159" s="1118"/>
      <c r="H159" s="1118"/>
      <c r="I159" s="1118"/>
      <c r="J159" s="1118"/>
      <c r="K159" s="1118"/>
      <c r="L159" s="1118"/>
      <c r="M159" s="1120"/>
      <c r="N159" s="1121"/>
    </row>
    <row r="160" spans="2:14" x14ac:dyDescent="0.2">
      <c r="B160" s="1116"/>
      <c r="C160" s="1117"/>
      <c r="D160" s="754"/>
      <c r="E160" s="1118"/>
      <c r="F160" s="1118"/>
      <c r="G160" s="1118"/>
      <c r="H160" s="1118"/>
      <c r="I160" s="1118"/>
      <c r="J160" s="1118"/>
      <c r="K160" s="1118"/>
      <c r="L160" s="1118"/>
      <c r="M160" s="1120"/>
      <c r="N160" s="1121"/>
    </row>
    <row r="161" spans="2:14" x14ac:dyDescent="0.2">
      <c r="B161" s="1116"/>
      <c r="C161" s="1117"/>
      <c r="D161" s="754"/>
      <c r="E161" s="1118"/>
      <c r="F161" s="1118"/>
      <c r="G161" s="1118"/>
      <c r="H161" s="1118"/>
      <c r="I161" s="1118"/>
      <c r="J161" s="1118"/>
      <c r="K161" s="1118"/>
      <c r="L161" s="1118"/>
      <c r="M161" s="1120"/>
      <c r="N161" s="1121"/>
    </row>
    <row r="162" spans="2:14" x14ac:dyDescent="0.2">
      <c r="B162" s="1116"/>
      <c r="C162" s="1117"/>
      <c r="D162" s="754"/>
      <c r="E162" s="1118"/>
      <c r="F162" s="1118"/>
      <c r="G162" s="1118"/>
      <c r="H162" s="1118"/>
      <c r="I162" s="1118"/>
      <c r="J162" s="1118"/>
      <c r="K162" s="1118"/>
      <c r="L162" s="1118"/>
      <c r="M162" s="1120"/>
      <c r="N162" s="1121"/>
    </row>
    <row r="163" spans="2:14" x14ac:dyDescent="0.2">
      <c r="B163" s="1116"/>
      <c r="C163" s="1117"/>
      <c r="D163" s="754"/>
      <c r="E163" s="1118"/>
      <c r="F163" s="1118"/>
      <c r="G163" s="1118"/>
      <c r="H163" s="1118"/>
      <c r="I163" s="1118"/>
      <c r="J163" s="1118"/>
      <c r="K163" s="1118"/>
      <c r="L163" s="1118"/>
      <c r="M163" s="1120"/>
      <c r="N163" s="1121"/>
    </row>
    <row r="164" spans="2:14" x14ac:dyDescent="0.2">
      <c r="B164" s="1116"/>
      <c r="C164" s="1117"/>
      <c r="D164" s="754"/>
      <c r="E164" s="1118"/>
      <c r="F164" s="1118"/>
      <c r="G164" s="1118"/>
      <c r="H164" s="1118"/>
      <c r="I164" s="1118"/>
      <c r="J164" s="1118"/>
      <c r="K164" s="1118"/>
      <c r="L164" s="1118"/>
      <c r="M164" s="1120"/>
      <c r="N164" s="1121"/>
    </row>
    <row r="165" spans="2:14" x14ac:dyDescent="0.2">
      <c r="B165" s="1116"/>
      <c r="C165" s="1117"/>
      <c r="D165" s="754"/>
      <c r="E165" s="1118"/>
      <c r="F165" s="1118"/>
      <c r="G165" s="1118"/>
      <c r="H165" s="1118"/>
      <c r="I165" s="1118"/>
      <c r="J165" s="1118"/>
      <c r="K165" s="1118"/>
      <c r="L165" s="1118"/>
      <c r="M165" s="1120"/>
      <c r="N165" s="1121"/>
    </row>
    <row r="166" spans="2:14" x14ac:dyDescent="0.2">
      <c r="B166" s="1116"/>
      <c r="C166" s="1117"/>
      <c r="D166" s="754"/>
      <c r="E166" s="1118"/>
      <c r="F166" s="1118"/>
      <c r="G166" s="1118"/>
      <c r="H166" s="1118"/>
      <c r="I166" s="1118"/>
      <c r="J166" s="1118"/>
      <c r="K166" s="1118"/>
      <c r="L166" s="1118"/>
      <c r="M166" s="1120"/>
      <c r="N166" s="1121"/>
    </row>
    <row r="167" spans="2:14" x14ac:dyDescent="0.2">
      <c r="B167" s="1116"/>
      <c r="C167" s="1117"/>
      <c r="D167" s="754"/>
      <c r="E167" s="1118"/>
      <c r="F167" s="1118"/>
      <c r="G167" s="1118"/>
      <c r="H167" s="1118"/>
      <c r="I167" s="1118"/>
      <c r="J167" s="1118"/>
      <c r="K167" s="1118"/>
      <c r="L167" s="1118"/>
      <c r="M167" s="1120"/>
      <c r="N167" s="1121"/>
    </row>
    <row r="168" spans="2:14" x14ac:dyDescent="0.2">
      <c r="B168" s="1116"/>
      <c r="C168" s="1117"/>
      <c r="D168" s="754"/>
      <c r="E168" s="1118"/>
      <c r="F168" s="1118"/>
      <c r="G168" s="1118"/>
      <c r="H168" s="1118"/>
      <c r="I168" s="1118"/>
      <c r="J168" s="1118"/>
      <c r="K168" s="1118"/>
      <c r="L168" s="1118"/>
      <c r="M168" s="1120"/>
      <c r="N168" s="1121"/>
    </row>
    <row r="169" spans="2:14" x14ac:dyDescent="0.2">
      <c r="B169" s="1116"/>
      <c r="C169" s="1117"/>
      <c r="D169" s="754"/>
      <c r="E169" s="1118"/>
      <c r="F169" s="1118"/>
      <c r="G169" s="1118"/>
      <c r="H169" s="1118"/>
      <c r="I169" s="1118"/>
      <c r="J169" s="1118"/>
      <c r="K169" s="1118"/>
      <c r="L169" s="1118"/>
      <c r="M169" s="1120"/>
      <c r="N169" s="1121"/>
    </row>
    <row r="170" spans="2:14" x14ac:dyDescent="0.2">
      <c r="B170" s="1116"/>
      <c r="C170" s="1117"/>
      <c r="D170" s="754"/>
      <c r="E170" s="1118"/>
      <c r="F170" s="1118"/>
      <c r="G170" s="1118"/>
      <c r="H170" s="1118"/>
      <c r="I170" s="1118"/>
      <c r="J170" s="1118"/>
      <c r="K170" s="1118"/>
      <c r="L170" s="1118"/>
      <c r="M170" s="1120"/>
      <c r="N170" s="1121"/>
    </row>
    <row r="171" spans="2:14" x14ac:dyDescent="0.2">
      <c r="B171" s="1116"/>
      <c r="C171" s="1117"/>
      <c r="D171" s="754"/>
      <c r="E171" s="1118"/>
      <c r="F171" s="1118"/>
      <c r="G171" s="1118"/>
      <c r="H171" s="1118"/>
      <c r="I171" s="1118"/>
      <c r="J171" s="1118"/>
      <c r="K171" s="1118"/>
      <c r="L171" s="1118"/>
      <c r="M171" s="1120"/>
      <c r="N171" s="1121"/>
    </row>
    <row r="172" spans="2:14" x14ac:dyDescent="0.2">
      <c r="B172" s="1116"/>
      <c r="C172" s="1117"/>
      <c r="D172" s="754"/>
      <c r="E172" s="1118"/>
      <c r="F172" s="1118"/>
      <c r="G172" s="1118"/>
      <c r="H172" s="1118"/>
      <c r="I172" s="1118"/>
      <c r="J172" s="1118"/>
      <c r="K172" s="1118"/>
      <c r="L172" s="1118"/>
      <c r="M172" s="1120"/>
      <c r="N172" s="1121"/>
    </row>
    <row r="173" spans="2:14" x14ac:dyDescent="0.2">
      <c r="B173" s="1116"/>
      <c r="C173" s="1117"/>
      <c r="D173" s="754"/>
      <c r="E173" s="1118"/>
      <c r="F173" s="1118"/>
      <c r="G173" s="1118"/>
      <c r="H173" s="1118"/>
      <c r="I173" s="1118"/>
      <c r="J173" s="1118"/>
      <c r="K173" s="1118"/>
      <c r="L173" s="1118"/>
      <c r="M173" s="1120"/>
      <c r="N173" s="1121"/>
    </row>
    <row r="174" spans="2:14" x14ac:dyDescent="0.2">
      <c r="B174" s="1116"/>
      <c r="C174" s="1117"/>
      <c r="D174" s="754"/>
      <c r="E174" s="1118"/>
      <c r="F174" s="1118"/>
      <c r="G174" s="1118"/>
      <c r="H174" s="1118"/>
      <c r="I174" s="1118"/>
      <c r="J174" s="1118"/>
      <c r="K174" s="1118"/>
      <c r="L174" s="1118"/>
      <c r="M174" s="1120"/>
      <c r="N174" s="1121"/>
    </row>
    <row r="175" spans="2:14" x14ac:dyDescent="0.2">
      <c r="B175" s="1116"/>
      <c r="C175" s="1117"/>
      <c r="D175" s="754"/>
      <c r="E175" s="1118"/>
      <c r="F175" s="1118"/>
      <c r="G175" s="1118"/>
      <c r="H175" s="1118"/>
      <c r="I175" s="1118"/>
      <c r="J175" s="1118"/>
      <c r="K175" s="1118"/>
      <c r="L175" s="1118"/>
      <c r="M175" s="1120"/>
      <c r="N175" s="1121"/>
    </row>
    <row r="176" spans="2:14" x14ac:dyDescent="0.2">
      <c r="B176" s="1116"/>
      <c r="C176" s="1117"/>
      <c r="D176" s="754"/>
      <c r="E176" s="1118"/>
      <c r="F176" s="1118"/>
      <c r="G176" s="1118"/>
      <c r="H176" s="1118"/>
      <c r="I176" s="1118"/>
      <c r="J176" s="1118"/>
      <c r="K176" s="1118"/>
      <c r="L176" s="1118"/>
      <c r="M176" s="1120"/>
      <c r="N176" s="1121"/>
    </row>
    <row r="177" spans="2:14" x14ac:dyDescent="0.2">
      <c r="B177" s="1116"/>
      <c r="C177" s="1117"/>
      <c r="D177" s="754"/>
      <c r="E177" s="1118"/>
      <c r="F177" s="1118"/>
      <c r="G177" s="1118"/>
      <c r="H177" s="1118"/>
      <c r="I177" s="1118"/>
      <c r="J177" s="1118"/>
      <c r="K177" s="1118"/>
      <c r="L177" s="1118"/>
      <c r="M177" s="1120"/>
      <c r="N177" s="1121"/>
    </row>
    <row r="178" spans="2:14" x14ac:dyDescent="0.2">
      <c r="B178" s="1116"/>
      <c r="C178" s="1117"/>
      <c r="D178" s="754"/>
      <c r="E178" s="1118"/>
      <c r="F178" s="1118"/>
      <c r="G178" s="1118"/>
      <c r="H178" s="1118"/>
      <c r="I178" s="1118"/>
      <c r="J178" s="1118"/>
      <c r="K178" s="1118"/>
      <c r="L178" s="1118"/>
      <c r="M178" s="1120"/>
      <c r="N178" s="1121"/>
    </row>
    <row r="179" spans="2:14" x14ac:dyDescent="0.2">
      <c r="B179" s="1116"/>
      <c r="C179" s="1117"/>
      <c r="D179" s="754"/>
      <c r="E179" s="1118"/>
      <c r="F179" s="1118"/>
      <c r="G179" s="1118"/>
      <c r="H179" s="1118"/>
      <c r="I179" s="1118"/>
      <c r="J179" s="1118"/>
      <c r="K179" s="1118"/>
      <c r="L179" s="1118"/>
      <c r="M179" s="1120"/>
      <c r="N179" s="1121"/>
    </row>
    <row r="180" spans="2:14" x14ac:dyDescent="0.2">
      <c r="B180" s="1116"/>
      <c r="C180" s="1117"/>
      <c r="D180" s="754"/>
      <c r="E180" s="1118"/>
      <c r="F180" s="1118"/>
      <c r="G180" s="1118"/>
      <c r="H180" s="1118"/>
      <c r="I180" s="1118"/>
      <c r="J180" s="1118"/>
      <c r="K180" s="1118"/>
      <c r="L180" s="1118"/>
      <c r="M180" s="1120"/>
      <c r="N180" s="1121"/>
    </row>
    <row r="181" spans="2:14" x14ac:dyDescent="0.2">
      <c r="B181" s="1116"/>
      <c r="C181" s="1117"/>
      <c r="D181" s="754"/>
      <c r="E181" s="1118"/>
      <c r="F181" s="1118"/>
      <c r="G181" s="1118"/>
      <c r="H181" s="1118"/>
      <c r="I181" s="1118"/>
      <c r="J181" s="1118"/>
      <c r="K181" s="1118"/>
      <c r="L181" s="1118"/>
      <c r="M181" s="1120"/>
      <c r="N181" s="1121"/>
    </row>
    <row r="182" spans="2:14" x14ac:dyDescent="0.2">
      <c r="B182" s="1116"/>
      <c r="C182" s="1117"/>
      <c r="D182" s="754"/>
      <c r="E182" s="1118"/>
      <c r="F182" s="1118"/>
      <c r="G182" s="1118"/>
      <c r="H182" s="1118"/>
      <c r="I182" s="1118"/>
      <c r="J182" s="1118"/>
      <c r="K182" s="1118"/>
      <c r="L182" s="1118"/>
      <c r="M182" s="1120"/>
      <c r="N182" s="1121"/>
    </row>
    <row r="183" spans="2:14" x14ac:dyDescent="0.2">
      <c r="B183" s="1116"/>
      <c r="C183" s="1117"/>
      <c r="D183" s="754"/>
      <c r="E183" s="1118"/>
      <c r="F183" s="1118"/>
      <c r="G183" s="1118"/>
      <c r="H183" s="1118"/>
      <c r="I183" s="1118"/>
      <c r="J183" s="1118"/>
      <c r="K183" s="1118"/>
      <c r="L183" s="1118"/>
      <c r="M183" s="1120"/>
      <c r="N183" s="1121"/>
    </row>
    <row r="184" spans="2:14" x14ac:dyDescent="0.2">
      <c r="B184" s="1116"/>
      <c r="C184" s="1117"/>
      <c r="D184" s="754"/>
      <c r="E184" s="1118"/>
      <c r="F184" s="1118"/>
      <c r="G184" s="1118"/>
      <c r="H184" s="1118"/>
      <c r="I184" s="1118"/>
      <c r="J184" s="1118"/>
      <c r="K184" s="1118"/>
      <c r="L184" s="1118"/>
      <c r="M184" s="1120"/>
      <c r="N184" s="1121"/>
    </row>
    <row r="185" spans="2:14" x14ac:dyDescent="0.2">
      <c r="B185" s="1116"/>
      <c r="C185" s="1117"/>
      <c r="D185" s="754"/>
      <c r="E185" s="1118"/>
      <c r="F185" s="1118"/>
      <c r="G185" s="1118"/>
      <c r="H185" s="1118"/>
      <c r="I185" s="1118"/>
      <c r="J185" s="1118"/>
      <c r="K185" s="1118"/>
      <c r="L185" s="1118"/>
      <c r="M185" s="1120"/>
      <c r="N185" s="1121"/>
    </row>
    <row r="186" spans="2:14" x14ac:dyDescent="0.2">
      <c r="B186" s="1116"/>
      <c r="C186" s="1117"/>
      <c r="D186" s="754"/>
      <c r="E186" s="1118"/>
      <c r="F186" s="1118"/>
      <c r="G186" s="1118"/>
      <c r="H186" s="1118"/>
      <c r="I186" s="1118"/>
      <c r="J186" s="1118"/>
      <c r="K186" s="1118"/>
      <c r="L186" s="1118"/>
      <c r="M186" s="1120"/>
      <c r="N186" s="1121"/>
    </row>
    <row r="187" spans="2:14" x14ac:dyDescent="0.2">
      <c r="B187" s="1116"/>
      <c r="C187" s="1117"/>
      <c r="D187" s="754"/>
      <c r="E187" s="1118"/>
      <c r="F187" s="1118"/>
      <c r="G187" s="1118"/>
      <c r="H187" s="1118"/>
      <c r="I187" s="1118"/>
      <c r="J187" s="1118"/>
      <c r="K187" s="1118"/>
      <c r="L187" s="1118"/>
      <c r="M187" s="1120"/>
      <c r="N187" s="1121"/>
    </row>
    <row r="188" spans="2:14" x14ac:dyDescent="0.2">
      <c r="B188" s="1116"/>
      <c r="C188" s="1117"/>
      <c r="D188" s="754"/>
      <c r="E188" s="1118"/>
      <c r="F188" s="1118"/>
      <c r="G188" s="1118"/>
      <c r="H188" s="1118"/>
      <c r="I188" s="1118"/>
      <c r="J188" s="1118"/>
      <c r="K188" s="1118"/>
      <c r="L188" s="1118"/>
      <c r="M188" s="1120"/>
      <c r="N188" s="1121"/>
    </row>
    <row r="189" spans="2:14" x14ac:dyDescent="0.2">
      <c r="B189" s="1116"/>
      <c r="C189" s="1117"/>
      <c r="D189" s="754"/>
      <c r="E189" s="1118"/>
      <c r="F189" s="1118"/>
      <c r="G189" s="1118"/>
      <c r="H189" s="1118"/>
      <c r="I189" s="1118"/>
      <c r="J189" s="1118"/>
      <c r="K189" s="1118"/>
      <c r="L189" s="1118"/>
      <c r="M189" s="1120"/>
      <c r="N189" s="1121"/>
    </row>
    <row r="190" spans="2:14" x14ac:dyDescent="0.2">
      <c r="B190" s="1116"/>
      <c r="C190" s="1117"/>
      <c r="D190" s="754"/>
      <c r="E190" s="1118"/>
      <c r="F190" s="1118"/>
      <c r="G190" s="1118"/>
      <c r="H190" s="1118"/>
      <c r="I190" s="1118"/>
      <c r="J190" s="1118"/>
      <c r="K190" s="1118"/>
      <c r="L190" s="1118"/>
      <c r="M190" s="1120"/>
      <c r="N190" s="1121"/>
    </row>
    <row r="191" spans="2:14" x14ac:dyDescent="0.2">
      <c r="B191" s="1116"/>
      <c r="C191" s="1117"/>
      <c r="D191" s="754"/>
      <c r="E191" s="1118"/>
      <c r="F191" s="1118"/>
      <c r="G191" s="1118"/>
      <c r="H191" s="1118"/>
      <c r="I191" s="1118"/>
      <c r="J191" s="1118"/>
      <c r="K191" s="1118"/>
      <c r="L191" s="1118"/>
      <c r="M191" s="1120"/>
      <c r="N191" s="1121"/>
    </row>
    <row r="192" spans="2:14" x14ac:dyDescent="0.2">
      <c r="B192" s="1116"/>
      <c r="C192" s="1117"/>
      <c r="D192" s="754"/>
      <c r="E192" s="1118"/>
      <c r="F192" s="1118"/>
      <c r="G192" s="1118"/>
      <c r="H192" s="1118"/>
      <c r="I192" s="1118"/>
      <c r="J192" s="1118"/>
      <c r="K192" s="1118"/>
      <c r="L192" s="1118"/>
      <c r="M192" s="1120"/>
      <c r="N192" s="1121"/>
    </row>
    <row r="193" spans="2:14" x14ac:dyDescent="0.2">
      <c r="B193" s="1116"/>
      <c r="C193" s="1117"/>
      <c r="D193" s="754"/>
      <c r="E193" s="1118"/>
      <c r="F193" s="1118"/>
      <c r="G193" s="1118"/>
      <c r="H193" s="1118"/>
      <c r="I193" s="1118"/>
      <c r="J193" s="1118"/>
      <c r="K193" s="1118"/>
      <c r="L193" s="1118"/>
      <c r="M193" s="1120"/>
      <c r="N193" s="1121"/>
    </row>
    <row r="194" spans="2:14" x14ac:dyDescent="0.2">
      <c r="B194" s="1116"/>
      <c r="C194" s="1117"/>
      <c r="D194" s="754"/>
      <c r="E194" s="1118"/>
      <c r="F194" s="1118"/>
      <c r="G194" s="1118"/>
      <c r="H194" s="1118"/>
      <c r="I194" s="1118"/>
      <c r="J194" s="1118"/>
      <c r="K194" s="1118"/>
      <c r="L194" s="1118"/>
      <c r="M194" s="1120"/>
      <c r="N194" s="1121"/>
    </row>
    <row r="195" spans="2:14" x14ac:dyDescent="0.2">
      <c r="B195" s="1116"/>
      <c r="C195" s="1117"/>
      <c r="D195" s="754"/>
      <c r="E195" s="1118"/>
      <c r="F195" s="1118"/>
      <c r="G195" s="1118"/>
      <c r="H195" s="1118"/>
      <c r="I195" s="1118"/>
      <c r="J195" s="1118"/>
      <c r="K195" s="1118"/>
      <c r="L195" s="1118"/>
      <c r="M195" s="1120"/>
      <c r="N195" s="1121"/>
    </row>
    <row r="196" spans="2:14" x14ac:dyDescent="0.2">
      <c r="B196" s="1116"/>
      <c r="C196" s="1117"/>
      <c r="D196" s="754"/>
      <c r="E196" s="1118"/>
      <c r="F196" s="1118"/>
      <c r="G196" s="1118"/>
      <c r="H196" s="1118"/>
      <c r="I196" s="1118"/>
      <c r="J196" s="1118"/>
      <c r="K196" s="1118"/>
      <c r="L196" s="1118"/>
      <c r="M196" s="1120"/>
      <c r="N196" s="1121"/>
    </row>
    <row r="197" spans="2:14" x14ac:dyDescent="0.2">
      <c r="B197" s="1116"/>
      <c r="C197" s="1117"/>
      <c r="D197" s="754"/>
      <c r="E197" s="1118"/>
      <c r="F197" s="1118"/>
      <c r="G197" s="1118"/>
      <c r="H197" s="1118"/>
      <c r="I197" s="1118"/>
      <c r="J197" s="1118"/>
      <c r="K197" s="1118"/>
      <c r="L197" s="1118"/>
      <c r="M197" s="1120"/>
      <c r="N197" s="1121"/>
    </row>
    <row r="198" spans="2:14" x14ac:dyDescent="0.2">
      <c r="B198" s="1116"/>
      <c r="C198" s="1117"/>
      <c r="D198" s="754"/>
      <c r="E198" s="1118"/>
      <c r="F198" s="1118"/>
      <c r="G198" s="1118"/>
      <c r="H198" s="1118"/>
      <c r="I198" s="1118"/>
      <c r="J198" s="1118"/>
      <c r="K198" s="1118"/>
      <c r="L198" s="1118"/>
      <c r="M198" s="1120"/>
      <c r="N198" s="1121"/>
    </row>
    <row r="199" spans="2:14" x14ac:dyDescent="0.2">
      <c r="B199" s="1116"/>
      <c r="C199" s="1117"/>
      <c r="D199" s="754"/>
      <c r="E199" s="1118"/>
      <c r="F199" s="1118"/>
      <c r="G199" s="1118"/>
      <c r="H199" s="1118"/>
      <c r="I199" s="1118"/>
      <c r="J199" s="1118"/>
      <c r="K199" s="1118"/>
      <c r="L199" s="1118"/>
      <c r="M199" s="1120"/>
      <c r="N199" s="1121"/>
    </row>
    <row r="200" spans="2:14" x14ac:dyDescent="0.2">
      <c r="B200" s="1116"/>
      <c r="C200" s="1117"/>
      <c r="D200" s="754"/>
      <c r="E200" s="1118"/>
      <c r="F200" s="1118"/>
      <c r="G200" s="1118"/>
      <c r="H200" s="1118"/>
      <c r="I200" s="1118"/>
      <c r="J200" s="1118"/>
      <c r="K200" s="1118"/>
      <c r="L200" s="1118"/>
      <c r="M200" s="1120"/>
      <c r="N200" s="1121"/>
    </row>
    <row r="201" spans="2:14" x14ac:dyDescent="0.2">
      <c r="B201" s="1116"/>
      <c r="C201" s="1117"/>
      <c r="D201" s="754"/>
      <c r="E201" s="1118"/>
      <c r="F201" s="1118"/>
      <c r="G201" s="1118"/>
      <c r="H201" s="1118"/>
      <c r="I201" s="1118"/>
      <c r="J201" s="1118"/>
      <c r="K201" s="1118"/>
      <c r="L201" s="1118"/>
      <c r="M201" s="1120"/>
      <c r="N201" s="1121"/>
    </row>
    <row r="202" spans="2:14" x14ac:dyDescent="0.2">
      <c r="B202" s="1116"/>
      <c r="C202" s="1117"/>
      <c r="D202" s="754"/>
      <c r="E202" s="1118"/>
      <c r="F202" s="1118"/>
      <c r="G202" s="1118"/>
      <c r="H202" s="1118"/>
      <c r="I202" s="1118"/>
      <c r="J202" s="1118"/>
      <c r="K202" s="1118"/>
      <c r="L202" s="1118"/>
      <c r="M202" s="1120"/>
      <c r="N202" s="1121"/>
    </row>
    <row r="203" spans="2:14" x14ac:dyDescent="0.2">
      <c r="B203" s="1116"/>
      <c r="C203" s="1117"/>
      <c r="D203" s="754"/>
      <c r="E203" s="1118"/>
      <c r="F203" s="1118"/>
      <c r="G203" s="1118"/>
      <c r="H203" s="1118"/>
      <c r="I203" s="1118"/>
      <c r="J203" s="1118"/>
      <c r="K203" s="1118"/>
      <c r="L203" s="1118"/>
      <c r="M203" s="1120"/>
      <c r="N203" s="1121"/>
    </row>
    <row r="204" spans="2:14" x14ac:dyDescent="0.2">
      <c r="B204" s="1116"/>
      <c r="C204" s="1117"/>
      <c r="D204" s="754"/>
      <c r="E204" s="1118"/>
      <c r="F204" s="1118"/>
      <c r="G204" s="1118"/>
      <c r="H204" s="1118"/>
      <c r="I204" s="1118"/>
      <c r="J204" s="1118"/>
      <c r="K204" s="1118"/>
      <c r="L204" s="1118"/>
      <c r="M204" s="1120"/>
      <c r="N204" s="1121"/>
    </row>
    <row r="205" spans="2:14" x14ac:dyDescent="0.2">
      <c r="B205" s="1116"/>
      <c r="C205" s="1117"/>
      <c r="D205" s="754"/>
      <c r="E205" s="1118"/>
      <c r="F205" s="1118"/>
      <c r="G205" s="1118"/>
      <c r="H205" s="1118"/>
      <c r="I205" s="1118"/>
      <c r="J205" s="1118"/>
      <c r="K205" s="1118"/>
      <c r="L205" s="1118"/>
      <c r="M205" s="1120"/>
      <c r="N205" s="1121"/>
    </row>
    <row r="206" spans="2:14" x14ac:dyDescent="0.2">
      <c r="B206" s="1116"/>
      <c r="C206" s="1117"/>
      <c r="D206" s="754"/>
      <c r="E206" s="1118"/>
      <c r="F206" s="1118"/>
      <c r="G206" s="1118"/>
      <c r="H206" s="1118"/>
      <c r="I206" s="1118"/>
      <c r="J206" s="1118"/>
      <c r="K206" s="1118"/>
      <c r="L206" s="1118"/>
      <c r="M206" s="1120"/>
      <c r="N206" s="1121"/>
    </row>
    <row r="207" spans="2:14" x14ac:dyDescent="0.2">
      <c r="B207" s="1116"/>
      <c r="C207" s="1117"/>
      <c r="D207" s="754"/>
      <c r="E207" s="1118"/>
      <c r="F207" s="1118"/>
      <c r="G207" s="1118"/>
      <c r="H207" s="1118"/>
      <c r="I207" s="1118"/>
      <c r="J207" s="1118"/>
      <c r="K207" s="1118"/>
      <c r="L207" s="1118"/>
      <c r="M207" s="1120"/>
      <c r="N207" s="1121"/>
    </row>
    <row r="208" spans="2:14" x14ac:dyDescent="0.2">
      <c r="B208" s="1116"/>
      <c r="C208" s="1117"/>
      <c r="D208" s="754"/>
      <c r="E208" s="1118"/>
      <c r="F208" s="1118"/>
      <c r="G208" s="1118"/>
      <c r="H208" s="1118"/>
      <c r="I208" s="1118"/>
      <c r="J208" s="1118"/>
      <c r="K208" s="1118"/>
      <c r="L208" s="1118"/>
      <c r="M208" s="1120"/>
      <c r="N208" s="1121"/>
    </row>
    <row r="209" spans="2:14" x14ac:dyDescent="0.2">
      <c r="B209" s="1116"/>
      <c r="C209" s="1117"/>
      <c r="D209" s="754"/>
      <c r="E209" s="1118"/>
      <c r="F209" s="1118"/>
      <c r="G209" s="1118"/>
      <c r="H209" s="1118"/>
      <c r="I209" s="1118"/>
      <c r="J209" s="1118"/>
      <c r="K209" s="1118"/>
      <c r="L209" s="1118"/>
      <c r="M209" s="1120"/>
      <c r="N209" s="1121"/>
    </row>
    <row r="210" spans="2:14" x14ac:dyDescent="0.2">
      <c r="B210" s="1116"/>
      <c r="C210" s="1117"/>
      <c r="D210" s="754"/>
      <c r="E210" s="1118"/>
      <c r="F210" s="1118"/>
      <c r="G210" s="1118"/>
      <c r="H210" s="1118"/>
      <c r="I210" s="1118"/>
      <c r="J210" s="1118"/>
      <c r="K210" s="1118"/>
      <c r="L210" s="1118"/>
      <c r="M210" s="1120"/>
      <c r="N210" s="1121"/>
    </row>
    <row r="211" spans="2:14" x14ac:dyDescent="0.2">
      <c r="B211" s="1116"/>
      <c r="C211" s="1117"/>
      <c r="D211" s="754"/>
      <c r="E211" s="1118"/>
      <c r="F211" s="1118"/>
      <c r="G211" s="1118"/>
      <c r="H211" s="1118"/>
      <c r="I211" s="1118"/>
      <c r="J211" s="1118"/>
      <c r="K211" s="1118"/>
      <c r="L211" s="1118"/>
      <c r="M211" s="1120"/>
      <c r="N211" s="1121"/>
    </row>
    <row r="212" spans="2:14" x14ac:dyDescent="0.2">
      <c r="B212" s="1116"/>
      <c r="C212" s="1117"/>
      <c r="D212" s="754"/>
      <c r="E212" s="1118"/>
      <c r="F212" s="1118"/>
      <c r="G212" s="1118"/>
      <c r="H212" s="1118"/>
      <c r="I212" s="1118"/>
      <c r="J212" s="1118"/>
      <c r="K212" s="1118"/>
      <c r="L212" s="1118"/>
      <c r="M212" s="1120"/>
      <c r="N212" s="1121"/>
    </row>
    <row r="213" spans="2:14" x14ac:dyDescent="0.2">
      <c r="B213" s="1116"/>
      <c r="C213" s="1117"/>
      <c r="D213" s="754"/>
      <c r="E213" s="1118"/>
      <c r="F213" s="1118"/>
      <c r="G213" s="1118"/>
      <c r="H213" s="1118"/>
      <c r="I213" s="1118"/>
      <c r="J213" s="1118"/>
      <c r="K213" s="1118"/>
      <c r="L213" s="1118"/>
      <c r="M213" s="1120"/>
      <c r="N213" s="1121"/>
    </row>
    <row r="214" spans="2:14" x14ac:dyDescent="0.2">
      <c r="B214" s="1116"/>
      <c r="C214" s="1117"/>
      <c r="D214" s="754"/>
      <c r="E214" s="1118"/>
      <c r="F214" s="1118"/>
      <c r="G214" s="1118"/>
      <c r="H214" s="1118"/>
      <c r="I214" s="1118"/>
      <c r="J214" s="1118"/>
      <c r="K214" s="1118"/>
      <c r="L214" s="1118"/>
      <c r="M214" s="1120"/>
      <c r="N214" s="1121"/>
    </row>
    <row r="215" spans="2:14" x14ac:dyDescent="0.2">
      <c r="B215" s="1116"/>
      <c r="C215" s="1117"/>
      <c r="D215" s="754"/>
      <c r="E215" s="1118"/>
      <c r="F215" s="1118"/>
      <c r="G215" s="1118"/>
      <c r="H215" s="1118"/>
      <c r="I215" s="1118"/>
      <c r="J215" s="1118"/>
      <c r="K215" s="1118"/>
      <c r="L215" s="1118"/>
      <c r="M215" s="1120"/>
      <c r="N215" s="1121"/>
    </row>
    <row r="216" spans="2:14" x14ac:dyDescent="0.2">
      <c r="B216" s="1116"/>
      <c r="C216" s="1117"/>
      <c r="D216" s="754"/>
      <c r="E216" s="1118"/>
      <c r="F216" s="1118"/>
      <c r="G216" s="1118"/>
      <c r="H216" s="1118"/>
      <c r="I216" s="1118"/>
      <c r="J216" s="1118"/>
      <c r="K216" s="1118"/>
      <c r="L216" s="1118"/>
      <c r="M216" s="1120"/>
      <c r="N216" s="1121"/>
    </row>
    <row r="217" spans="2:14" x14ac:dyDescent="0.2">
      <c r="B217" s="1116"/>
      <c r="C217" s="1117"/>
      <c r="D217" s="754"/>
      <c r="E217" s="1118"/>
      <c r="F217" s="1118"/>
      <c r="G217" s="1118"/>
      <c r="H217" s="1118"/>
      <c r="I217" s="1118"/>
      <c r="J217" s="1118"/>
      <c r="K217" s="1118"/>
      <c r="L217" s="1118"/>
      <c r="M217" s="1120"/>
      <c r="N217" s="1121"/>
    </row>
    <row r="218" spans="2:14" x14ac:dyDescent="0.2">
      <c r="B218" s="1116"/>
      <c r="C218" s="1117"/>
      <c r="D218" s="754"/>
      <c r="E218" s="1118"/>
      <c r="F218" s="1118"/>
      <c r="G218" s="1118"/>
      <c r="H218" s="1118"/>
      <c r="I218" s="1118"/>
      <c r="J218" s="1118"/>
      <c r="K218" s="1118"/>
      <c r="L218" s="1118"/>
      <c r="M218" s="1120"/>
      <c r="N218" s="1121"/>
    </row>
    <row r="219" spans="2:14" x14ac:dyDescent="0.2">
      <c r="B219" s="1116"/>
      <c r="C219" s="1117"/>
      <c r="D219" s="754"/>
      <c r="E219" s="1118"/>
      <c r="F219" s="1118"/>
      <c r="G219" s="1118"/>
      <c r="H219" s="1118"/>
      <c r="I219" s="1118"/>
      <c r="J219" s="1118"/>
      <c r="K219" s="1118"/>
      <c r="L219" s="1118"/>
      <c r="M219" s="1120"/>
      <c r="N219" s="1121"/>
    </row>
    <row r="220" spans="2:14" x14ac:dyDescent="0.2">
      <c r="B220" s="1116"/>
      <c r="C220" s="1117"/>
      <c r="D220" s="754"/>
      <c r="E220" s="1118"/>
      <c r="F220" s="1118"/>
      <c r="G220" s="1118"/>
      <c r="H220" s="1118"/>
      <c r="I220" s="1118"/>
      <c r="J220" s="1118"/>
      <c r="K220" s="1118"/>
      <c r="L220" s="1118"/>
      <c r="M220" s="1120"/>
      <c r="N220" s="1121"/>
    </row>
    <row r="221" spans="2:14" x14ac:dyDescent="0.2">
      <c r="B221" s="1116"/>
      <c r="C221" s="1117"/>
      <c r="D221" s="754"/>
      <c r="E221" s="1118"/>
      <c r="F221" s="1118"/>
      <c r="G221" s="1118"/>
      <c r="H221" s="1118"/>
      <c r="I221" s="1118"/>
      <c r="J221" s="1118"/>
      <c r="K221" s="1118"/>
      <c r="L221" s="1118"/>
      <c r="M221" s="1120"/>
      <c r="N221" s="1121"/>
    </row>
    <row r="222" spans="2:14" x14ac:dyDescent="0.2">
      <c r="B222" s="1116"/>
      <c r="C222" s="1117"/>
      <c r="D222" s="754"/>
      <c r="E222" s="1118"/>
      <c r="F222" s="1118"/>
      <c r="G222" s="1118"/>
      <c r="H222" s="1118"/>
      <c r="I222" s="1118"/>
      <c r="J222" s="1118"/>
      <c r="K222" s="1118"/>
      <c r="L222" s="1118"/>
      <c r="M222" s="1120"/>
      <c r="N222" s="1121"/>
    </row>
    <row r="223" spans="2:14" x14ac:dyDescent="0.2">
      <c r="B223" s="1116"/>
      <c r="C223" s="1117"/>
      <c r="D223" s="754"/>
      <c r="E223" s="1118"/>
      <c r="F223" s="1118"/>
      <c r="G223" s="1118"/>
      <c r="H223" s="1118"/>
      <c r="I223" s="1118"/>
      <c r="J223" s="1118"/>
      <c r="K223" s="1118"/>
      <c r="L223" s="1118"/>
      <c r="M223" s="1120"/>
      <c r="N223" s="1121"/>
    </row>
    <row r="224" spans="2:14" x14ac:dyDescent="0.2">
      <c r="B224" s="1116"/>
      <c r="C224" s="1117"/>
      <c r="D224" s="754"/>
      <c r="E224" s="1118"/>
      <c r="F224" s="1118"/>
      <c r="G224" s="1118"/>
      <c r="H224" s="1118"/>
      <c r="I224" s="1118"/>
      <c r="J224" s="1118"/>
      <c r="K224" s="1118"/>
      <c r="L224" s="1118"/>
      <c r="M224" s="1120"/>
      <c r="N224" s="1121"/>
    </row>
    <row r="225" spans="2:14" x14ac:dyDescent="0.2">
      <c r="B225" s="1116"/>
      <c r="C225" s="1117"/>
      <c r="D225" s="754"/>
      <c r="E225" s="1118"/>
      <c r="F225" s="1118"/>
      <c r="G225" s="1118"/>
      <c r="H225" s="1118"/>
      <c r="I225" s="1118"/>
      <c r="J225" s="1118"/>
      <c r="K225" s="1118"/>
      <c r="L225" s="1118"/>
      <c r="M225" s="1120"/>
      <c r="N225" s="1121"/>
    </row>
    <row r="226" spans="2:14" x14ac:dyDescent="0.2">
      <c r="B226" s="1116"/>
      <c r="C226" s="1117"/>
      <c r="D226" s="754"/>
      <c r="E226" s="1118"/>
      <c r="F226" s="1118"/>
      <c r="G226" s="1118"/>
      <c r="H226" s="1118"/>
      <c r="I226" s="1118"/>
      <c r="J226" s="1118"/>
      <c r="K226" s="1118"/>
      <c r="L226" s="1118"/>
      <c r="M226" s="1120"/>
      <c r="N226" s="1121"/>
    </row>
    <row r="227" spans="2:14" x14ac:dyDescent="0.2">
      <c r="B227" s="1116"/>
      <c r="C227" s="1117"/>
      <c r="D227" s="754"/>
      <c r="E227" s="1118"/>
      <c r="F227" s="1118"/>
      <c r="G227" s="1118"/>
      <c r="H227" s="1118"/>
      <c r="I227" s="1118"/>
      <c r="J227" s="1118"/>
      <c r="K227" s="1118"/>
      <c r="L227" s="1118"/>
      <c r="M227" s="1120"/>
      <c r="N227" s="1121"/>
    </row>
    <row r="228" spans="2:14" x14ac:dyDescent="0.2">
      <c r="B228" s="1116"/>
      <c r="C228" s="1117"/>
      <c r="D228" s="754"/>
      <c r="E228" s="1118"/>
      <c r="F228" s="1118"/>
      <c r="G228" s="1118"/>
      <c r="H228" s="1118"/>
      <c r="I228" s="1118"/>
      <c r="J228" s="1118"/>
      <c r="K228" s="1118"/>
      <c r="L228" s="1118"/>
      <c r="M228" s="1120"/>
      <c r="N228" s="1121"/>
    </row>
    <row r="229" spans="2:14" x14ac:dyDescent="0.2">
      <c r="B229" s="1116"/>
      <c r="C229" s="1117"/>
      <c r="D229" s="754"/>
      <c r="E229" s="1118"/>
      <c r="F229" s="1118"/>
      <c r="G229" s="1118"/>
      <c r="H229" s="1118"/>
      <c r="I229" s="1118"/>
      <c r="J229" s="1118"/>
      <c r="K229" s="1118"/>
      <c r="L229" s="1118"/>
      <c r="M229" s="1120"/>
      <c r="N229" s="1121"/>
    </row>
    <row r="230" spans="2:14" x14ac:dyDescent="0.2">
      <c r="B230" s="1116"/>
      <c r="C230" s="1117"/>
      <c r="D230" s="754"/>
      <c r="E230" s="1118"/>
      <c r="F230" s="1118"/>
      <c r="G230" s="1118"/>
      <c r="H230" s="1118"/>
      <c r="I230" s="1118"/>
      <c r="J230" s="1118"/>
      <c r="K230" s="1118"/>
      <c r="L230" s="1118"/>
      <c r="M230" s="1120"/>
      <c r="N230" s="1121"/>
    </row>
    <row r="231" spans="2:14" x14ac:dyDescent="0.2">
      <c r="B231" s="1116"/>
      <c r="C231" s="1117"/>
      <c r="D231" s="754"/>
      <c r="E231" s="1118"/>
      <c r="F231" s="1118"/>
      <c r="G231" s="1118"/>
      <c r="H231" s="1118"/>
      <c r="I231" s="1118"/>
      <c r="J231" s="1118"/>
      <c r="K231" s="1118"/>
      <c r="L231" s="1118"/>
      <c r="M231" s="1120"/>
      <c r="N231" s="1121"/>
    </row>
    <row r="232" spans="2:14" x14ac:dyDescent="0.2">
      <c r="B232" s="1116"/>
      <c r="C232" s="1117"/>
      <c r="D232" s="754"/>
      <c r="E232" s="1118"/>
      <c r="F232" s="1118"/>
      <c r="G232" s="1118"/>
      <c r="H232" s="1118"/>
      <c r="I232" s="1118"/>
      <c r="J232" s="1118"/>
      <c r="K232" s="1118"/>
      <c r="L232" s="1118"/>
      <c r="M232" s="1120"/>
      <c r="N232" s="1121"/>
    </row>
    <row r="233" spans="2:14" x14ac:dyDescent="0.2">
      <c r="B233" s="1116"/>
      <c r="C233" s="1117"/>
      <c r="D233" s="754"/>
      <c r="E233" s="1118"/>
      <c r="F233" s="1118"/>
      <c r="G233" s="1118"/>
      <c r="H233" s="1118"/>
      <c r="I233" s="1118"/>
      <c r="J233" s="1118"/>
      <c r="K233" s="1118"/>
      <c r="L233" s="1118"/>
      <c r="M233" s="1120"/>
      <c r="N233" s="1121"/>
    </row>
    <row r="234" spans="2:14" x14ac:dyDescent="0.2">
      <c r="B234" s="1116"/>
      <c r="C234" s="1117"/>
      <c r="D234" s="754"/>
      <c r="E234" s="1118"/>
      <c r="F234" s="1118"/>
      <c r="G234" s="1118"/>
      <c r="H234" s="1118"/>
      <c r="I234" s="1118"/>
      <c r="J234" s="1118"/>
      <c r="K234" s="1118"/>
      <c r="L234" s="1118"/>
      <c r="M234" s="1120"/>
      <c r="N234" s="1121"/>
    </row>
    <row r="235" spans="2:14" x14ac:dyDescent="0.2">
      <c r="B235" s="1116"/>
      <c r="C235" s="1117"/>
      <c r="D235" s="754"/>
      <c r="E235" s="1118"/>
      <c r="F235" s="1118"/>
      <c r="G235" s="1118"/>
      <c r="H235" s="1118"/>
      <c r="I235" s="1118"/>
      <c r="J235" s="1118"/>
      <c r="K235" s="1118"/>
      <c r="L235" s="1118"/>
      <c r="M235" s="1120"/>
      <c r="N235" s="1121"/>
    </row>
    <row r="236" spans="2:14" x14ac:dyDescent="0.2">
      <c r="B236" s="1116"/>
      <c r="C236" s="1117"/>
      <c r="D236" s="754"/>
      <c r="E236" s="1118"/>
      <c r="F236" s="1118"/>
      <c r="G236" s="1118"/>
      <c r="H236" s="1118"/>
      <c r="I236" s="1118"/>
      <c r="J236" s="1118"/>
      <c r="K236" s="1118"/>
      <c r="L236" s="1118"/>
      <c r="M236" s="1120"/>
      <c r="N236" s="1121"/>
    </row>
    <row r="237" spans="2:14" x14ac:dyDescent="0.2">
      <c r="B237" s="1116"/>
      <c r="C237" s="1117"/>
      <c r="D237" s="754"/>
      <c r="E237" s="1118"/>
      <c r="F237" s="1118"/>
      <c r="G237" s="1118"/>
      <c r="H237" s="1118"/>
      <c r="I237" s="1118"/>
      <c r="J237" s="1118"/>
      <c r="K237" s="1118"/>
      <c r="L237" s="1118"/>
      <c r="M237" s="1120"/>
      <c r="N237" s="1121"/>
    </row>
    <row r="238" spans="2:14" x14ac:dyDescent="0.2">
      <c r="B238" s="1116"/>
      <c r="C238" s="1117"/>
      <c r="D238" s="754"/>
      <c r="E238" s="1118"/>
      <c r="F238" s="1118"/>
      <c r="G238" s="1118"/>
      <c r="H238" s="1118"/>
      <c r="I238" s="1118"/>
      <c r="J238" s="1118"/>
      <c r="K238" s="1118"/>
      <c r="L238" s="1118"/>
      <c r="M238" s="1120"/>
      <c r="N238" s="1121"/>
    </row>
    <row r="239" spans="2:14" x14ac:dyDescent="0.2">
      <c r="B239" s="1116"/>
      <c r="C239" s="1117"/>
      <c r="D239" s="754"/>
      <c r="E239" s="1118"/>
      <c r="F239" s="1118"/>
      <c r="G239" s="1118"/>
      <c r="H239" s="1118"/>
      <c r="I239" s="1118"/>
      <c r="J239" s="1118"/>
      <c r="K239" s="1118"/>
      <c r="L239" s="1118"/>
      <c r="M239" s="1120"/>
      <c r="N239" s="1121"/>
    </row>
    <row r="240" spans="2:14" x14ac:dyDescent="0.2">
      <c r="B240" s="1116"/>
      <c r="C240" s="1117"/>
      <c r="D240" s="754"/>
      <c r="E240" s="1118"/>
      <c r="F240" s="1118"/>
      <c r="G240" s="1118"/>
      <c r="H240" s="1118"/>
      <c r="I240" s="1118"/>
      <c r="J240" s="1118"/>
      <c r="K240" s="1118"/>
      <c r="L240" s="1118"/>
      <c r="M240" s="1120"/>
      <c r="N240" s="1121"/>
    </row>
    <row r="241" spans="2:14" x14ac:dyDescent="0.2">
      <c r="B241" s="1116"/>
      <c r="C241" s="1117"/>
      <c r="D241" s="754"/>
      <c r="E241" s="1118"/>
      <c r="F241" s="1118"/>
      <c r="G241" s="1118"/>
      <c r="H241" s="1118"/>
      <c r="I241" s="1118"/>
      <c r="J241" s="1118"/>
      <c r="K241" s="1118"/>
      <c r="L241" s="1118"/>
      <c r="M241" s="1120"/>
      <c r="N241" s="1121"/>
    </row>
    <row r="242" spans="2:14" x14ac:dyDescent="0.2">
      <c r="B242" s="1116"/>
      <c r="C242" s="1117"/>
      <c r="D242" s="754"/>
      <c r="E242" s="1118"/>
      <c r="F242" s="1118"/>
      <c r="G242" s="1118"/>
      <c r="H242" s="1118"/>
      <c r="I242" s="1118"/>
      <c r="J242" s="1118"/>
      <c r="K242" s="1118"/>
      <c r="L242" s="1118"/>
      <c r="M242" s="1120"/>
      <c r="N242" s="1121"/>
    </row>
    <row r="243" spans="2:14" x14ac:dyDescent="0.2">
      <c r="B243" s="1116"/>
      <c r="C243" s="1117"/>
      <c r="D243" s="754"/>
      <c r="E243" s="1118"/>
      <c r="F243" s="1118"/>
      <c r="G243" s="1118"/>
      <c r="H243" s="1118"/>
      <c r="I243" s="1118"/>
      <c r="J243" s="1118"/>
      <c r="K243" s="1118"/>
      <c r="L243" s="1118"/>
      <c r="M243" s="1120"/>
      <c r="N243" s="1121"/>
    </row>
    <row r="244" spans="2:14" x14ac:dyDescent="0.2">
      <c r="B244" s="1116"/>
      <c r="C244" s="1117"/>
      <c r="D244" s="754"/>
      <c r="E244" s="1118"/>
      <c r="F244" s="1118"/>
      <c r="G244" s="1118"/>
      <c r="H244" s="1118"/>
      <c r="I244" s="1118"/>
      <c r="J244" s="1118"/>
      <c r="K244" s="1118"/>
      <c r="L244" s="1118"/>
      <c r="M244" s="1120"/>
      <c r="N244" s="1121"/>
    </row>
    <row r="245" spans="2:14" x14ac:dyDescent="0.2">
      <c r="B245" s="1116"/>
      <c r="C245" s="1117"/>
      <c r="D245" s="754"/>
      <c r="E245" s="1118"/>
      <c r="F245" s="1118"/>
      <c r="G245" s="1118"/>
      <c r="H245" s="1118"/>
      <c r="I245" s="1118"/>
      <c r="J245" s="1118"/>
      <c r="K245" s="1118"/>
      <c r="L245" s="1118"/>
      <c r="M245" s="1120"/>
      <c r="N245" s="1121"/>
    </row>
    <row r="246" spans="2:14" x14ac:dyDescent="0.2">
      <c r="B246" s="1116"/>
      <c r="C246" s="1117"/>
      <c r="D246" s="754"/>
      <c r="E246" s="1118"/>
      <c r="F246" s="1118"/>
      <c r="G246" s="1118"/>
      <c r="H246" s="1118"/>
      <c r="I246" s="1118"/>
      <c r="J246" s="1118"/>
      <c r="K246" s="1118"/>
      <c r="L246" s="1118"/>
      <c r="M246" s="1120"/>
      <c r="N246" s="1121"/>
    </row>
    <row r="247" spans="2:14" x14ac:dyDescent="0.2">
      <c r="B247" s="1116"/>
      <c r="C247" s="1117"/>
      <c r="D247" s="754"/>
      <c r="E247" s="1118"/>
      <c r="F247" s="1118"/>
      <c r="G247" s="1118"/>
      <c r="H247" s="1118"/>
      <c r="I247" s="1118"/>
      <c r="J247" s="1118"/>
      <c r="K247" s="1118"/>
      <c r="L247" s="1118"/>
      <c r="M247" s="1120"/>
      <c r="N247" s="1121"/>
    </row>
    <row r="248" spans="2:14" x14ac:dyDescent="0.2">
      <c r="B248" s="1116"/>
      <c r="C248" s="1117"/>
      <c r="D248" s="754"/>
      <c r="E248" s="1118"/>
      <c r="F248" s="1118"/>
      <c r="G248" s="1118"/>
      <c r="H248" s="1118"/>
      <c r="I248" s="1118"/>
      <c r="J248" s="1118"/>
      <c r="K248" s="1118"/>
      <c r="L248" s="1118"/>
      <c r="M248" s="1120"/>
      <c r="N248" s="1121"/>
    </row>
    <row r="249" spans="2:14" x14ac:dyDescent="0.2">
      <c r="B249" s="1116"/>
      <c r="C249" s="1117"/>
      <c r="D249" s="754"/>
      <c r="E249" s="1118"/>
      <c r="F249" s="1118"/>
      <c r="G249" s="1118"/>
      <c r="H249" s="1118"/>
      <c r="I249" s="1118"/>
      <c r="J249" s="1118"/>
      <c r="K249" s="1118"/>
      <c r="L249" s="1118"/>
      <c r="M249" s="1120"/>
      <c r="N249" s="1121"/>
    </row>
    <row r="250" spans="2:14" x14ac:dyDescent="0.2">
      <c r="B250" s="1116"/>
      <c r="C250" s="1117"/>
      <c r="D250" s="754"/>
      <c r="E250" s="1118"/>
      <c r="F250" s="1118"/>
      <c r="G250" s="1118"/>
      <c r="H250" s="1118"/>
      <c r="I250" s="1118"/>
      <c r="J250" s="1118"/>
      <c r="K250" s="1118"/>
      <c r="L250" s="1118"/>
      <c r="M250" s="1120"/>
      <c r="N250" s="1121"/>
    </row>
    <row r="251" spans="2:14" x14ac:dyDescent="0.2">
      <c r="B251" s="1116"/>
      <c r="C251" s="1117"/>
      <c r="D251" s="754"/>
      <c r="E251" s="1118"/>
      <c r="F251" s="1118"/>
      <c r="G251" s="1118"/>
      <c r="H251" s="1118"/>
      <c r="I251" s="1118"/>
      <c r="J251" s="1118"/>
      <c r="K251" s="1118"/>
      <c r="L251" s="1118"/>
      <c r="M251" s="1120"/>
      <c r="N251" s="1121"/>
    </row>
    <row r="252" spans="2:14" x14ac:dyDescent="0.2">
      <c r="B252" s="1116"/>
      <c r="C252" s="1117"/>
      <c r="D252" s="754"/>
      <c r="E252" s="1118"/>
      <c r="F252" s="1118"/>
      <c r="G252" s="1118"/>
      <c r="H252" s="1118"/>
      <c r="I252" s="1118"/>
      <c r="J252" s="1118"/>
      <c r="K252" s="1118"/>
      <c r="L252" s="1118"/>
      <c r="M252" s="1120"/>
      <c r="N252" s="1121"/>
    </row>
    <row r="253" spans="2:14" x14ac:dyDescent="0.2">
      <c r="B253" s="1116"/>
      <c r="C253" s="1117"/>
      <c r="D253" s="754"/>
      <c r="E253" s="1118"/>
      <c r="F253" s="1118"/>
      <c r="G253" s="1118"/>
      <c r="H253" s="1118"/>
      <c r="I253" s="1118"/>
      <c r="J253" s="1118"/>
      <c r="K253" s="1118"/>
      <c r="L253" s="1118"/>
      <c r="M253" s="1120"/>
      <c r="N253" s="1121"/>
    </row>
    <row r="254" spans="2:14" x14ac:dyDescent="0.2">
      <c r="B254" s="1116"/>
      <c r="C254" s="1117"/>
      <c r="D254" s="754"/>
      <c r="E254" s="1118"/>
      <c r="F254" s="1118"/>
      <c r="G254" s="1118"/>
      <c r="H254" s="1118"/>
      <c r="I254" s="1118"/>
      <c r="J254" s="1118"/>
      <c r="K254" s="1118"/>
      <c r="L254" s="1118"/>
      <c r="M254" s="1120"/>
      <c r="N254" s="1121"/>
    </row>
    <row r="255" spans="2:14" x14ac:dyDescent="0.2">
      <c r="B255" s="1116"/>
      <c r="C255" s="1117"/>
      <c r="D255" s="754"/>
      <c r="E255" s="1118"/>
      <c r="F255" s="1118"/>
      <c r="G255" s="1118"/>
      <c r="H255" s="1118"/>
      <c r="I255" s="1118"/>
      <c r="J255" s="1118"/>
      <c r="K255" s="1118"/>
      <c r="L255" s="1118"/>
      <c r="M255" s="1120"/>
      <c r="N255" s="1121"/>
    </row>
    <row r="256" spans="2:14" x14ac:dyDescent="0.2">
      <c r="B256" s="1116"/>
      <c r="C256" s="1117"/>
      <c r="D256" s="754"/>
      <c r="E256" s="1118"/>
      <c r="F256" s="1118"/>
      <c r="G256" s="1118"/>
      <c r="H256" s="1118"/>
      <c r="I256" s="1118"/>
      <c r="J256" s="1118"/>
      <c r="K256" s="1118"/>
      <c r="L256" s="1118"/>
      <c r="M256" s="1120"/>
      <c r="N256" s="1121"/>
    </row>
    <row r="257" spans="2:14" x14ac:dyDescent="0.2">
      <c r="B257" s="1116"/>
      <c r="C257" s="1117"/>
      <c r="D257" s="754"/>
      <c r="E257" s="1118"/>
      <c r="F257" s="1118"/>
      <c r="G257" s="1118"/>
      <c r="H257" s="1118"/>
      <c r="I257" s="1118"/>
      <c r="J257" s="1118"/>
      <c r="K257" s="1118"/>
      <c r="L257" s="1118"/>
      <c r="M257" s="1120"/>
      <c r="N257" s="1121"/>
    </row>
    <row r="258" spans="2:14" x14ac:dyDescent="0.2">
      <c r="B258" s="1116"/>
      <c r="C258" s="1117"/>
      <c r="D258" s="754"/>
      <c r="E258" s="1118"/>
      <c r="F258" s="1118"/>
      <c r="G258" s="1118"/>
      <c r="H258" s="1118"/>
      <c r="I258" s="1118"/>
      <c r="J258" s="1118"/>
      <c r="K258" s="1118"/>
      <c r="L258" s="1118"/>
      <c r="M258" s="1120"/>
      <c r="N258" s="1121"/>
    </row>
    <row r="259" spans="2:14" x14ac:dyDescent="0.2">
      <c r="B259" s="1116"/>
      <c r="C259" s="1117"/>
      <c r="D259" s="754"/>
      <c r="E259" s="1118"/>
      <c r="F259" s="1118"/>
      <c r="G259" s="1118"/>
      <c r="H259" s="1118"/>
      <c r="I259" s="1118"/>
      <c r="J259" s="1118"/>
      <c r="K259" s="1118"/>
      <c r="L259" s="1118"/>
      <c r="M259" s="1120"/>
      <c r="N259" s="1121"/>
    </row>
    <row r="260" spans="2:14" x14ac:dyDescent="0.2">
      <c r="B260" s="1116"/>
      <c r="C260" s="1117"/>
      <c r="D260" s="754"/>
      <c r="E260" s="1118"/>
      <c r="F260" s="1118"/>
      <c r="G260" s="1118"/>
      <c r="H260" s="1118"/>
      <c r="I260" s="1118"/>
      <c r="J260" s="1118"/>
      <c r="K260" s="1118"/>
      <c r="L260" s="1118"/>
      <c r="M260" s="1120"/>
      <c r="N260" s="1121"/>
    </row>
    <row r="261" spans="2:14" x14ac:dyDescent="0.2">
      <c r="B261" s="1116"/>
      <c r="C261" s="1117"/>
      <c r="D261" s="754"/>
      <c r="E261" s="1118"/>
      <c r="F261" s="1118"/>
      <c r="G261" s="1118"/>
      <c r="H261" s="1118"/>
      <c r="I261" s="1118"/>
      <c r="J261" s="1118"/>
      <c r="K261" s="1118"/>
      <c r="L261" s="1118"/>
      <c r="M261" s="1120"/>
      <c r="N261" s="1121"/>
    </row>
    <row r="262" spans="2:14" x14ac:dyDescent="0.2">
      <c r="B262" s="1116"/>
      <c r="C262" s="1117"/>
      <c r="D262" s="754"/>
      <c r="E262" s="1118"/>
      <c r="F262" s="1118"/>
      <c r="G262" s="1118"/>
      <c r="H262" s="1118"/>
      <c r="I262" s="1118"/>
      <c r="J262" s="1118"/>
      <c r="K262" s="1118"/>
      <c r="L262" s="1118"/>
      <c r="M262" s="1120"/>
      <c r="N262" s="1121"/>
    </row>
    <row r="263" spans="2:14" x14ac:dyDescent="0.2">
      <c r="B263" s="1116"/>
      <c r="C263" s="1117"/>
      <c r="D263" s="754"/>
      <c r="E263" s="1118"/>
      <c r="F263" s="1118"/>
      <c r="G263" s="1118"/>
      <c r="H263" s="1118"/>
      <c r="I263" s="1118"/>
      <c r="J263" s="1118"/>
      <c r="K263" s="1118"/>
      <c r="L263" s="1118"/>
      <c r="M263" s="1120"/>
      <c r="N263" s="1121"/>
    </row>
    <row r="264" spans="2:14" x14ac:dyDescent="0.2">
      <c r="B264" s="1116"/>
      <c r="C264" s="1117"/>
      <c r="D264" s="754"/>
      <c r="E264" s="1118"/>
      <c r="F264" s="1118"/>
      <c r="G264" s="1118"/>
      <c r="H264" s="1118"/>
      <c r="I264" s="1118"/>
      <c r="J264" s="1118"/>
      <c r="K264" s="1118"/>
      <c r="L264" s="1118"/>
      <c r="M264" s="1120"/>
      <c r="N264" s="1121"/>
    </row>
    <row r="265" spans="2:14" x14ac:dyDescent="0.2">
      <c r="B265" s="1116"/>
      <c r="C265" s="1117"/>
      <c r="D265" s="754"/>
      <c r="E265" s="1118"/>
      <c r="F265" s="1118"/>
      <c r="G265" s="1118"/>
      <c r="H265" s="1118"/>
      <c r="I265" s="1118"/>
      <c r="J265" s="1118"/>
      <c r="K265" s="1118"/>
      <c r="L265" s="1118"/>
      <c r="M265" s="1120"/>
      <c r="N265" s="1121"/>
    </row>
    <row r="266" spans="2:14" x14ac:dyDescent="0.2">
      <c r="B266" s="1116"/>
      <c r="C266" s="1117"/>
      <c r="D266" s="754"/>
      <c r="E266" s="1118"/>
      <c r="F266" s="1118"/>
      <c r="G266" s="1118"/>
      <c r="H266" s="1118"/>
      <c r="I266" s="1118"/>
      <c r="J266" s="1118"/>
      <c r="K266" s="1118"/>
      <c r="L266" s="1118"/>
      <c r="M266" s="1120"/>
      <c r="N266" s="1121"/>
    </row>
    <row r="267" spans="2:14" x14ac:dyDescent="0.2">
      <c r="B267" s="1116"/>
      <c r="C267" s="1117"/>
      <c r="D267" s="754"/>
      <c r="E267" s="1118"/>
      <c r="F267" s="1118"/>
      <c r="G267" s="1118"/>
      <c r="H267" s="1118"/>
      <c r="I267" s="1118"/>
      <c r="J267" s="1118"/>
      <c r="K267" s="1118"/>
      <c r="L267" s="1118"/>
      <c r="M267" s="1120"/>
      <c r="N267" s="1121"/>
    </row>
    <row r="268" spans="2:14" x14ac:dyDescent="0.2">
      <c r="B268" s="1116"/>
      <c r="C268" s="1117"/>
      <c r="D268" s="754"/>
      <c r="E268" s="1118"/>
      <c r="F268" s="1118"/>
      <c r="G268" s="1118"/>
      <c r="H268" s="1118"/>
      <c r="I268" s="1118"/>
      <c r="J268" s="1118"/>
      <c r="K268" s="1118"/>
      <c r="L268" s="1118"/>
      <c r="M268" s="1120"/>
      <c r="N268" s="1121"/>
    </row>
    <row r="269" spans="2:14" x14ac:dyDescent="0.2">
      <c r="B269" s="1116"/>
      <c r="C269" s="1117"/>
      <c r="D269" s="754"/>
      <c r="E269" s="1118"/>
      <c r="F269" s="1118"/>
      <c r="G269" s="1118"/>
      <c r="H269" s="1118"/>
      <c r="I269" s="1118"/>
      <c r="J269" s="1118"/>
      <c r="K269" s="1118"/>
      <c r="L269" s="1118"/>
      <c r="M269" s="1120"/>
      <c r="N269" s="1121"/>
    </row>
    <row r="270" spans="2:14" x14ac:dyDescent="0.2">
      <c r="B270" s="1116"/>
      <c r="C270" s="1117"/>
      <c r="D270" s="754"/>
      <c r="E270" s="1118"/>
      <c r="F270" s="1118"/>
      <c r="G270" s="1118"/>
      <c r="H270" s="1118"/>
      <c r="I270" s="1118"/>
      <c r="J270" s="1118"/>
      <c r="K270" s="1118"/>
      <c r="L270" s="1118"/>
      <c r="M270" s="1120"/>
      <c r="N270" s="1121"/>
    </row>
    <row r="271" spans="2:14" x14ac:dyDescent="0.2">
      <c r="B271" s="1116"/>
      <c r="C271" s="1117"/>
      <c r="D271" s="754"/>
      <c r="E271" s="1118"/>
      <c r="F271" s="1118"/>
      <c r="G271" s="1118"/>
      <c r="H271" s="1118"/>
      <c r="I271" s="1118"/>
      <c r="J271" s="1118"/>
      <c r="K271" s="1118"/>
      <c r="L271" s="1118"/>
      <c r="M271" s="1120"/>
      <c r="N271" s="1121"/>
    </row>
    <row r="272" spans="2:14" x14ac:dyDescent="0.2">
      <c r="B272" s="1116"/>
      <c r="C272" s="1117"/>
      <c r="D272" s="754"/>
      <c r="E272" s="1118"/>
      <c r="F272" s="1118"/>
      <c r="G272" s="1118"/>
      <c r="H272" s="1118"/>
      <c r="I272" s="1118"/>
      <c r="J272" s="1118"/>
      <c r="K272" s="1118"/>
      <c r="L272" s="1118"/>
      <c r="M272" s="1120"/>
      <c r="N272" s="1121"/>
    </row>
    <row r="273" spans="2:14" x14ac:dyDescent="0.2">
      <c r="B273" s="1116"/>
      <c r="C273" s="1117"/>
      <c r="D273" s="754"/>
      <c r="E273" s="1118"/>
      <c r="F273" s="1118"/>
      <c r="G273" s="1118"/>
      <c r="H273" s="1118"/>
      <c r="I273" s="1118"/>
      <c r="J273" s="1118"/>
      <c r="K273" s="1118"/>
      <c r="L273" s="1118"/>
      <c r="M273" s="1120"/>
      <c r="N273" s="1121"/>
    </row>
    <row r="274" spans="2:14" x14ac:dyDescent="0.2">
      <c r="B274" s="1116"/>
      <c r="C274" s="1117"/>
      <c r="D274" s="754"/>
      <c r="E274" s="1118"/>
      <c r="F274" s="1118"/>
      <c r="G274" s="1118"/>
      <c r="H274" s="1118"/>
      <c r="I274" s="1118"/>
      <c r="J274" s="1118"/>
      <c r="K274" s="1118"/>
      <c r="L274" s="1118"/>
      <c r="M274" s="1120"/>
      <c r="N274" s="1121"/>
    </row>
    <row r="275" spans="2:14" x14ac:dyDescent="0.2">
      <c r="B275" s="1116"/>
      <c r="C275" s="1117"/>
      <c r="D275" s="754"/>
      <c r="E275" s="1118"/>
      <c r="F275" s="1118"/>
      <c r="G275" s="1118"/>
      <c r="H275" s="1118"/>
      <c r="I275" s="1118"/>
      <c r="J275" s="1118"/>
      <c r="K275" s="1118"/>
      <c r="L275" s="1118"/>
      <c r="M275" s="1120"/>
      <c r="N275" s="1121"/>
    </row>
    <row r="276" spans="2:14" x14ac:dyDescent="0.2">
      <c r="B276" s="1116"/>
      <c r="C276" s="1117"/>
      <c r="D276" s="754"/>
      <c r="E276" s="1118"/>
      <c r="F276" s="1118"/>
      <c r="G276" s="1118"/>
      <c r="H276" s="1118"/>
      <c r="I276" s="1118"/>
      <c r="J276" s="1118"/>
      <c r="K276" s="1118"/>
      <c r="L276" s="1118"/>
      <c r="M276" s="1120"/>
      <c r="N276" s="1121"/>
    </row>
    <row r="277" spans="2:14" x14ac:dyDescent="0.2">
      <c r="B277" s="1116"/>
      <c r="C277" s="1117"/>
      <c r="D277" s="754"/>
      <c r="E277" s="1118"/>
      <c r="F277" s="1118"/>
      <c r="G277" s="1118"/>
      <c r="H277" s="1118"/>
      <c r="I277" s="1118"/>
      <c r="J277" s="1118"/>
      <c r="K277" s="1118"/>
      <c r="L277" s="1118"/>
      <c r="M277" s="1120"/>
      <c r="N277" s="1121"/>
    </row>
    <row r="278" spans="2:14" x14ac:dyDescent="0.2">
      <c r="B278" s="1116"/>
      <c r="C278" s="1117"/>
      <c r="D278" s="754"/>
      <c r="E278" s="1118"/>
      <c r="F278" s="1118"/>
      <c r="G278" s="1118"/>
      <c r="H278" s="1118"/>
      <c r="I278" s="1118"/>
      <c r="J278" s="1118"/>
      <c r="K278" s="1118"/>
      <c r="L278" s="1118"/>
      <c r="M278" s="1120"/>
      <c r="N278" s="1121"/>
    </row>
    <row r="279" spans="2:14" x14ac:dyDescent="0.2">
      <c r="B279" s="1116"/>
      <c r="C279" s="1117"/>
      <c r="D279" s="754"/>
      <c r="E279" s="1118"/>
      <c r="F279" s="1118"/>
      <c r="G279" s="1118"/>
      <c r="H279" s="1118"/>
      <c r="I279" s="1118"/>
      <c r="J279" s="1118"/>
      <c r="K279" s="1118"/>
      <c r="L279" s="1118"/>
      <c r="M279" s="1120"/>
      <c r="N279" s="1121"/>
    </row>
    <row r="280" spans="2:14" x14ac:dyDescent="0.2">
      <c r="B280" s="1116"/>
      <c r="C280" s="1117"/>
      <c r="D280" s="754"/>
      <c r="E280" s="1118"/>
      <c r="F280" s="1118"/>
      <c r="G280" s="1118"/>
      <c r="H280" s="1118"/>
      <c r="I280" s="1118"/>
      <c r="J280" s="1118"/>
      <c r="K280" s="1118"/>
      <c r="L280" s="1118"/>
      <c r="M280" s="1120"/>
      <c r="N280" s="1121"/>
    </row>
    <row r="281" spans="2:14" x14ac:dyDescent="0.2">
      <c r="B281" s="1116"/>
      <c r="C281" s="1117"/>
      <c r="D281" s="754"/>
      <c r="E281" s="1118"/>
      <c r="F281" s="1118"/>
      <c r="G281" s="1118"/>
      <c r="H281" s="1118"/>
      <c r="I281" s="1118"/>
      <c r="J281" s="1118"/>
      <c r="K281" s="1118"/>
      <c r="L281" s="1118"/>
      <c r="M281" s="1120"/>
      <c r="N281" s="1121"/>
    </row>
    <row r="282" spans="2:14" x14ac:dyDescent="0.2">
      <c r="B282" s="1116"/>
      <c r="C282" s="1117"/>
      <c r="D282" s="754"/>
      <c r="E282" s="1118"/>
      <c r="F282" s="1118"/>
      <c r="G282" s="1118"/>
      <c r="H282" s="1118"/>
      <c r="I282" s="1118"/>
      <c r="J282" s="1118"/>
      <c r="K282" s="1118"/>
      <c r="L282" s="1118"/>
      <c r="M282" s="1120"/>
      <c r="N282" s="1121"/>
    </row>
    <row r="283" spans="2:14" x14ac:dyDescent="0.2">
      <c r="B283" s="1116"/>
      <c r="C283" s="1117"/>
      <c r="D283" s="754"/>
      <c r="E283" s="1118"/>
      <c r="F283" s="1118"/>
      <c r="G283" s="1118"/>
      <c r="H283" s="1118"/>
      <c r="I283" s="1118"/>
      <c r="J283" s="1118"/>
      <c r="K283" s="1118"/>
      <c r="L283" s="1118"/>
      <c r="M283" s="1120"/>
      <c r="N283" s="1121"/>
    </row>
    <row r="284" spans="2:14" x14ac:dyDescent="0.2">
      <c r="B284" s="1116"/>
      <c r="C284" s="1117"/>
      <c r="D284" s="754"/>
      <c r="E284" s="1118"/>
      <c r="F284" s="1118"/>
      <c r="G284" s="1118"/>
      <c r="H284" s="1118"/>
      <c r="I284" s="1118"/>
      <c r="J284" s="1118"/>
      <c r="K284" s="1118"/>
      <c r="L284" s="1118"/>
      <c r="M284" s="1120"/>
      <c r="N284" s="1121"/>
    </row>
    <row r="285" spans="2:14" x14ac:dyDescent="0.2">
      <c r="B285" s="1116"/>
      <c r="C285" s="1117"/>
      <c r="D285" s="754"/>
      <c r="E285" s="1118"/>
      <c r="F285" s="1118"/>
      <c r="G285" s="1118"/>
      <c r="H285" s="1118"/>
      <c r="I285" s="1118"/>
      <c r="J285" s="1118"/>
      <c r="K285" s="1118"/>
      <c r="L285" s="1118"/>
      <c r="M285" s="1120"/>
      <c r="N285" s="1121"/>
    </row>
    <row r="286" spans="2:14" x14ac:dyDescent="0.2">
      <c r="B286" s="1116"/>
      <c r="C286" s="1117"/>
      <c r="D286" s="754"/>
      <c r="E286" s="1118"/>
      <c r="F286" s="1118"/>
      <c r="G286" s="1118"/>
      <c r="H286" s="1118"/>
      <c r="I286" s="1118"/>
      <c r="J286" s="1118"/>
      <c r="K286" s="1118"/>
      <c r="L286" s="1118"/>
      <c r="M286" s="1120"/>
      <c r="N286" s="1121"/>
    </row>
    <row r="287" spans="2:14" x14ac:dyDescent="0.2">
      <c r="B287" s="1116"/>
      <c r="C287" s="1117"/>
      <c r="D287" s="754"/>
      <c r="E287" s="1118"/>
      <c r="F287" s="1118"/>
      <c r="G287" s="1118"/>
      <c r="H287" s="1118"/>
      <c r="I287" s="1118"/>
      <c r="J287" s="1118"/>
      <c r="K287" s="1118"/>
      <c r="L287" s="1118"/>
      <c r="M287" s="1120"/>
      <c r="N287" s="1121"/>
    </row>
    <row r="288" spans="2:14" x14ac:dyDescent="0.2">
      <c r="B288" s="1116"/>
      <c r="C288" s="1117"/>
      <c r="D288" s="754"/>
      <c r="E288" s="1118"/>
      <c r="F288" s="1118"/>
      <c r="G288" s="1118"/>
      <c r="H288" s="1118"/>
      <c r="I288" s="1118"/>
      <c r="J288" s="1118"/>
      <c r="K288" s="1118"/>
      <c r="L288" s="1118"/>
      <c r="M288" s="1120"/>
      <c r="N288" s="1121"/>
    </row>
    <row r="289" spans="2:14" x14ac:dyDescent="0.2">
      <c r="B289" s="1116"/>
      <c r="C289" s="1117"/>
      <c r="D289" s="754"/>
      <c r="E289" s="1118"/>
      <c r="F289" s="1118"/>
      <c r="G289" s="1118"/>
      <c r="H289" s="1118"/>
      <c r="I289" s="1118"/>
      <c r="J289" s="1118"/>
      <c r="K289" s="1118"/>
      <c r="L289" s="1118"/>
      <c r="M289" s="1120"/>
      <c r="N289" s="1121"/>
    </row>
    <row r="290" spans="2:14" x14ac:dyDescent="0.2">
      <c r="B290" s="1116"/>
      <c r="C290" s="1117"/>
      <c r="D290" s="754"/>
      <c r="E290" s="1118"/>
      <c r="F290" s="1118"/>
      <c r="G290" s="1118"/>
      <c r="H290" s="1118"/>
      <c r="I290" s="1118"/>
      <c r="J290" s="1118"/>
      <c r="K290" s="1118"/>
      <c r="L290" s="1118"/>
      <c r="M290" s="1120"/>
      <c r="N290" s="1121"/>
    </row>
    <row r="291" spans="2:14" x14ac:dyDescent="0.2">
      <c r="B291" s="1116"/>
      <c r="C291" s="1117"/>
      <c r="D291" s="754"/>
      <c r="E291" s="1118"/>
      <c r="F291" s="1118"/>
      <c r="G291" s="1118"/>
      <c r="H291" s="1118"/>
      <c r="I291" s="1118"/>
      <c r="J291" s="1118"/>
      <c r="K291" s="1118"/>
      <c r="L291" s="1118"/>
      <c r="M291" s="1120"/>
      <c r="N291" s="1121"/>
    </row>
    <row r="292" spans="2:14" x14ac:dyDescent="0.2">
      <c r="B292" s="1116"/>
      <c r="C292" s="1117"/>
      <c r="D292" s="754"/>
      <c r="E292" s="1118"/>
      <c r="F292" s="1118"/>
      <c r="G292" s="1118"/>
      <c r="H292" s="1118"/>
      <c r="I292" s="1118"/>
      <c r="J292" s="1118"/>
      <c r="K292" s="1118"/>
      <c r="L292" s="1118"/>
      <c r="M292" s="1120"/>
      <c r="N292" s="1121"/>
    </row>
    <row r="293" spans="2:14" x14ac:dyDescent="0.2">
      <c r="B293" s="1116"/>
      <c r="C293" s="1117"/>
      <c r="D293" s="754"/>
      <c r="E293" s="1118"/>
      <c r="F293" s="1118"/>
      <c r="G293" s="1118"/>
      <c r="H293" s="1118"/>
      <c r="I293" s="1118"/>
      <c r="J293" s="1118"/>
      <c r="K293" s="1118"/>
      <c r="L293" s="1118"/>
      <c r="M293" s="1120"/>
      <c r="N293" s="1121"/>
    </row>
    <row r="294" spans="2:14" x14ac:dyDescent="0.2">
      <c r="B294" s="1116"/>
      <c r="C294" s="1117"/>
      <c r="D294" s="754"/>
      <c r="E294" s="1118"/>
      <c r="F294" s="1118"/>
      <c r="G294" s="1118"/>
      <c r="H294" s="1118"/>
      <c r="I294" s="1118"/>
      <c r="J294" s="1118"/>
      <c r="K294" s="1118"/>
      <c r="L294" s="1118"/>
      <c r="M294" s="1120"/>
      <c r="N294" s="1121"/>
    </row>
    <row r="295" spans="2:14" x14ac:dyDescent="0.2">
      <c r="B295" s="1116"/>
      <c r="C295" s="1117"/>
      <c r="D295" s="754"/>
      <c r="E295" s="1118"/>
      <c r="F295" s="1118"/>
      <c r="G295" s="1118"/>
      <c r="H295" s="1118"/>
      <c r="I295" s="1118"/>
      <c r="J295" s="1118"/>
      <c r="K295" s="1118"/>
      <c r="L295" s="1118"/>
      <c r="M295" s="1120"/>
      <c r="N295" s="1121"/>
    </row>
    <row r="296" spans="2:14" x14ac:dyDescent="0.2">
      <c r="B296" s="1116"/>
      <c r="C296" s="1117"/>
      <c r="D296" s="754"/>
      <c r="E296" s="1118"/>
      <c r="F296" s="1118"/>
      <c r="G296" s="1118"/>
      <c r="H296" s="1118"/>
      <c r="I296" s="1118"/>
      <c r="J296" s="1118"/>
      <c r="K296" s="1118"/>
      <c r="L296" s="1118"/>
      <c r="M296" s="1120"/>
      <c r="N296" s="1121"/>
    </row>
    <row r="297" spans="2:14" x14ac:dyDescent="0.2">
      <c r="B297" s="1116"/>
      <c r="C297" s="1117"/>
      <c r="D297" s="754"/>
      <c r="E297" s="1118"/>
      <c r="F297" s="1118"/>
      <c r="G297" s="1118"/>
      <c r="H297" s="1118"/>
      <c r="I297" s="1118"/>
      <c r="J297" s="1118"/>
      <c r="K297" s="1118"/>
      <c r="L297" s="1118"/>
      <c r="M297" s="1120"/>
      <c r="N297" s="1121"/>
    </row>
    <row r="298" spans="2:14" x14ac:dyDescent="0.2">
      <c r="B298" s="1116"/>
      <c r="C298" s="1117"/>
      <c r="D298" s="754"/>
      <c r="E298" s="1118"/>
      <c r="F298" s="1118"/>
      <c r="G298" s="1118"/>
      <c r="H298" s="1118"/>
      <c r="I298" s="1118"/>
      <c r="J298" s="1118"/>
      <c r="K298" s="1118"/>
      <c r="L298" s="1118"/>
      <c r="M298" s="1120"/>
      <c r="N298" s="1121"/>
    </row>
    <row r="299" spans="2:14" x14ac:dyDescent="0.2">
      <c r="B299" s="1116"/>
      <c r="C299" s="1117"/>
      <c r="D299" s="754"/>
      <c r="E299" s="1118"/>
      <c r="F299" s="1118"/>
      <c r="G299" s="1118"/>
      <c r="H299" s="1118"/>
      <c r="I299" s="1118"/>
      <c r="J299" s="1118"/>
      <c r="K299" s="1118"/>
      <c r="L299" s="1118"/>
      <c r="M299" s="1120"/>
      <c r="N299" s="1121"/>
    </row>
    <row r="300" spans="2:14" x14ac:dyDescent="0.2">
      <c r="B300" s="1116"/>
      <c r="C300" s="1117"/>
      <c r="D300" s="754"/>
      <c r="E300" s="1118"/>
      <c r="F300" s="1118"/>
      <c r="G300" s="1118"/>
      <c r="H300" s="1118"/>
      <c r="I300" s="1118"/>
      <c r="J300" s="1118"/>
      <c r="K300" s="1118"/>
      <c r="L300" s="1118"/>
      <c r="M300" s="1120"/>
      <c r="N300" s="1121"/>
    </row>
    <row r="301" spans="2:14" x14ac:dyDescent="0.2">
      <c r="B301" s="1116"/>
      <c r="C301" s="1117"/>
      <c r="D301" s="754"/>
      <c r="E301" s="1118"/>
      <c r="F301" s="1118"/>
      <c r="G301" s="1118"/>
      <c r="H301" s="1118"/>
      <c r="I301" s="1118"/>
      <c r="J301" s="1118"/>
      <c r="K301" s="1118"/>
      <c r="L301" s="1118"/>
      <c r="M301" s="1120"/>
      <c r="N301" s="1121"/>
    </row>
    <row r="302" spans="2:14" x14ac:dyDescent="0.2">
      <c r="B302" s="1116"/>
      <c r="C302" s="1117"/>
      <c r="D302" s="754"/>
      <c r="E302" s="1118"/>
      <c r="F302" s="1118"/>
      <c r="G302" s="1118"/>
      <c r="H302" s="1118"/>
      <c r="I302" s="1118"/>
      <c r="J302" s="1118"/>
      <c r="K302" s="1118"/>
      <c r="L302" s="1118"/>
      <c r="M302" s="1120"/>
      <c r="N302" s="1121"/>
    </row>
    <row r="303" spans="2:14" x14ac:dyDescent="0.2">
      <c r="B303" s="1116"/>
      <c r="C303" s="1117"/>
      <c r="D303" s="754"/>
      <c r="E303" s="1118"/>
      <c r="F303" s="1118"/>
      <c r="G303" s="1118"/>
      <c r="H303" s="1118"/>
      <c r="I303" s="1118"/>
      <c r="J303" s="1118"/>
      <c r="K303" s="1118"/>
      <c r="L303" s="1118"/>
      <c r="M303" s="1120"/>
      <c r="N303" s="1121"/>
    </row>
    <row r="304" spans="2:14" x14ac:dyDescent="0.2">
      <c r="B304" s="1116"/>
      <c r="C304" s="1117"/>
      <c r="D304" s="754"/>
      <c r="E304" s="1118"/>
      <c r="F304" s="1118"/>
      <c r="G304" s="1118"/>
      <c r="H304" s="1118"/>
      <c r="I304" s="1118"/>
      <c r="J304" s="1118"/>
      <c r="K304" s="1118"/>
      <c r="L304" s="1118"/>
      <c r="M304" s="1120"/>
      <c r="N304" s="1121"/>
    </row>
    <row r="305" spans="2:14" x14ac:dyDescent="0.2">
      <c r="B305" s="1116"/>
      <c r="C305" s="1117"/>
      <c r="D305" s="754"/>
      <c r="E305" s="1118"/>
      <c r="F305" s="1118"/>
      <c r="G305" s="1118"/>
      <c r="H305" s="1118"/>
      <c r="I305" s="1118"/>
      <c r="J305" s="1118"/>
      <c r="K305" s="1118"/>
      <c r="L305" s="1118"/>
      <c r="M305" s="1120"/>
      <c r="N305" s="1121"/>
    </row>
    <row r="306" spans="2:14" x14ac:dyDescent="0.2">
      <c r="B306" s="1116"/>
      <c r="C306" s="1117"/>
      <c r="D306" s="754"/>
      <c r="E306" s="1118"/>
      <c r="F306" s="1118"/>
      <c r="G306" s="1118"/>
      <c r="H306" s="1118"/>
      <c r="I306" s="1118"/>
      <c r="J306" s="1118"/>
      <c r="K306" s="1118"/>
      <c r="L306" s="1118"/>
      <c r="M306" s="1120"/>
      <c r="N306" s="1121"/>
    </row>
    <row r="307" spans="2:14" x14ac:dyDescent="0.2">
      <c r="B307" s="1116"/>
      <c r="C307" s="1117"/>
      <c r="D307" s="754"/>
      <c r="E307" s="1118"/>
      <c r="F307" s="1118"/>
      <c r="G307" s="1118"/>
      <c r="H307" s="1118"/>
      <c r="I307" s="1118"/>
      <c r="J307" s="1118"/>
      <c r="K307" s="1118"/>
      <c r="L307" s="1118"/>
      <c r="M307" s="1120"/>
      <c r="N307" s="1121"/>
    </row>
    <row r="308" spans="2:14" x14ac:dyDescent="0.2">
      <c r="B308" s="1116"/>
      <c r="C308" s="1117"/>
      <c r="D308" s="754"/>
      <c r="E308" s="1118"/>
      <c r="F308" s="1118"/>
      <c r="G308" s="1118"/>
      <c r="H308" s="1118"/>
      <c r="I308" s="1118"/>
      <c r="J308" s="1118"/>
      <c r="K308" s="1118"/>
      <c r="L308" s="1118"/>
      <c r="M308" s="1120"/>
      <c r="N308" s="1121"/>
    </row>
    <row r="309" spans="2:14" x14ac:dyDescent="0.2">
      <c r="B309" s="1116"/>
      <c r="C309" s="1117"/>
      <c r="D309" s="754"/>
      <c r="E309" s="1118"/>
      <c r="F309" s="1118"/>
      <c r="G309" s="1118"/>
      <c r="H309" s="1118"/>
      <c r="I309" s="1118"/>
      <c r="J309" s="1118"/>
      <c r="K309" s="1118"/>
      <c r="L309" s="1118"/>
      <c r="M309" s="1120"/>
      <c r="N309" s="1121"/>
    </row>
    <row r="310" spans="2:14" x14ac:dyDescent="0.2">
      <c r="B310" s="1116"/>
      <c r="C310" s="1117"/>
      <c r="D310" s="754"/>
      <c r="E310" s="1118"/>
      <c r="F310" s="1118"/>
      <c r="G310" s="1118"/>
      <c r="H310" s="1118"/>
      <c r="I310" s="1118"/>
      <c r="J310" s="1118"/>
      <c r="K310" s="1118"/>
      <c r="L310" s="1118"/>
      <c r="M310" s="1120"/>
      <c r="N310" s="1121"/>
    </row>
    <row r="311" spans="2:14" x14ac:dyDescent="0.2">
      <c r="B311" s="1116"/>
      <c r="C311" s="1117"/>
      <c r="D311" s="754"/>
      <c r="E311" s="1118"/>
      <c r="F311" s="1118"/>
      <c r="G311" s="1118"/>
      <c r="H311" s="1118"/>
      <c r="I311" s="1118"/>
      <c r="J311" s="1118"/>
      <c r="K311" s="1118"/>
      <c r="L311" s="1118"/>
      <c r="M311" s="1120"/>
      <c r="N311" s="1121"/>
    </row>
    <row r="312" spans="2:14" x14ac:dyDescent="0.2">
      <c r="B312" s="1116"/>
      <c r="C312" s="1117"/>
      <c r="D312" s="754"/>
      <c r="E312" s="1118"/>
      <c r="F312" s="1118"/>
      <c r="G312" s="1118"/>
      <c r="H312" s="1118"/>
      <c r="I312" s="1118"/>
      <c r="J312" s="1118"/>
      <c r="K312" s="1118"/>
      <c r="L312" s="1118"/>
      <c r="M312" s="1120"/>
      <c r="N312" s="1121"/>
    </row>
    <row r="313" spans="2:14" x14ac:dyDescent="0.2">
      <c r="B313" s="1116"/>
      <c r="C313" s="1117"/>
      <c r="D313" s="754"/>
      <c r="E313" s="1118"/>
      <c r="F313" s="1118"/>
      <c r="G313" s="1118"/>
      <c r="H313" s="1118"/>
      <c r="I313" s="1118"/>
      <c r="J313" s="1118"/>
      <c r="K313" s="1118"/>
      <c r="L313" s="1118"/>
      <c r="M313" s="1120"/>
      <c r="N313" s="1121"/>
    </row>
    <row r="314" spans="2:14" x14ac:dyDescent="0.2">
      <c r="B314" s="1116"/>
      <c r="C314" s="1117"/>
      <c r="D314" s="754"/>
      <c r="E314" s="1118"/>
      <c r="F314" s="1118"/>
      <c r="G314" s="1118"/>
      <c r="H314" s="1118"/>
      <c r="I314" s="1118"/>
      <c r="J314" s="1118"/>
      <c r="K314" s="1118"/>
      <c r="L314" s="1118"/>
      <c r="M314" s="1120"/>
      <c r="N314" s="1121"/>
    </row>
    <row r="315" spans="2:14" x14ac:dyDescent="0.2">
      <c r="B315" s="1116"/>
      <c r="C315" s="1117"/>
      <c r="D315" s="754"/>
      <c r="E315" s="1118"/>
      <c r="F315" s="1118"/>
      <c r="G315" s="1118"/>
      <c r="H315" s="1118"/>
      <c r="I315" s="1118"/>
      <c r="J315" s="1118"/>
      <c r="K315" s="1118"/>
      <c r="L315" s="1118"/>
      <c r="M315" s="1120"/>
      <c r="N315" s="1121"/>
    </row>
    <row r="316" spans="2:14" x14ac:dyDescent="0.2">
      <c r="B316" s="1116"/>
      <c r="C316" s="1117"/>
      <c r="D316" s="754"/>
      <c r="E316" s="1118"/>
      <c r="F316" s="1118"/>
      <c r="G316" s="1118"/>
      <c r="H316" s="1118"/>
      <c r="I316" s="1118"/>
      <c r="J316" s="1118"/>
      <c r="K316" s="1118"/>
      <c r="L316" s="1118"/>
      <c r="M316" s="1120"/>
      <c r="N316" s="1121"/>
    </row>
    <row r="317" spans="2:14" x14ac:dyDescent="0.2">
      <c r="B317" s="1116"/>
      <c r="C317" s="1117"/>
      <c r="D317" s="754"/>
      <c r="E317" s="1118"/>
      <c r="F317" s="1118"/>
      <c r="G317" s="1118"/>
      <c r="H317" s="1118"/>
      <c r="I317" s="1118"/>
      <c r="J317" s="1118"/>
      <c r="K317" s="1118"/>
      <c r="L317" s="1118"/>
      <c r="M317" s="1120"/>
      <c r="N317" s="1121"/>
    </row>
    <row r="318" spans="2:14" x14ac:dyDescent="0.2">
      <c r="B318" s="1116"/>
      <c r="C318" s="1117"/>
      <c r="D318" s="754"/>
      <c r="E318" s="1118"/>
      <c r="F318" s="1118"/>
      <c r="G318" s="1118"/>
      <c r="H318" s="1118"/>
      <c r="I318" s="1118"/>
      <c r="J318" s="1118"/>
      <c r="K318" s="1118"/>
      <c r="L318" s="1118"/>
      <c r="M318" s="1120"/>
      <c r="N318" s="1121"/>
    </row>
    <row r="319" spans="2:14" x14ac:dyDescent="0.2">
      <c r="B319" s="1116"/>
      <c r="C319" s="1117"/>
      <c r="D319" s="754"/>
      <c r="E319" s="1118"/>
      <c r="F319" s="1118"/>
      <c r="G319" s="1118"/>
      <c r="H319" s="1118"/>
      <c r="I319" s="1118"/>
      <c r="J319" s="1118"/>
      <c r="K319" s="1118"/>
      <c r="L319" s="1118"/>
      <c r="M319" s="1120"/>
      <c r="N319" s="1121"/>
    </row>
    <row r="320" spans="2:14" x14ac:dyDescent="0.2">
      <c r="B320" s="1116"/>
      <c r="C320" s="1117"/>
      <c r="D320" s="754"/>
      <c r="E320" s="1118"/>
      <c r="F320" s="1118"/>
      <c r="G320" s="1118"/>
      <c r="H320" s="1118"/>
      <c r="I320" s="1118"/>
      <c r="J320" s="1118"/>
      <c r="K320" s="1118"/>
      <c r="L320" s="1118"/>
      <c r="M320" s="1120"/>
      <c r="N320" s="1121"/>
    </row>
    <row r="321" spans="2:14" x14ac:dyDescent="0.2">
      <c r="B321" s="1116"/>
      <c r="C321" s="1117"/>
      <c r="D321" s="754"/>
      <c r="E321" s="1118"/>
      <c r="F321" s="1118"/>
      <c r="G321" s="1118"/>
      <c r="H321" s="1118"/>
      <c r="I321" s="1118"/>
      <c r="J321" s="1118"/>
      <c r="K321" s="1118"/>
      <c r="L321" s="1118"/>
      <c r="M321" s="1120"/>
      <c r="N321" s="1121"/>
    </row>
    <row r="322" spans="2:14" x14ac:dyDescent="0.2">
      <c r="B322" s="1116"/>
      <c r="C322" s="1117"/>
      <c r="D322" s="754"/>
      <c r="E322" s="1118"/>
      <c r="F322" s="1118"/>
      <c r="G322" s="1118"/>
      <c r="H322" s="1118"/>
      <c r="I322" s="1118"/>
      <c r="J322" s="1118"/>
      <c r="K322" s="1118"/>
      <c r="L322" s="1118"/>
      <c r="M322" s="1120"/>
      <c r="N322" s="1121"/>
    </row>
    <row r="323" spans="2:14" x14ac:dyDescent="0.2">
      <c r="B323" s="1116"/>
      <c r="C323" s="1117"/>
      <c r="D323" s="754"/>
      <c r="E323" s="1118"/>
      <c r="F323" s="1118"/>
      <c r="G323" s="1118"/>
      <c r="H323" s="1118"/>
      <c r="I323" s="1118"/>
      <c r="J323" s="1118"/>
      <c r="K323" s="1118"/>
      <c r="L323" s="1118"/>
      <c r="M323" s="1120"/>
      <c r="N323" s="1121"/>
    </row>
    <row r="324" spans="2:14" x14ac:dyDescent="0.2">
      <c r="B324" s="1116"/>
      <c r="C324" s="1117"/>
      <c r="D324" s="754"/>
      <c r="E324" s="1118"/>
      <c r="F324" s="1118"/>
      <c r="G324" s="1118"/>
      <c r="H324" s="1118"/>
      <c r="I324" s="1118"/>
      <c r="J324" s="1118"/>
      <c r="K324" s="1118"/>
      <c r="L324" s="1118"/>
      <c r="M324" s="1120"/>
      <c r="N324" s="1121"/>
    </row>
    <row r="325" spans="2:14" x14ac:dyDescent="0.2">
      <c r="B325" s="1116"/>
      <c r="C325" s="1117"/>
      <c r="D325" s="754"/>
      <c r="E325" s="1118"/>
      <c r="F325" s="1118"/>
      <c r="G325" s="1118"/>
      <c r="H325" s="1118"/>
      <c r="I325" s="1118"/>
      <c r="J325" s="1118"/>
      <c r="K325" s="1118"/>
      <c r="L325" s="1118"/>
      <c r="M325" s="1120"/>
      <c r="N325" s="1121"/>
    </row>
    <row r="326" spans="2:14" x14ac:dyDescent="0.2">
      <c r="B326" s="1116"/>
      <c r="C326" s="1117"/>
      <c r="D326" s="754"/>
      <c r="E326" s="1118"/>
      <c r="F326" s="1118"/>
      <c r="G326" s="1118"/>
      <c r="H326" s="1118"/>
      <c r="I326" s="1118"/>
      <c r="J326" s="1118"/>
      <c r="K326" s="1118"/>
      <c r="L326" s="1118"/>
      <c r="M326" s="1120"/>
      <c r="N326" s="1121"/>
    </row>
    <row r="327" spans="2:14" x14ac:dyDescent="0.2">
      <c r="B327" s="1116"/>
      <c r="C327" s="1117"/>
      <c r="D327" s="754"/>
      <c r="E327" s="1118"/>
      <c r="F327" s="1118"/>
      <c r="G327" s="1118"/>
      <c r="H327" s="1118"/>
      <c r="I327" s="1118"/>
      <c r="J327" s="1118"/>
      <c r="K327" s="1118"/>
      <c r="L327" s="1118"/>
      <c r="M327" s="1120"/>
      <c r="N327" s="1121"/>
    </row>
    <row r="328" spans="2:14" x14ac:dyDescent="0.2">
      <c r="B328" s="1116"/>
      <c r="C328" s="1117"/>
      <c r="D328" s="754"/>
      <c r="E328" s="1118"/>
      <c r="F328" s="1118"/>
      <c r="G328" s="1118"/>
      <c r="H328" s="1118"/>
      <c r="I328" s="1118"/>
      <c r="J328" s="1118"/>
      <c r="K328" s="1118"/>
      <c r="L328" s="1118"/>
      <c r="M328" s="1120"/>
      <c r="N328" s="1121"/>
    </row>
    <row r="329" spans="2:14" x14ac:dyDescent="0.2">
      <c r="B329" s="1116"/>
      <c r="C329" s="1117"/>
      <c r="D329" s="754"/>
      <c r="E329" s="1118"/>
      <c r="F329" s="1118"/>
      <c r="G329" s="1118"/>
      <c r="H329" s="1118"/>
      <c r="I329" s="1118"/>
      <c r="J329" s="1118"/>
      <c r="K329" s="1118"/>
      <c r="L329" s="1118"/>
      <c r="M329" s="1120"/>
      <c r="N329" s="1121"/>
    </row>
    <row r="330" spans="2:14" x14ac:dyDescent="0.2">
      <c r="B330" s="1116"/>
      <c r="C330" s="1117"/>
      <c r="D330" s="754"/>
      <c r="E330" s="1118"/>
      <c r="F330" s="1118"/>
      <c r="G330" s="1118"/>
      <c r="H330" s="1118"/>
      <c r="I330" s="1118"/>
      <c r="J330" s="1118"/>
      <c r="K330" s="1118"/>
      <c r="L330" s="1118"/>
      <c r="M330" s="1120"/>
      <c r="N330" s="1121"/>
    </row>
    <row r="331" spans="2:14" x14ac:dyDescent="0.2">
      <c r="B331" s="1116"/>
      <c r="C331" s="1117"/>
      <c r="D331" s="754"/>
      <c r="E331" s="1118"/>
      <c r="F331" s="1118"/>
      <c r="G331" s="1118"/>
      <c r="H331" s="1118"/>
      <c r="I331" s="1118"/>
      <c r="J331" s="1118"/>
      <c r="K331" s="1118"/>
      <c r="L331" s="1118"/>
      <c r="M331" s="1120"/>
      <c r="N331" s="1121"/>
    </row>
    <row r="332" spans="2:14" x14ac:dyDescent="0.2">
      <c r="B332" s="1116"/>
      <c r="C332" s="1117"/>
      <c r="D332" s="754"/>
      <c r="E332" s="1118"/>
      <c r="F332" s="1118"/>
      <c r="G332" s="1118"/>
      <c r="H332" s="1118"/>
      <c r="I332" s="1118"/>
      <c r="J332" s="1118"/>
      <c r="K332" s="1118"/>
      <c r="L332" s="1118"/>
      <c r="M332" s="1120"/>
      <c r="N332" s="1121"/>
    </row>
    <row r="333" spans="2:14" x14ac:dyDescent="0.2">
      <c r="B333" s="1116"/>
      <c r="C333" s="1117"/>
      <c r="D333" s="754"/>
      <c r="E333" s="1118"/>
      <c r="F333" s="1118"/>
      <c r="G333" s="1118"/>
      <c r="H333" s="1118"/>
      <c r="I333" s="1118"/>
      <c r="J333" s="1118"/>
      <c r="K333" s="1118"/>
      <c r="L333" s="1118"/>
      <c r="M333" s="1120"/>
      <c r="N333" s="1121"/>
    </row>
    <row r="334" spans="2:14" x14ac:dyDescent="0.2">
      <c r="B334" s="1116"/>
      <c r="C334" s="1117"/>
      <c r="D334" s="754"/>
      <c r="E334" s="1118"/>
      <c r="F334" s="1118"/>
      <c r="G334" s="1118"/>
      <c r="H334" s="1118"/>
      <c r="I334" s="1118"/>
      <c r="J334" s="1118"/>
      <c r="K334" s="1118"/>
      <c r="L334" s="1118"/>
      <c r="M334" s="1120"/>
      <c r="N334" s="1121"/>
    </row>
    <row r="335" spans="2:14" x14ac:dyDescent="0.2">
      <c r="B335" s="1116"/>
      <c r="C335" s="1117"/>
      <c r="D335" s="754"/>
      <c r="E335" s="1118"/>
      <c r="F335" s="1118"/>
      <c r="G335" s="1118"/>
      <c r="H335" s="1118"/>
      <c r="I335" s="1118"/>
      <c r="J335" s="1118"/>
      <c r="K335" s="1118"/>
      <c r="L335" s="1118"/>
      <c r="M335" s="1120"/>
      <c r="N335" s="1121"/>
    </row>
    <row r="336" spans="2:14" x14ac:dyDescent="0.2">
      <c r="B336" s="1116"/>
      <c r="C336" s="1117"/>
      <c r="D336" s="754"/>
      <c r="E336" s="1118"/>
      <c r="F336" s="1118"/>
      <c r="G336" s="1118"/>
      <c r="H336" s="1118"/>
      <c r="I336" s="1118"/>
      <c r="J336" s="1118"/>
      <c r="K336" s="1118"/>
      <c r="L336" s="1118"/>
      <c r="M336" s="1120"/>
      <c r="N336" s="1121"/>
    </row>
    <row r="337" spans="2:14" x14ac:dyDescent="0.2">
      <c r="B337" s="1116"/>
      <c r="C337" s="1117"/>
      <c r="D337" s="754"/>
      <c r="E337" s="1118"/>
      <c r="F337" s="1118"/>
      <c r="G337" s="1118"/>
      <c r="H337" s="1118"/>
      <c r="I337" s="1118"/>
      <c r="J337" s="1118"/>
      <c r="K337" s="1118"/>
      <c r="L337" s="1118"/>
      <c r="M337" s="1120"/>
      <c r="N337" s="1121"/>
    </row>
    <row r="338" spans="2:14" x14ac:dyDescent="0.2">
      <c r="B338" s="1116"/>
      <c r="C338" s="1117"/>
      <c r="D338" s="754"/>
      <c r="E338" s="1118"/>
      <c r="F338" s="1118"/>
      <c r="G338" s="1118"/>
      <c r="H338" s="1118"/>
      <c r="I338" s="1118"/>
      <c r="J338" s="1118"/>
      <c r="K338" s="1118"/>
      <c r="L338" s="1118"/>
      <c r="M338" s="1120"/>
      <c r="N338" s="1121"/>
    </row>
    <row r="339" spans="2:14" x14ac:dyDescent="0.2">
      <c r="B339" s="1116"/>
      <c r="C339" s="1117"/>
      <c r="D339" s="754"/>
      <c r="E339" s="1118"/>
      <c r="F339" s="1118"/>
      <c r="G339" s="1118"/>
      <c r="H339" s="1118"/>
      <c r="I339" s="1118"/>
      <c r="J339" s="1118"/>
      <c r="K339" s="1118"/>
      <c r="L339" s="1118"/>
      <c r="M339" s="1120"/>
      <c r="N339" s="1121"/>
    </row>
    <row r="340" spans="2:14" x14ac:dyDescent="0.2">
      <c r="B340" s="1116"/>
      <c r="C340" s="1117"/>
      <c r="D340" s="754"/>
      <c r="E340" s="1118"/>
      <c r="F340" s="1118"/>
      <c r="G340" s="1118"/>
      <c r="H340" s="1118"/>
      <c r="I340" s="1118"/>
      <c r="J340" s="1118"/>
      <c r="K340" s="1118"/>
      <c r="L340" s="1118"/>
      <c r="M340" s="1120"/>
      <c r="N340" s="1121"/>
    </row>
    <row r="341" spans="2:14" x14ac:dyDescent="0.2">
      <c r="B341" s="1116"/>
      <c r="C341" s="1117"/>
      <c r="D341" s="754"/>
      <c r="E341" s="1118"/>
      <c r="F341" s="1118"/>
      <c r="G341" s="1118"/>
      <c r="H341" s="1118"/>
      <c r="I341" s="1118"/>
      <c r="J341" s="1118"/>
      <c r="K341" s="1118"/>
      <c r="L341" s="1118"/>
      <c r="M341" s="1120"/>
      <c r="N341" s="1121"/>
    </row>
    <row r="342" spans="2:14" x14ac:dyDescent="0.2">
      <c r="B342" s="1116"/>
      <c r="C342" s="1117"/>
      <c r="D342" s="754"/>
      <c r="E342" s="1118"/>
      <c r="F342" s="1118"/>
      <c r="G342" s="1118"/>
      <c r="H342" s="1118"/>
      <c r="I342" s="1118"/>
      <c r="J342" s="1118"/>
      <c r="K342" s="1118"/>
      <c r="L342" s="1118"/>
      <c r="M342" s="1120"/>
      <c r="N342" s="1121"/>
    </row>
    <row r="343" spans="2:14" x14ac:dyDescent="0.2">
      <c r="B343" s="1116"/>
      <c r="C343" s="1117"/>
      <c r="D343" s="754"/>
      <c r="E343" s="1118"/>
      <c r="F343" s="1118"/>
      <c r="G343" s="1118"/>
      <c r="H343" s="1118"/>
      <c r="I343" s="1118"/>
      <c r="J343" s="1118"/>
      <c r="K343" s="1118"/>
      <c r="L343" s="1118"/>
      <c r="M343" s="1120"/>
      <c r="N343" s="1121"/>
    </row>
    <row r="344" spans="2:14" x14ac:dyDescent="0.2">
      <c r="B344" s="1116"/>
      <c r="C344" s="1117"/>
      <c r="D344" s="754"/>
      <c r="E344" s="1118"/>
      <c r="F344" s="1118"/>
      <c r="G344" s="1118"/>
      <c r="H344" s="1118"/>
      <c r="I344" s="1118"/>
      <c r="J344" s="1118"/>
      <c r="K344" s="1118"/>
      <c r="L344" s="1118"/>
      <c r="M344" s="1120"/>
      <c r="N344" s="1121"/>
    </row>
    <row r="345" spans="2:14" x14ac:dyDescent="0.2">
      <c r="B345" s="1116"/>
      <c r="C345" s="1117"/>
      <c r="D345" s="754"/>
      <c r="E345" s="1118"/>
      <c r="F345" s="1118"/>
      <c r="G345" s="1118"/>
      <c r="H345" s="1118"/>
      <c r="I345" s="1118"/>
      <c r="J345" s="1118"/>
      <c r="K345" s="1118"/>
      <c r="L345" s="1118"/>
      <c r="M345" s="1120"/>
      <c r="N345" s="1121"/>
    </row>
    <row r="346" spans="2:14" x14ac:dyDescent="0.2">
      <c r="B346" s="1116"/>
      <c r="C346" s="1117"/>
      <c r="D346" s="754"/>
      <c r="E346" s="1118"/>
      <c r="F346" s="1118"/>
      <c r="G346" s="1118"/>
      <c r="H346" s="1118"/>
      <c r="I346" s="1118"/>
      <c r="J346" s="1118"/>
      <c r="K346" s="1118"/>
      <c r="L346" s="1118"/>
      <c r="M346" s="1120"/>
      <c r="N346" s="1121"/>
    </row>
    <row r="347" spans="2:14" x14ac:dyDescent="0.2">
      <c r="B347" s="1116"/>
      <c r="C347" s="1117"/>
      <c r="D347" s="754"/>
      <c r="E347" s="1118"/>
      <c r="F347" s="1118"/>
      <c r="G347" s="1118"/>
      <c r="H347" s="1118"/>
      <c r="I347" s="1118"/>
      <c r="J347" s="1118"/>
      <c r="K347" s="1118"/>
      <c r="L347" s="1118"/>
      <c r="M347" s="1120"/>
      <c r="N347" s="1121"/>
    </row>
    <row r="348" spans="2:14" x14ac:dyDescent="0.2">
      <c r="B348" s="1116"/>
      <c r="C348" s="1117"/>
      <c r="D348" s="754"/>
      <c r="E348" s="1118"/>
      <c r="F348" s="1118"/>
      <c r="G348" s="1118"/>
      <c r="H348" s="1118"/>
      <c r="I348" s="1118"/>
      <c r="J348" s="1118"/>
      <c r="K348" s="1118"/>
      <c r="L348" s="1118"/>
      <c r="M348" s="1120"/>
      <c r="N348" s="1121"/>
    </row>
    <row r="349" spans="2:14" x14ac:dyDescent="0.2">
      <c r="B349" s="1116"/>
      <c r="C349" s="1117"/>
      <c r="D349" s="754"/>
      <c r="E349" s="1118"/>
      <c r="F349" s="1118"/>
      <c r="G349" s="1118"/>
      <c r="H349" s="1118"/>
      <c r="I349" s="1118"/>
      <c r="J349" s="1118"/>
      <c r="K349" s="1118"/>
      <c r="L349" s="1118"/>
      <c r="M349" s="1120"/>
      <c r="N349" s="1121"/>
    </row>
    <row r="350" spans="2:14" x14ac:dyDescent="0.2">
      <c r="B350" s="1116"/>
      <c r="C350" s="1117"/>
      <c r="D350" s="754"/>
      <c r="E350" s="1118"/>
      <c r="F350" s="1118"/>
      <c r="G350" s="1118"/>
      <c r="H350" s="1118"/>
      <c r="I350" s="1118"/>
      <c r="J350" s="1118"/>
      <c r="K350" s="1118"/>
      <c r="L350" s="1118"/>
      <c r="M350" s="1120"/>
      <c r="N350" s="1121"/>
    </row>
    <row r="351" spans="2:14" x14ac:dyDescent="0.2">
      <c r="B351" s="1116"/>
      <c r="C351" s="1117"/>
      <c r="D351" s="754"/>
      <c r="E351" s="1118"/>
      <c r="F351" s="1118"/>
      <c r="G351" s="1118"/>
      <c r="H351" s="1118"/>
      <c r="I351" s="1118"/>
      <c r="J351" s="1118"/>
      <c r="K351" s="1118"/>
      <c r="L351" s="1118"/>
      <c r="M351" s="1120"/>
      <c r="N351" s="1121"/>
    </row>
    <row r="352" spans="2:14" x14ac:dyDescent="0.2">
      <c r="B352" s="1116"/>
      <c r="C352" s="1117"/>
      <c r="D352" s="754"/>
      <c r="E352" s="1118"/>
      <c r="F352" s="1118"/>
      <c r="G352" s="1118"/>
      <c r="H352" s="1118"/>
      <c r="I352" s="1118"/>
      <c r="J352" s="1118"/>
      <c r="K352" s="1118"/>
      <c r="L352" s="1118"/>
      <c r="M352" s="1120"/>
      <c r="N352" s="1121"/>
    </row>
    <row r="353" spans="2:14" x14ac:dyDescent="0.2">
      <c r="B353" s="1116"/>
      <c r="C353" s="1117"/>
      <c r="D353" s="754"/>
      <c r="E353" s="1118"/>
      <c r="F353" s="1118"/>
      <c r="G353" s="1118"/>
      <c r="H353" s="1118"/>
      <c r="I353" s="1118"/>
      <c r="J353" s="1118"/>
      <c r="K353" s="1118"/>
      <c r="L353" s="1118"/>
      <c r="M353" s="1120"/>
      <c r="N353" s="1121"/>
    </row>
    <row r="354" spans="2:14" x14ac:dyDescent="0.2">
      <c r="B354" s="1116"/>
      <c r="C354" s="1117"/>
      <c r="D354" s="754"/>
      <c r="E354" s="1118"/>
      <c r="F354" s="1118"/>
      <c r="G354" s="1118"/>
      <c r="H354" s="1118"/>
      <c r="I354" s="1118"/>
      <c r="J354" s="1118"/>
      <c r="K354" s="1118"/>
      <c r="L354" s="1118"/>
      <c r="M354" s="1120"/>
      <c r="N354" s="1121"/>
    </row>
    <row r="355" spans="2:14" x14ac:dyDescent="0.2">
      <c r="B355" s="1116"/>
      <c r="C355" s="1117"/>
      <c r="D355" s="754"/>
      <c r="E355" s="1118"/>
      <c r="F355" s="1118"/>
      <c r="G355" s="1118"/>
      <c r="H355" s="1118"/>
      <c r="I355" s="1118"/>
      <c r="J355" s="1118"/>
      <c r="K355" s="1118"/>
      <c r="L355" s="1118"/>
      <c r="M355" s="1120"/>
      <c r="N355" s="1121"/>
    </row>
    <row r="356" spans="2:14" x14ac:dyDescent="0.2">
      <c r="B356" s="1116"/>
      <c r="C356" s="1117"/>
      <c r="D356" s="754"/>
      <c r="E356" s="1118"/>
      <c r="F356" s="1118"/>
      <c r="G356" s="1118"/>
      <c r="H356" s="1118"/>
      <c r="I356" s="1118"/>
      <c r="J356" s="1118"/>
      <c r="K356" s="1118"/>
      <c r="L356" s="1118"/>
      <c r="M356" s="1120"/>
      <c r="N356" s="1121"/>
    </row>
    <row r="357" spans="2:14" x14ac:dyDescent="0.2">
      <c r="B357" s="1116"/>
      <c r="C357" s="1117"/>
      <c r="D357" s="754"/>
      <c r="E357" s="1118"/>
      <c r="F357" s="1118"/>
      <c r="G357" s="1118"/>
      <c r="H357" s="1118"/>
      <c r="I357" s="1118"/>
      <c r="J357" s="1118"/>
      <c r="K357" s="1118"/>
      <c r="L357" s="1118"/>
      <c r="M357" s="1120"/>
      <c r="N357" s="1121"/>
    </row>
    <row r="358" spans="2:14" x14ac:dyDescent="0.2">
      <c r="B358" s="1116"/>
      <c r="C358" s="1117"/>
      <c r="D358" s="754"/>
      <c r="E358" s="1118"/>
      <c r="F358" s="1118"/>
      <c r="G358" s="1118"/>
      <c r="H358" s="1118"/>
      <c r="I358" s="1118"/>
      <c r="J358" s="1118"/>
      <c r="K358" s="1118"/>
      <c r="L358" s="1118"/>
      <c r="M358" s="1120"/>
      <c r="N358" s="1121"/>
    </row>
    <row r="359" spans="2:14" x14ac:dyDescent="0.2">
      <c r="B359" s="1116"/>
      <c r="C359" s="1117"/>
      <c r="D359" s="754"/>
      <c r="E359" s="1118"/>
      <c r="F359" s="1118"/>
      <c r="G359" s="1118"/>
      <c r="H359" s="1118"/>
      <c r="I359" s="1118"/>
      <c r="J359" s="1118"/>
      <c r="K359" s="1118"/>
      <c r="L359" s="1118"/>
      <c r="M359" s="1120"/>
      <c r="N359" s="1121"/>
    </row>
    <row r="360" spans="2:14" x14ac:dyDescent="0.2">
      <c r="B360" s="1116"/>
      <c r="C360" s="1117"/>
      <c r="D360" s="754"/>
      <c r="E360" s="1118"/>
      <c r="F360" s="1118"/>
      <c r="G360" s="1118"/>
      <c r="H360" s="1118"/>
      <c r="I360" s="1118"/>
      <c r="J360" s="1118"/>
      <c r="K360" s="1118"/>
      <c r="L360" s="1118"/>
      <c r="M360" s="1120"/>
      <c r="N360" s="1121"/>
    </row>
    <row r="361" spans="2:14" x14ac:dyDescent="0.2">
      <c r="B361" s="1116"/>
      <c r="C361" s="1117"/>
      <c r="D361" s="754"/>
      <c r="E361" s="1118"/>
      <c r="F361" s="1118"/>
      <c r="G361" s="1118"/>
      <c r="H361" s="1118"/>
      <c r="I361" s="1118"/>
      <c r="J361" s="1118"/>
      <c r="K361" s="1118"/>
      <c r="L361" s="1118"/>
      <c r="M361" s="1120"/>
      <c r="N361" s="1121"/>
    </row>
    <row r="362" spans="2:14" x14ac:dyDescent="0.2">
      <c r="B362" s="1116"/>
      <c r="C362" s="1117"/>
      <c r="D362" s="754"/>
      <c r="E362" s="1118"/>
      <c r="F362" s="1118"/>
      <c r="G362" s="1118"/>
      <c r="H362" s="1118"/>
      <c r="I362" s="1118"/>
      <c r="J362" s="1118"/>
      <c r="K362" s="1118"/>
      <c r="L362" s="1118"/>
      <c r="M362" s="1120"/>
      <c r="N362" s="1121"/>
    </row>
    <row r="363" spans="2:14" x14ac:dyDescent="0.2">
      <c r="B363" s="1116"/>
      <c r="C363" s="1117"/>
      <c r="D363" s="754"/>
      <c r="E363" s="1118"/>
      <c r="F363" s="1118"/>
      <c r="G363" s="1118"/>
      <c r="H363" s="1118"/>
      <c r="I363" s="1118"/>
      <c r="J363" s="1118"/>
      <c r="K363" s="1118"/>
      <c r="L363" s="1118"/>
      <c r="M363" s="1120"/>
      <c r="N363" s="1121"/>
    </row>
    <row r="364" spans="2:14" x14ac:dyDescent="0.2">
      <c r="B364" s="1116"/>
      <c r="C364" s="1117"/>
      <c r="D364" s="754"/>
      <c r="E364" s="1118"/>
      <c r="F364" s="1118"/>
      <c r="G364" s="1118"/>
      <c r="H364" s="1118"/>
      <c r="I364" s="1118"/>
      <c r="J364" s="1118"/>
      <c r="K364" s="1118"/>
      <c r="L364" s="1118"/>
      <c r="M364" s="1120"/>
      <c r="N364" s="1121"/>
    </row>
    <row r="365" spans="2:14" x14ac:dyDescent="0.2">
      <c r="B365" s="1116"/>
      <c r="C365" s="1117"/>
      <c r="D365" s="754"/>
      <c r="E365" s="1118"/>
      <c r="F365" s="1118"/>
      <c r="G365" s="1118"/>
      <c r="H365" s="1118"/>
      <c r="I365" s="1118"/>
      <c r="J365" s="1118"/>
      <c r="K365" s="1118"/>
      <c r="L365" s="1118"/>
      <c r="M365" s="1120"/>
      <c r="N365" s="1121"/>
    </row>
    <row r="366" spans="2:14" x14ac:dyDescent="0.2">
      <c r="B366" s="1116"/>
      <c r="C366" s="1117"/>
      <c r="D366" s="754"/>
      <c r="E366" s="1118"/>
      <c r="F366" s="1118"/>
      <c r="G366" s="1118"/>
      <c r="H366" s="1118"/>
      <c r="I366" s="1118"/>
      <c r="J366" s="1118"/>
      <c r="K366" s="1118"/>
      <c r="L366" s="1118"/>
      <c r="M366" s="1120"/>
      <c r="N366" s="1121"/>
    </row>
    <row r="367" spans="2:14" x14ac:dyDescent="0.2">
      <c r="B367" s="1116"/>
      <c r="C367" s="1117"/>
      <c r="D367" s="754"/>
      <c r="E367" s="1118"/>
      <c r="F367" s="1118"/>
      <c r="G367" s="1118"/>
      <c r="H367" s="1118"/>
      <c r="I367" s="1118"/>
      <c r="J367" s="1118"/>
      <c r="K367" s="1118"/>
      <c r="L367" s="1118"/>
      <c r="M367" s="1120"/>
      <c r="N367" s="1121"/>
    </row>
    <row r="368" spans="2:14" x14ac:dyDescent="0.2">
      <c r="B368" s="1116"/>
      <c r="C368" s="1117"/>
      <c r="D368" s="754"/>
      <c r="E368" s="1118"/>
      <c r="F368" s="1118"/>
      <c r="G368" s="1118"/>
      <c r="H368" s="1118"/>
      <c r="I368" s="1118"/>
      <c r="J368" s="1118"/>
      <c r="K368" s="1118"/>
      <c r="L368" s="1118"/>
      <c r="M368" s="1120"/>
      <c r="N368" s="1121"/>
    </row>
    <row r="369" spans="2:14" x14ac:dyDescent="0.2">
      <c r="B369" s="1116"/>
      <c r="C369" s="1117"/>
      <c r="D369" s="754"/>
      <c r="E369" s="1118"/>
      <c r="F369" s="1118"/>
      <c r="G369" s="1118"/>
      <c r="H369" s="1118"/>
      <c r="I369" s="1118"/>
      <c r="J369" s="1118"/>
      <c r="K369" s="1118"/>
      <c r="L369" s="1118"/>
      <c r="M369" s="1120"/>
      <c r="N369" s="1121"/>
    </row>
    <row r="370" spans="2:14" x14ac:dyDescent="0.2">
      <c r="B370" s="1116"/>
      <c r="C370" s="1117"/>
      <c r="D370" s="754"/>
      <c r="E370" s="1118"/>
      <c r="F370" s="1118"/>
      <c r="G370" s="1118"/>
      <c r="H370" s="1118"/>
      <c r="I370" s="1118"/>
      <c r="J370" s="1118"/>
      <c r="K370" s="1118"/>
      <c r="L370" s="1118"/>
      <c r="M370" s="1120"/>
      <c r="N370" s="1121"/>
    </row>
    <row r="371" spans="2:14" x14ac:dyDescent="0.2">
      <c r="B371" s="1116"/>
      <c r="C371" s="1117"/>
      <c r="D371" s="754"/>
      <c r="E371" s="1118"/>
      <c r="F371" s="1118"/>
      <c r="G371" s="1118"/>
      <c r="H371" s="1118"/>
      <c r="I371" s="1118"/>
      <c r="J371" s="1118"/>
      <c r="K371" s="1118"/>
      <c r="L371" s="1118"/>
      <c r="M371" s="1120"/>
      <c r="N371" s="1121"/>
    </row>
    <row r="372" spans="2:14" x14ac:dyDescent="0.2">
      <c r="B372" s="1116"/>
      <c r="C372" s="1117"/>
      <c r="D372" s="754"/>
      <c r="E372" s="1118"/>
      <c r="F372" s="1118"/>
      <c r="G372" s="1118"/>
      <c r="H372" s="1118"/>
      <c r="I372" s="1118"/>
      <c r="J372" s="1118"/>
      <c r="K372" s="1118"/>
      <c r="L372" s="1118"/>
      <c r="M372" s="1120"/>
      <c r="N372" s="1121"/>
    </row>
    <row r="373" spans="2:14" x14ac:dyDescent="0.2">
      <c r="B373" s="1116"/>
      <c r="C373" s="1117"/>
      <c r="D373" s="754"/>
      <c r="E373" s="1118"/>
      <c r="F373" s="1118"/>
      <c r="G373" s="1118"/>
      <c r="H373" s="1118"/>
      <c r="I373" s="1118"/>
      <c r="J373" s="1118"/>
      <c r="K373" s="1118"/>
      <c r="L373" s="1118"/>
      <c r="M373" s="1120"/>
      <c r="N373" s="1121"/>
    </row>
    <row r="374" spans="2:14" x14ac:dyDescent="0.2">
      <c r="B374" s="1116"/>
      <c r="C374" s="1117"/>
      <c r="D374" s="754"/>
      <c r="E374" s="1118"/>
      <c r="F374" s="1118"/>
      <c r="G374" s="1118"/>
      <c r="H374" s="1118"/>
      <c r="I374" s="1118"/>
      <c r="J374" s="1118"/>
      <c r="K374" s="1118"/>
      <c r="L374" s="1118"/>
      <c r="M374" s="1120"/>
      <c r="N374" s="1121"/>
    </row>
    <row r="375" spans="2:14" x14ac:dyDescent="0.2">
      <c r="B375" s="1116"/>
      <c r="C375" s="1117"/>
      <c r="D375" s="754"/>
      <c r="E375" s="1118"/>
      <c r="F375" s="1118"/>
      <c r="G375" s="1118"/>
      <c r="H375" s="1118"/>
      <c r="I375" s="1118"/>
      <c r="J375" s="1118"/>
      <c r="K375" s="1118"/>
      <c r="L375" s="1118"/>
      <c r="M375" s="1120"/>
      <c r="N375" s="1121"/>
    </row>
    <row r="376" spans="2:14" x14ac:dyDescent="0.2">
      <c r="B376" s="1116"/>
      <c r="C376" s="1117"/>
      <c r="D376" s="754"/>
      <c r="E376" s="1118"/>
      <c r="F376" s="1118"/>
      <c r="G376" s="1118"/>
      <c r="H376" s="1118"/>
      <c r="I376" s="1118"/>
      <c r="J376" s="1118"/>
      <c r="K376" s="1118"/>
      <c r="L376" s="1118"/>
      <c r="M376" s="1120"/>
      <c r="N376" s="1121"/>
    </row>
    <row r="377" spans="2:14" x14ac:dyDescent="0.2">
      <c r="B377" s="1116"/>
      <c r="C377" s="1117"/>
      <c r="D377" s="754"/>
      <c r="E377" s="1118"/>
      <c r="F377" s="1118"/>
      <c r="G377" s="1118"/>
      <c r="H377" s="1118"/>
      <c r="I377" s="1118"/>
      <c r="J377" s="1118"/>
      <c r="K377" s="1118"/>
      <c r="L377" s="1118"/>
      <c r="M377" s="1120"/>
      <c r="N377" s="1121"/>
    </row>
    <row r="378" spans="2:14" x14ac:dyDescent="0.2">
      <c r="B378" s="1116"/>
      <c r="C378" s="1117"/>
      <c r="D378" s="754"/>
      <c r="E378" s="1118"/>
      <c r="F378" s="1118"/>
      <c r="G378" s="1118"/>
      <c r="H378" s="1118"/>
      <c r="I378" s="1118"/>
      <c r="J378" s="1118"/>
      <c r="K378" s="1118"/>
      <c r="L378" s="1118"/>
      <c r="M378" s="1120"/>
      <c r="N378" s="1121"/>
    </row>
    <row r="379" spans="2:14" x14ac:dyDescent="0.2">
      <c r="B379" s="1116"/>
      <c r="C379" s="1117"/>
      <c r="D379" s="754"/>
      <c r="E379" s="1118"/>
      <c r="F379" s="1118"/>
      <c r="G379" s="1118"/>
      <c r="H379" s="1118"/>
      <c r="I379" s="1118"/>
      <c r="J379" s="1118"/>
      <c r="K379" s="1118"/>
      <c r="L379" s="1118"/>
      <c r="M379" s="1120"/>
      <c r="N379" s="1121"/>
    </row>
    <row r="380" spans="2:14" x14ac:dyDescent="0.2">
      <c r="B380" s="1116"/>
      <c r="C380" s="1117"/>
      <c r="D380" s="754"/>
      <c r="E380" s="1118"/>
      <c r="F380" s="1118"/>
      <c r="G380" s="1118"/>
      <c r="H380" s="1118"/>
      <c r="I380" s="1118"/>
      <c r="J380" s="1118"/>
      <c r="K380" s="1118"/>
      <c r="L380" s="1118"/>
      <c r="M380" s="1120"/>
      <c r="N380" s="1121"/>
    </row>
    <row r="381" spans="2:14" x14ac:dyDescent="0.2">
      <c r="B381" s="1116"/>
      <c r="C381" s="1117"/>
      <c r="D381" s="754"/>
      <c r="E381" s="1118"/>
      <c r="F381" s="1118"/>
      <c r="G381" s="1118"/>
      <c r="H381" s="1118"/>
      <c r="I381" s="1118"/>
      <c r="J381" s="1118"/>
      <c r="K381" s="1118"/>
      <c r="L381" s="1118"/>
      <c r="M381" s="1120"/>
      <c r="N381" s="1121"/>
    </row>
    <row r="382" spans="2:14" x14ac:dyDescent="0.2">
      <c r="B382" s="1116"/>
      <c r="C382" s="1117"/>
      <c r="D382" s="754"/>
      <c r="E382" s="1118"/>
      <c r="F382" s="1118"/>
      <c r="G382" s="1118"/>
      <c r="H382" s="1118"/>
      <c r="I382" s="1118"/>
      <c r="J382" s="1118"/>
      <c r="K382" s="1118"/>
      <c r="L382" s="1118"/>
      <c r="M382" s="1120"/>
      <c r="N382" s="1121"/>
    </row>
    <row r="383" spans="2:14" x14ac:dyDescent="0.2">
      <c r="B383" s="1116"/>
      <c r="C383" s="1117"/>
      <c r="D383" s="754"/>
      <c r="E383" s="1118"/>
      <c r="F383" s="1118"/>
      <c r="G383" s="1118"/>
      <c r="H383" s="1118"/>
      <c r="I383" s="1118"/>
      <c r="J383" s="1118"/>
      <c r="K383" s="1118"/>
      <c r="L383" s="1118"/>
      <c r="M383" s="1120"/>
      <c r="N383" s="1121"/>
    </row>
    <row r="384" spans="2:14" x14ac:dyDescent="0.2">
      <c r="B384" s="1116"/>
      <c r="C384" s="1117"/>
      <c r="D384" s="754"/>
      <c r="E384" s="1118"/>
      <c r="F384" s="1118"/>
      <c r="G384" s="1118"/>
      <c r="H384" s="1118"/>
      <c r="I384" s="1118"/>
      <c r="J384" s="1118"/>
      <c r="K384" s="1118"/>
      <c r="L384" s="1118"/>
      <c r="M384" s="1120"/>
      <c r="N384" s="1121"/>
    </row>
    <row r="385" spans="2:14" x14ac:dyDescent="0.2">
      <c r="B385" s="1116"/>
      <c r="C385" s="1117"/>
      <c r="D385" s="754"/>
      <c r="E385" s="1118"/>
      <c r="F385" s="1118"/>
      <c r="G385" s="1118"/>
      <c r="H385" s="1118"/>
      <c r="I385" s="1118"/>
      <c r="J385" s="1118"/>
      <c r="K385" s="1118"/>
      <c r="L385" s="1118"/>
      <c r="M385" s="1120"/>
      <c r="N385" s="1121"/>
    </row>
    <row r="386" spans="2:14" x14ac:dyDescent="0.2">
      <c r="B386" s="1116"/>
      <c r="C386" s="1117"/>
      <c r="D386" s="754"/>
      <c r="E386" s="1118"/>
      <c r="F386" s="1118"/>
      <c r="G386" s="1118"/>
      <c r="H386" s="1118"/>
      <c r="I386" s="1118"/>
      <c r="J386" s="1118"/>
      <c r="K386" s="1118"/>
      <c r="L386" s="1118"/>
      <c r="M386" s="1120"/>
      <c r="N386" s="1121"/>
    </row>
    <row r="387" spans="2:14" x14ac:dyDescent="0.2">
      <c r="B387" s="1116"/>
      <c r="C387" s="1117"/>
      <c r="D387" s="754"/>
      <c r="E387" s="1118"/>
      <c r="F387" s="1118"/>
      <c r="G387" s="1118"/>
      <c r="H387" s="1118"/>
      <c r="I387" s="1118"/>
      <c r="J387" s="1118"/>
      <c r="K387" s="1118"/>
      <c r="L387" s="1118"/>
      <c r="M387" s="1120"/>
      <c r="N387" s="1121"/>
    </row>
    <row r="388" spans="2:14" x14ac:dyDescent="0.2">
      <c r="B388" s="1116"/>
      <c r="C388" s="1117"/>
      <c r="D388" s="754"/>
      <c r="E388" s="1118"/>
      <c r="F388" s="1118"/>
      <c r="G388" s="1118"/>
      <c r="H388" s="1118"/>
      <c r="I388" s="1118"/>
      <c r="J388" s="1118"/>
      <c r="K388" s="1118"/>
      <c r="L388" s="1118"/>
      <c r="M388" s="1120"/>
      <c r="N388" s="1121"/>
    </row>
    <row r="389" spans="2:14" x14ac:dyDescent="0.2">
      <c r="B389" s="1116"/>
      <c r="C389" s="1117"/>
      <c r="D389" s="754"/>
      <c r="E389" s="1118"/>
      <c r="F389" s="1118"/>
      <c r="G389" s="1118"/>
      <c r="H389" s="1118"/>
      <c r="I389" s="1118"/>
      <c r="J389" s="1118"/>
      <c r="K389" s="1118"/>
      <c r="L389" s="1118"/>
      <c r="M389" s="1120"/>
      <c r="N389" s="1121"/>
    </row>
    <row r="390" spans="2:14" x14ac:dyDescent="0.2">
      <c r="B390" s="1116"/>
      <c r="C390" s="1117"/>
      <c r="D390" s="754"/>
      <c r="E390" s="1118"/>
      <c r="F390" s="1118"/>
      <c r="G390" s="1118"/>
      <c r="H390" s="1118"/>
      <c r="I390" s="1118"/>
      <c r="J390" s="1118"/>
      <c r="K390" s="1118"/>
      <c r="L390" s="1118"/>
      <c r="M390" s="1120"/>
      <c r="N390" s="1121"/>
    </row>
    <row r="391" spans="2:14" x14ac:dyDescent="0.2">
      <c r="B391" s="1116"/>
      <c r="C391" s="1117"/>
      <c r="D391" s="754"/>
      <c r="E391" s="1118"/>
      <c r="F391" s="1118"/>
      <c r="G391" s="1118"/>
      <c r="H391" s="1118"/>
      <c r="I391" s="1118"/>
      <c r="J391" s="1118"/>
      <c r="K391" s="1118"/>
      <c r="L391" s="1118"/>
      <c r="M391" s="1120"/>
      <c r="N391" s="1121"/>
    </row>
    <row r="392" spans="2:14" x14ac:dyDescent="0.2">
      <c r="B392" s="1116"/>
      <c r="C392" s="1117"/>
      <c r="D392" s="754"/>
      <c r="E392" s="1118"/>
      <c r="F392" s="1118"/>
      <c r="G392" s="1118"/>
      <c r="H392" s="1118"/>
      <c r="I392" s="1118"/>
      <c r="J392" s="1118"/>
      <c r="K392" s="1118"/>
      <c r="L392" s="1118"/>
      <c r="M392" s="1120"/>
      <c r="N392" s="1121"/>
    </row>
    <row r="393" spans="2:14" x14ac:dyDescent="0.2">
      <c r="B393" s="1116"/>
      <c r="C393" s="1117"/>
      <c r="D393" s="754"/>
      <c r="E393" s="1118"/>
      <c r="F393" s="1118"/>
      <c r="G393" s="1118"/>
      <c r="H393" s="1118"/>
      <c r="I393" s="1118"/>
      <c r="J393" s="1118"/>
      <c r="K393" s="1118"/>
      <c r="L393" s="1118"/>
      <c r="M393" s="1120"/>
      <c r="N393" s="1121"/>
    </row>
    <row r="394" spans="2:14" x14ac:dyDescent="0.2">
      <c r="B394" s="1116"/>
      <c r="C394" s="1117"/>
      <c r="D394" s="754"/>
      <c r="E394" s="1118"/>
      <c r="F394" s="1118"/>
      <c r="G394" s="1118"/>
      <c r="H394" s="1118"/>
      <c r="I394" s="1118"/>
      <c r="J394" s="1118"/>
      <c r="K394" s="1118"/>
      <c r="L394" s="1118"/>
      <c r="M394" s="1120"/>
      <c r="N394" s="1121"/>
    </row>
    <row r="395" spans="2:14" x14ac:dyDescent="0.2">
      <c r="B395" s="1116"/>
      <c r="C395" s="1117"/>
      <c r="D395" s="754"/>
      <c r="E395" s="1118"/>
      <c r="F395" s="1118"/>
      <c r="G395" s="1118"/>
      <c r="H395" s="1118"/>
      <c r="I395" s="1118"/>
      <c r="J395" s="1118"/>
      <c r="K395" s="1118"/>
      <c r="L395" s="1118"/>
      <c r="M395" s="1120"/>
      <c r="N395" s="1121"/>
    </row>
    <row r="396" spans="2:14" x14ac:dyDescent="0.2">
      <c r="B396" s="1116"/>
      <c r="C396" s="1117"/>
      <c r="D396" s="754"/>
      <c r="E396" s="1118"/>
      <c r="F396" s="1118"/>
      <c r="G396" s="1118"/>
      <c r="H396" s="1118"/>
      <c r="I396" s="1118"/>
      <c r="J396" s="1118"/>
      <c r="K396" s="1118"/>
      <c r="L396" s="1118"/>
      <c r="M396" s="1120"/>
      <c r="N396" s="1121"/>
    </row>
    <row r="397" spans="2:14" x14ac:dyDescent="0.2">
      <c r="B397" s="1116"/>
      <c r="C397" s="1117"/>
      <c r="D397" s="754"/>
      <c r="E397" s="1118"/>
      <c r="F397" s="1118"/>
      <c r="G397" s="1118"/>
      <c r="H397" s="1118"/>
      <c r="I397" s="1118"/>
      <c r="J397" s="1118"/>
      <c r="K397" s="1118"/>
      <c r="L397" s="1118"/>
      <c r="M397" s="1120"/>
      <c r="N397" s="1121"/>
    </row>
    <row r="398" spans="2:14" x14ac:dyDescent="0.2">
      <c r="B398" s="1116"/>
      <c r="C398" s="1117"/>
      <c r="D398" s="754"/>
      <c r="E398" s="1118"/>
      <c r="F398" s="1118"/>
      <c r="G398" s="1118"/>
      <c r="H398" s="1118"/>
      <c r="I398" s="1118"/>
      <c r="J398" s="1118"/>
      <c r="K398" s="1118"/>
      <c r="L398" s="1118"/>
      <c r="M398" s="1120"/>
      <c r="N398" s="1121"/>
    </row>
    <row r="399" spans="2:14" x14ac:dyDescent="0.2">
      <c r="B399" s="1116"/>
      <c r="C399" s="1117"/>
      <c r="D399" s="754"/>
      <c r="E399" s="1118"/>
      <c r="F399" s="1118"/>
      <c r="G399" s="1118"/>
      <c r="H399" s="1118"/>
      <c r="I399" s="1118"/>
      <c r="J399" s="1118"/>
      <c r="K399" s="1118"/>
      <c r="L399" s="1118"/>
      <c r="M399" s="1120"/>
      <c r="N399" s="1121"/>
    </row>
    <row r="400" spans="2:14" x14ac:dyDescent="0.2">
      <c r="B400" s="1116"/>
      <c r="C400" s="1117"/>
      <c r="D400" s="754"/>
      <c r="E400" s="1118"/>
      <c r="F400" s="1118"/>
      <c r="G400" s="1118"/>
      <c r="H400" s="1118"/>
      <c r="I400" s="1118"/>
      <c r="J400" s="1118"/>
      <c r="K400" s="1118"/>
      <c r="L400" s="1118"/>
      <c r="M400" s="1120"/>
      <c r="N400" s="1121"/>
    </row>
    <row r="401" spans="2:14" x14ac:dyDescent="0.2">
      <c r="B401" s="1116"/>
      <c r="C401" s="1117"/>
      <c r="D401" s="754"/>
      <c r="E401" s="1118"/>
      <c r="F401" s="1118"/>
      <c r="G401" s="1118"/>
      <c r="H401" s="1118"/>
      <c r="I401" s="1118"/>
      <c r="J401" s="1118"/>
      <c r="K401" s="1118"/>
      <c r="L401" s="1118"/>
      <c r="M401" s="1120"/>
      <c r="N401" s="1121"/>
    </row>
    <row r="402" spans="2:14" x14ac:dyDescent="0.2">
      <c r="B402" s="1116"/>
      <c r="C402" s="1117"/>
      <c r="D402" s="754"/>
      <c r="E402" s="1118"/>
      <c r="F402" s="1118"/>
      <c r="G402" s="1118"/>
      <c r="H402" s="1118"/>
      <c r="I402" s="1118"/>
      <c r="J402" s="1118"/>
      <c r="K402" s="1118"/>
      <c r="L402" s="1118"/>
      <c r="M402" s="1120"/>
      <c r="N402" s="1121"/>
    </row>
    <row r="403" spans="2:14" x14ac:dyDescent="0.2">
      <c r="B403" s="1116"/>
      <c r="C403" s="1117"/>
      <c r="D403" s="754"/>
      <c r="E403" s="1118"/>
      <c r="F403" s="1118"/>
      <c r="G403" s="1118"/>
      <c r="H403" s="1118"/>
      <c r="I403" s="1118"/>
      <c r="J403" s="1118"/>
      <c r="K403" s="1118"/>
      <c r="L403" s="1118"/>
      <c r="M403" s="1120"/>
      <c r="N403" s="1121"/>
    </row>
    <row r="404" spans="2:14" x14ac:dyDescent="0.2">
      <c r="B404" s="1116"/>
      <c r="C404" s="1117"/>
      <c r="D404" s="754"/>
      <c r="E404" s="1118"/>
      <c r="F404" s="1118"/>
      <c r="G404" s="1118"/>
      <c r="H404" s="1118"/>
      <c r="I404" s="1118"/>
      <c r="J404" s="1118"/>
      <c r="K404" s="1118"/>
      <c r="L404" s="1118"/>
      <c r="M404" s="1120"/>
      <c r="N404" s="1121"/>
    </row>
    <row r="405" spans="2:14" x14ac:dyDescent="0.2">
      <c r="B405" s="1116"/>
      <c r="C405" s="1117"/>
      <c r="D405" s="754"/>
      <c r="E405" s="1118"/>
      <c r="F405" s="1118"/>
      <c r="G405" s="1118"/>
      <c r="H405" s="1118"/>
      <c r="I405" s="1118"/>
      <c r="J405" s="1118"/>
      <c r="K405" s="1118"/>
      <c r="L405" s="1118"/>
      <c r="M405" s="1120"/>
      <c r="N405" s="1121"/>
    </row>
    <row r="406" spans="2:14" x14ac:dyDescent="0.2">
      <c r="B406" s="1116"/>
      <c r="C406" s="1117"/>
      <c r="D406" s="754"/>
      <c r="E406" s="1118"/>
      <c r="F406" s="1118"/>
      <c r="G406" s="1118"/>
      <c r="H406" s="1118"/>
      <c r="I406" s="1118"/>
      <c r="J406" s="1118"/>
      <c r="K406" s="1118"/>
      <c r="L406" s="1118"/>
      <c r="M406" s="1120"/>
      <c r="N406" s="1121"/>
    </row>
    <row r="407" spans="2:14" x14ac:dyDescent="0.2">
      <c r="B407" s="1116"/>
      <c r="C407" s="1117"/>
      <c r="D407" s="754"/>
      <c r="E407" s="1118"/>
      <c r="F407" s="1118"/>
      <c r="G407" s="1118"/>
      <c r="H407" s="1118"/>
      <c r="I407" s="1118"/>
      <c r="J407" s="1118"/>
      <c r="K407" s="1118"/>
      <c r="L407" s="1118"/>
      <c r="M407" s="1120"/>
      <c r="N407" s="1121"/>
    </row>
    <row r="408" spans="2:14" x14ac:dyDescent="0.2">
      <c r="B408" s="1116"/>
      <c r="C408" s="1117"/>
      <c r="D408" s="754"/>
      <c r="E408" s="1118"/>
      <c r="F408" s="1118"/>
      <c r="G408" s="1118"/>
      <c r="H408" s="1118"/>
      <c r="I408" s="1118"/>
      <c r="J408" s="1118"/>
      <c r="K408" s="1118"/>
      <c r="L408" s="1118"/>
      <c r="M408" s="1120"/>
      <c r="N408" s="1121"/>
    </row>
    <row r="409" spans="2:14" x14ac:dyDescent="0.2">
      <c r="B409" s="1116"/>
      <c r="C409" s="1117"/>
      <c r="D409" s="754"/>
      <c r="E409" s="1118"/>
      <c r="F409" s="1118"/>
      <c r="G409" s="1118"/>
      <c r="H409" s="1118"/>
      <c r="I409" s="1118"/>
      <c r="J409" s="1118"/>
      <c r="K409" s="1118"/>
      <c r="L409" s="1118"/>
      <c r="M409" s="1120"/>
      <c r="N409" s="1121"/>
    </row>
    <row r="410" spans="2:14" x14ac:dyDescent="0.2">
      <c r="B410" s="1116"/>
      <c r="C410" s="1117"/>
      <c r="D410" s="754"/>
      <c r="E410" s="1118"/>
      <c r="F410" s="1118"/>
      <c r="G410" s="1118"/>
      <c r="H410" s="1118"/>
      <c r="I410" s="1118"/>
      <c r="J410" s="1118"/>
      <c r="K410" s="1118"/>
      <c r="L410" s="1118"/>
      <c r="M410" s="1120"/>
      <c r="N410" s="1121"/>
    </row>
    <row r="411" spans="2:14" x14ac:dyDescent="0.2">
      <c r="B411" s="1116"/>
      <c r="C411" s="1117"/>
      <c r="D411" s="754"/>
      <c r="E411" s="1118"/>
      <c r="F411" s="1118"/>
      <c r="G411" s="1118"/>
      <c r="H411" s="1118"/>
      <c r="I411" s="1118"/>
      <c r="J411" s="1118"/>
      <c r="K411" s="1118"/>
      <c r="L411" s="1118"/>
      <c r="M411" s="1120"/>
      <c r="N411" s="1121"/>
    </row>
    <row r="412" spans="2:14" x14ac:dyDescent="0.2">
      <c r="B412" s="1116"/>
      <c r="C412" s="1117"/>
      <c r="D412" s="754"/>
      <c r="E412" s="1118"/>
      <c r="F412" s="1118"/>
      <c r="G412" s="1118"/>
      <c r="H412" s="1118"/>
      <c r="I412" s="1118"/>
      <c r="J412" s="1118"/>
      <c r="K412" s="1118"/>
      <c r="L412" s="1118"/>
      <c r="M412" s="1120"/>
      <c r="N412" s="1121"/>
    </row>
    <row r="413" spans="2:14" x14ac:dyDescent="0.2">
      <c r="B413" s="1116"/>
      <c r="C413" s="1117"/>
      <c r="D413" s="754"/>
      <c r="E413" s="1118"/>
      <c r="F413" s="1118"/>
      <c r="G413" s="1118"/>
      <c r="H413" s="1118"/>
      <c r="I413" s="1118"/>
      <c r="J413" s="1118"/>
      <c r="K413" s="1118"/>
      <c r="L413" s="1118"/>
      <c r="M413" s="1120"/>
      <c r="N413" s="1121"/>
    </row>
    <row r="414" spans="2:14" x14ac:dyDescent="0.2">
      <c r="B414" s="1116"/>
      <c r="C414" s="1117"/>
      <c r="D414" s="754"/>
      <c r="E414" s="1118"/>
      <c r="F414" s="1118"/>
      <c r="G414" s="1118"/>
      <c r="H414" s="1118"/>
      <c r="I414" s="1118"/>
      <c r="J414" s="1118"/>
      <c r="K414" s="1118"/>
      <c r="L414" s="1118"/>
      <c r="M414" s="1120"/>
      <c r="N414" s="1121"/>
    </row>
    <row r="415" spans="2:14" x14ac:dyDescent="0.2">
      <c r="B415" s="1116"/>
      <c r="C415" s="1117"/>
      <c r="D415" s="754"/>
      <c r="E415" s="1118"/>
      <c r="F415" s="1118"/>
      <c r="G415" s="1118"/>
      <c r="H415" s="1118"/>
      <c r="I415" s="1118"/>
      <c r="J415" s="1118"/>
      <c r="K415" s="1118"/>
      <c r="L415" s="1118"/>
      <c r="M415" s="1120"/>
      <c r="N415" s="1121"/>
    </row>
    <row r="416" spans="2:14" x14ac:dyDescent="0.2">
      <c r="B416" s="1116"/>
      <c r="C416" s="1117"/>
      <c r="D416" s="754"/>
      <c r="E416" s="1118"/>
      <c r="F416" s="1118"/>
      <c r="G416" s="1118"/>
      <c r="H416" s="1118"/>
      <c r="I416" s="1118"/>
      <c r="J416" s="1118"/>
      <c r="K416" s="1118"/>
      <c r="L416" s="1118"/>
      <c r="M416" s="1120"/>
      <c r="N416" s="1121"/>
    </row>
    <row r="417" spans="2:14" x14ac:dyDescent="0.2">
      <c r="B417" s="1116"/>
      <c r="C417" s="1117"/>
      <c r="D417" s="754"/>
      <c r="E417" s="1118"/>
      <c r="F417" s="1118"/>
      <c r="G417" s="1118"/>
      <c r="H417" s="1118"/>
      <c r="I417" s="1118"/>
      <c r="J417" s="1118"/>
      <c r="K417" s="1118"/>
      <c r="L417" s="1118"/>
      <c r="M417" s="1120"/>
      <c r="N417" s="1121"/>
    </row>
    <row r="418" spans="2:14" x14ac:dyDescent="0.2">
      <c r="B418" s="1116"/>
      <c r="C418" s="1117"/>
      <c r="D418" s="754"/>
      <c r="E418" s="1118"/>
      <c r="F418" s="1118"/>
      <c r="G418" s="1118"/>
      <c r="H418" s="1118"/>
      <c r="I418" s="1118"/>
      <c r="J418" s="1118"/>
      <c r="K418" s="1118"/>
      <c r="L418" s="1118"/>
      <c r="M418" s="1120"/>
      <c r="N418" s="1121"/>
    </row>
    <row r="419" spans="2:14" x14ac:dyDescent="0.2">
      <c r="B419" s="1116"/>
      <c r="C419" s="1117"/>
      <c r="D419" s="754"/>
      <c r="E419" s="1118"/>
      <c r="F419" s="1118"/>
      <c r="G419" s="1118"/>
      <c r="H419" s="1118"/>
      <c r="I419" s="1118"/>
      <c r="J419" s="1118"/>
      <c r="K419" s="1118"/>
      <c r="L419" s="1118"/>
      <c r="M419" s="1120"/>
      <c r="N419" s="1121"/>
    </row>
    <row r="420" spans="2:14" x14ac:dyDescent="0.2">
      <c r="B420" s="1116"/>
      <c r="C420" s="1117"/>
      <c r="D420" s="754"/>
      <c r="E420" s="1118"/>
      <c r="F420" s="1118"/>
      <c r="G420" s="1118"/>
      <c r="H420" s="1118"/>
      <c r="I420" s="1118"/>
      <c r="J420" s="1118"/>
      <c r="K420" s="1118"/>
      <c r="L420" s="1118"/>
      <c r="M420" s="1120"/>
      <c r="N420" s="1121"/>
    </row>
    <row r="421" spans="2:14" x14ac:dyDescent="0.2">
      <c r="B421" s="1116"/>
      <c r="C421" s="1117"/>
      <c r="D421" s="754"/>
      <c r="E421" s="1118"/>
      <c r="F421" s="1118"/>
      <c r="G421" s="1118"/>
      <c r="H421" s="1118"/>
      <c r="I421" s="1118"/>
      <c r="J421" s="1118"/>
      <c r="K421" s="1118"/>
      <c r="L421" s="1118"/>
      <c r="M421" s="1120"/>
      <c r="N421" s="1121"/>
    </row>
    <row r="422" spans="2:14" x14ac:dyDescent="0.2">
      <c r="B422" s="1116"/>
      <c r="C422" s="1117"/>
      <c r="D422" s="754"/>
      <c r="E422" s="1118"/>
      <c r="F422" s="1118"/>
      <c r="G422" s="1118"/>
      <c r="H422" s="1118"/>
      <c r="I422" s="1118"/>
      <c r="J422" s="1118"/>
      <c r="K422" s="1118"/>
      <c r="L422" s="1118"/>
      <c r="M422" s="1120"/>
      <c r="N422" s="1121"/>
    </row>
    <row r="423" spans="2:14" x14ac:dyDescent="0.2">
      <c r="B423" s="1116"/>
      <c r="C423" s="1117"/>
      <c r="D423" s="754"/>
      <c r="E423" s="1118"/>
      <c r="F423" s="1118"/>
      <c r="G423" s="1118"/>
      <c r="H423" s="1118"/>
      <c r="I423" s="1118"/>
      <c r="J423" s="1118"/>
      <c r="K423" s="1118"/>
      <c r="L423" s="1118"/>
      <c r="M423" s="1120"/>
      <c r="N423" s="1121"/>
    </row>
    <row r="424" spans="2:14" x14ac:dyDescent="0.2">
      <c r="B424" s="1116"/>
      <c r="C424" s="1117"/>
      <c r="D424" s="754"/>
      <c r="E424" s="1118"/>
      <c r="F424" s="1118"/>
      <c r="G424" s="1118"/>
      <c r="H424" s="1118"/>
      <c r="I424" s="1118"/>
      <c r="J424" s="1118"/>
      <c r="K424" s="1118"/>
      <c r="L424" s="1118"/>
      <c r="M424" s="1120"/>
      <c r="N424" s="1121"/>
    </row>
    <row r="425" spans="2:14" x14ac:dyDescent="0.2">
      <c r="B425" s="1116"/>
      <c r="C425" s="1117"/>
      <c r="D425" s="754"/>
      <c r="E425" s="1118"/>
      <c r="F425" s="1118"/>
      <c r="G425" s="1118"/>
      <c r="H425" s="1118"/>
      <c r="I425" s="1118"/>
      <c r="J425" s="1118"/>
      <c r="K425" s="1118"/>
      <c r="L425" s="1118"/>
      <c r="M425" s="1120"/>
      <c r="N425" s="1121"/>
    </row>
    <row r="426" spans="2:14" x14ac:dyDescent="0.2">
      <c r="B426" s="1116"/>
      <c r="C426" s="1117"/>
      <c r="D426" s="754"/>
      <c r="E426" s="1118"/>
      <c r="F426" s="1118"/>
      <c r="G426" s="1118"/>
      <c r="H426" s="1118"/>
      <c r="I426" s="1118"/>
      <c r="J426" s="1118"/>
      <c r="K426" s="1118"/>
      <c r="L426" s="1118"/>
      <c r="M426" s="1120"/>
      <c r="N426" s="1121"/>
    </row>
    <row r="427" spans="2:14" x14ac:dyDescent="0.2">
      <c r="B427" s="1116"/>
      <c r="C427" s="1117"/>
      <c r="D427" s="754"/>
      <c r="E427" s="1118"/>
      <c r="F427" s="1118"/>
      <c r="G427" s="1118"/>
      <c r="H427" s="1118"/>
      <c r="I427" s="1118"/>
      <c r="J427" s="1118"/>
      <c r="K427" s="1118"/>
      <c r="L427" s="1118"/>
      <c r="M427" s="1120"/>
      <c r="N427" s="1121"/>
    </row>
    <row r="428" spans="2:14" x14ac:dyDescent="0.2">
      <c r="B428" s="1116"/>
      <c r="C428" s="1117"/>
      <c r="D428" s="754"/>
      <c r="E428" s="1118"/>
      <c r="F428" s="1118"/>
      <c r="G428" s="1118"/>
      <c r="H428" s="1118"/>
      <c r="I428" s="1118"/>
      <c r="J428" s="1118"/>
      <c r="K428" s="1118"/>
      <c r="L428" s="1118"/>
      <c r="M428" s="1120"/>
      <c r="N428" s="1121"/>
    </row>
    <row r="429" spans="2:14" x14ac:dyDescent="0.2">
      <c r="B429" s="1116"/>
      <c r="C429" s="1117"/>
      <c r="D429" s="754"/>
      <c r="E429" s="1118"/>
      <c r="F429" s="1118"/>
      <c r="G429" s="1118"/>
      <c r="H429" s="1118"/>
      <c r="I429" s="1118"/>
      <c r="J429" s="1118"/>
      <c r="K429" s="1118"/>
      <c r="L429" s="1118"/>
      <c r="M429" s="1120"/>
      <c r="N429" s="1121"/>
    </row>
    <row r="430" spans="2:14" x14ac:dyDescent="0.2">
      <c r="B430" s="1116"/>
      <c r="C430" s="1117"/>
      <c r="D430" s="754"/>
      <c r="E430" s="1118"/>
      <c r="F430" s="1118"/>
      <c r="G430" s="1118"/>
      <c r="H430" s="1118"/>
      <c r="I430" s="1118"/>
      <c r="J430" s="1118"/>
      <c r="K430" s="1118"/>
      <c r="L430" s="1118"/>
      <c r="M430" s="1120"/>
      <c r="N430" s="1121"/>
    </row>
    <row r="431" spans="2:14" x14ac:dyDescent="0.2">
      <c r="B431" s="1116"/>
      <c r="C431" s="1117"/>
      <c r="D431" s="754"/>
      <c r="E431" s="1118"/>
      <c r="F431" s="1118"/>
      <c r="G431" s="1118"/>
      <c r="H431" s="1118"/>
      <c r="I431" s="1118"/>
      <c r="J431" s="1118"/>
      <c r="K431" s="1118"/>
      <c r="L431" s="1118"/>
      <c r="M431" s="1120"/>
      <c r="N431" s="1121"/>
    </row>
    <row r="432" spans="2:14" x14ac:dyDescent="0.2">
      <c r="B432" s="1116"/>
      <c r="C432" s="1117"/>
      <c r="D432" s="754"/>
      <c r="E432" s="1118"/>
      <c r="F432" s="1118"/>
      <c r="G432" s="1118"/>
      <c r="H432" s="1118"/>
      <c r="I432" s="1118"/>
      <c r="J432" s="1118"/>
      <c r="K432" s="1118"/>
      <c r="L432" s="1118"/>
      <c r="M432" s="1120"/>
      <c r="N432" s="1121"/>
    </row>
    <row r="433" spans="2:14" x14ac:dyDescent="0.2">
      <c r="B433" s="1116"/>
      <c r="C433" s="1117"/>
      <c r="D433" s="754"/>
      <c r="E433" s="1118"/>
      <c r="F433" s="1118"/>
      <c r="G433" s="1118"/>
      <c r="H433" s="1118"/>
      <c r="I433" s="1118"/>
      <c r="J433" s="1118"/>
      <c r="K433" s="1118"/>
      <c r="L433" s="1118"/>
      <c r="M433" s="1120"/>
      <c r="N433" s="1121"/>
    </row>
    <row r="434" spans="2:14" x14ac:dyDescent="0.2">
      <c r="B434" s="1116"/>
      <c r="C434" s="1117"/>
      <c r="D434" s="754"/>
      <c r="E434" s="1118"/>
      <c r="F434" s="1118"/>
      <c r="G434" s="1118"/>
      <c r="H434" s="1118"/>
      <c r="I434" s="1118"/>
      <c r="J434" s="1118"/>
      <c r="K434" s="1118"/>
      <c r="L434" s="1118"/>
      <c r="M434" s="1120"/>
      <c r="N434" s="1121"/>
    </row>
    <row r="435" spans="2:14" x14ac:dyDescent="0.2">
      <c r="B435" s="1116"/>
      <c r="C435" s="1117"/>
      <c r="D435" s="754"/>
      <c r="E435" s="1118"/>
      <c r="F435" s="1118"/>
      <c r="G435" s="1118"/>
      <c r="H435" s="1118"/>
      <c r="I435" s="1118"/>
      <c r="J435" s="1118"/>
      <c r="K435" s="1118"/>
      <c r="L435" s="1118"/>
      <c r="M435" s="1120"/>
      <c r="N435" s="1121"/>
    </row>
    <row r="436" spans="2:14" x14ac:dyDescent="0.2">
      <c r="B436" s="1116"/>
      <c r="C436" s="1117"/>
      <c r="D436" s="754"/>
      <c r="E436" s="1118"/>
      <c r="F436" s="1118"/>
      <c r="G436" s="1118"/>
      <c r="H436" s="1118"/>
      <c r="I436" s="1118"/>
      <c r="J436" s="1118"/>
      <c r="K436" s="1118"/>
      <c r="L436" s="1118"/>
      <c r="M436" s="1120"/>
      <c r="N436" s="1121"/>
    </row>
    <row r="437" spans="2:14" x14ac:dyDescent="0.2">
      <c r="B437" s="1116"/>
      <c r="C437" s="1117"/>
      <c r="D437" s="754"/>
      <c r="E437" s="1118"/>
      <c r="F437" s="1118"/>
      <c r="G437" s="1118"/>
      <c r="H437" s="1118"/>
      <c r="I437" s="1118"/>
      <c r="J437" s="1118"/>
      <c r="K437" s="1118"/>
      <c r="L437" s="1118"/>
      <c r="M437" s="1120"/>
      <c r="N437" s="1121"/>
    </row>
    <row r="438" spans="2:14" x14ac:dyDescent="0.2">
      <c r="B438" s="1116"/>
      <c r="C438" s="1117"/>
      <c r="D438" s="754"/>
      <c r="E438" s="1118"/>
      <c r="F438" s="1118"/>
      <c r="G438" s="1118"/>
      <c r="H438" s="1118"/>
      <c r="I438" s="1118"/>
      <c r="J438" s="1118"/>
      <c r="K438" s="1118"/>
      <c r="L438" s="1118"/>
      <c r="M438" s="1120"/>
      <c r="N438" s="1121"/>
    </row>
    <row r="439" spans="2:14" x14ac:dyDescent="0.2">
      <c r="B439" s="1116"/>
      <c r="C439" s="1117"/>
      <c r="D439" s="754"/>
      <c r="E439" s="1118"/>
      <c r="F439" s="1118"/>
      <c r="G439" s="1118"/>
      <c r="H439" s="1118"/>
      <c r="I439" s="1118"/>
      <c r="J439" s="1118"/>
      <c r="K439" s="1118"/>
      <c r="L439" s="1118"/>
      <c r="M439" s="1120"/>
      <c r="N439" s="1121"/>
    </row>
    <row r="440" spans="2:14" x14ac:dyDescent="0.2">
      <c r="B440" s="1116"/>
      <c r="C440" s="1117"/>
      <c r="D440" s="754"/>
      <c r="E440" s="1118"/>
      <c r="F440" s="1118"/>
      <c r="G440" s="1118"/>
      <c r="H440" s="1118"/>
      <c r="I440" s="1118"/>
      <c r="J440" s="1118"/>
      <c r="K440" s="1118"/>
      <c r="L440" s="1118"/>
      <c r="M440" s="1120"/>
      <c r="N440" s="1121"/>
    </row>
    <row r="441" spans="2:14" x14ac:dyDescent="0.2">
      <c r="B441" s="1116"/>
      <c r="C441" s="1117"/>
      <c r="D441" s="754"/>
      <c r="E441" s="1118"/>
      <c r="F441" s="1118"/>
      <c r="G441" s="1118"/>
      <c r="H441" s="1118"/>
      <c r="I441" s="1118"/>
      <c r="J441" s="1118"/>
      <c r="K441" s="1118"/>
      <c r="L441" s="1118"/>
      <c r="M441" s="1120"/>
      <c r="N441" s="1121"/>
    </row>
    <row r="442" spans="2:14" x14ac:dyDescent="0.2">
      <c r="B442" s="1116"/>
      <c r="C442" s="1117"/>
      <c r="D442" s="754"/>
      <c r="E442" s="1118"/>
      <c r="F442" s="1118"/>
      <c r="G442" s="1118"/>
      <c r="H442" s="1118"/>
      <c r="I442" s="1118"/>
      <c r="J442" s="1118"/>
      <c r="K442" s="1118"/>
      <c r="L442" s="1118"/>
      <c r="M442" s="1120"/>
      <c r="N442" s="1121"/>
    </row>
    <row r="443" spans="2:14" x14ac:dyDescent="0.2">
      <c r="B443" s="1116"/>
      <c r="C443" s="1117"/>
      <c r="D443" s="754"/>
      <c r="E443" s="1118"/>
      <c r="F443" s="1118"/>
      <c r="G443" s="1118"/>
      <c r="H443" s="1118"/>
      <c r="I443" s="1118"/>
      <c r="J443" s="1118"/>
      <c r="K443" s="1118"/>
      <c r="L443" s="1118"/>
      <c r="M443" s="1120"/>
      <c r="N443" s="1121"/>
    </row>
    <row r="444" spans="2:14" x14ac:dyDescent="0.2">
      <c r="B444" s="1116"/>
      <c r="C444" s="1117"/>
      <c r="D444" s="754"/>
      <c r="E444" s="1118"/>
      <c r="F444" s="1118"/>
      <c r="G444" s="1118"/>
      <c r="H444" s="1118"/>
      <c r="I444" s="1118"/>
      <c r="J444" s="1118"/>
      <c r="K444" s="1118"/>
      <c r="L444" s="1118"/>
      <c r="M444" s="1120"/>
      <c r="N444" s="1121"/>
    </row>
    <row r="445" spans="2:14" x14ac:dyDescent="0.2">
      <c r="B445" s="1116"/>
      <c r="C445" s="1117"/>
      <c r="D445" s="754"/>
      <c r="E445" s="1118"/>
      <c r="F445" s="1118"/>
      <c r="G445" s="1118"/>
      <c r="H445" s="1118"/>
      <c r="I445" s="1118"/>
      <c r="J445" s="1118"/>
      <c r="K445" s="1118"/>
      <c r="L445" s="1118"/>
      <c r="M445" s="1120"/>
      <c r="N445" s="1121"/>
    </row>
    <row r="446" spans="2:14" x14ac:dyDescent="0.2">
      <c r="B446" s="1116"/>
      <c r="C446" s="1117"/>
      <c r="D446" s="754"/>
      <c r="E446" s="1118"/>
      <c r="F446" s="1118"/>
      <c r="G446" s="1118"/>
      <c r="H446" s="1118"/>
      <c r="I446" s="1118"/>
      <c r="J446" s="1118"/>
      <c r="K446" s="1118"/>
      <c r="L446" s="1118"/>
      <c r="M446" s="1120"/>
      <c r="N446" s="1121"/>
    </row>
    <row r="447" spans="2:14" x14ac:dyDescent="0.2">
      <c r="B447" s="1116"/>
      <c r="C447" s="1117"/>
      <c r="D447" s="754"/>
      <c r="E447" s="1118"/>
      <c r="F447" s="1118"/>
      <c r="G447" s="1118"/>
      <c r="H447" s="1118"/>
      <c r="I447" s="1118"/>
      <c r="J447" s="1118"/>
      <c r="K447" s="1118"/>
      <c r="L447" s="1118"/>
      <c r="M447" s="1120"/>
      <c r="N447" s="1121"/>
    </row>
    <row r="448" spans="2:14" x14ac:dyDescent="0.2">
      <c r="B448" s="1116"/>
      <c r="C448" s="1117"/>
      <c r="D448" s="754"/>
      <c r="E448" s="1118"/>
      <c r="F448" s="1118"/>
      <c r="G448" s="1118"/>
      <c r="H448" s="1118"/>
      <c r="I448" s="1118"/>
      <c r="J448" s="1118"/>
      <c r="K448" s="1118"/>
      <c r="L448" s="1118"/>
      <c r="M448" s="1120"/>
      <c r="N448" s="1121"/>
    </row>
    <row r="449" spans="2:14" x14ac:dyDescent="0.2">
      <c r="B449" s="1116"/>
      <c r="C449" s="1117"/>
      <c r="D449" s="754"/>
      <c r="E449" s="1118"/>
      <c r="F449" s="1118"/>
      <c r="G449" s="1118"/>
      <c r="H449" s="1118"/>
      <c r="I449" s="1118"/>
      <c r="J449" s="1118"/>
      <c r="K449" s="1118"/>
      <c r="L449" s="1118"/>
      <c r="M449" s="1120"/>
      <c r="N449" s="1121"/>
    </row>
    <row r="450" spans="2:14" x14ac:dyDescent="0.2">
      <c r="B450" s="1116"/>
      <c r="C450" s="1117"/>
      <c r="D450" s="754"/>
      <c r="E450" s="1118"/>
      <c r="F450" s="1118"/>
      <c r="G450" s="1118"/>
      <c r="H450" s="1118"/>
      <c r="I450" s="1118"/>
      <c r="J450" s="1118"/>
      <c r="K450" s="1118"/>
      <c r="L450" s="1118"/>
      <c r="M450" s="1120"/>
      <c r="N450" s="1121"/>
    </row>
    <row r="451" spans="2:14" x14ac:dyDescent="0.2">
      <c r="B451" s="1116"/>
      <c r="C451" s="1117"/>
      <c r="D451" s="754"/>
      <c r="E451" s="1118"/>
      <c r="F451" s="1118"/>
      <c r="G451" s="1118"/>
      <c r="H451" s="1118"/>
      <c r="I451" s="1118"/>
      <c r="J451" s="1118"/>
      <c r="K451" s="1118"/>
      <c r="L451" s="1118"/>
      <c r="M451" s="1120"/>
      <c r="N451" s="1121"/>
    </row>
    <row r="452" spans="2:14" x14ac:dyDescent="0.2">
      <c r="B452" s="1116"/>
      <c r="C452" s="1117"/>
      <c r="D452" s="754"/>
      <c r="E452" s="1118"/>
      <c r="F452" s="1118"/>
      <c r="G452" s="1118"/>
      <c r="H452" s="1118"/>
      <c r="I452" s="1118"/>
      <c r="J452" s="1118"/>
      <c r="K452" s="1118"/>
      <c r="L452" s="1118"/>
      <c r="M452" s="1120"/>
      <c r="N452" s="1121"/>
    </row>
    <row r="453" spans="2:14" x14ac:dyDescent="0.2">
      <c r="B453" s="1116"/>
      <c r="C453" s="1117"/>
      <c r="D453" s="754"/>
      <c r="E453" s="1118"/>
      <c r="F453" s="1118"/>
      <c r="G453" s="1118"/>
      <c r="H453" s="1118"/>
      <c r="I453" s="1118"/>
      <c r="J453" s="1118"/>
      <c r="K453" s="1118"/>
      <c r="L453" s="1118"/>
      <c r="M453" s="1120"/>
      <c r="N453" s="1121"/>
    </row>
    <row r="454" spans="2:14" x14ac:dyDescent="0.2">
      <c r="B454" s="1116"/>
      <c r="C454" s="1117"/>
      <c r="D454" s="754"/>
      <c r="E454" s="1118"/>
      <c r="F454" s="1118"/>
      <c r="G454" s="1118"/>
      <c r="H454" s="1118"/>
      <c r="I454" s="1118"/>
      <c r="J454" s="1118"/>
      <c r="K454" s="1118"/>
      <c r="L454" s="1118"/>
      <c r="M454" s="1120"/>
      <c r="N454" s="1121"/>
    </row>
    <row r="455" spans="2:14" x14ac:dyDescent="0.2">
      <c r="B455" s="1116"/>
      <c r="C455" s="1117"/>
      <c r="D455" s="754"/>
      <c r="E455" s="1118"/>
      <c r="F455" s="1118"/>
      <c r="G455" s="1118"/>
      <c r="H455" s="1118"/>
      <c r="I455" s="1118"/>
      <c r="J455" s="1118"/>
      <c r="K455" s="1118"/>
      <c r="L455" s="1118"/>
      <c r="M455" s="1120"/>
      <c r="N455" s="1121"/>
    </row>
    <row r="456" spans="2:14" x14ac:dyDescent="0.2">
      <c r="B456" s="1116"/>
      <c r="C456" s="1117"/>
      <c r="D456" s="754"/>
      <c r="E456" s="1118"/>
      <c r="F456" s="1118"/>
      <c r="G456" s="1118"/>
      <c r="H456" s="1118"/>
      <c r="I456" s="1118"/>
      <c r="J456" s="1118"/>
      <c r="K456" s="1118"/>
      <c r="L456" s="1118"/>
      <c r="M456" s="1120"/>
      <c r="N456" s="1121"/>
    </row>
    <row r="457" spans="2:14" x14ac:dyDescent="0.2">
      <c r="B457" s="1116"/>
      <c r="C457" s="1117"/>
      <c r="D457" s="754"/>
      <c r="E457" s="1118"/>
      <c r="F457" s="1118"/>
      <c r="G457" s="1118"/>
      <c r="H457" s="1118"/>
      <c r="I457" s="1118"/>
      <c r="J457" s="1118"/>
      <c r="K457" s="1118"/>
      <c r="L457" s="1118"/>
      <c r="M457" s="1120"/>
      <c r="N457" s="1121"/>
    </row>
    <row r="458" spans="2:14" x14ac:dyDescent="0.2">
      <c r="B458" s="1116"/>
      <c r="C458" s="1117"/>
      <c r="D458" s="754"/>
      <c r="E458" s="1118"/>
      <c r="F458" s="1118"/>
      <c r="G458" s="1118"/>
      <c r="H458" s="1118"/>
      <c r="I458" s="1118"/>
      <c r="J458" s="1118"/>
      <c r="K458" s="1118"/>
      <c r="L458" s="1118"/>
      <c r="M458" s="1120"/>
      <c r="N458" s="1121"/>
    </row>
    <row r="459" spans="2:14" x14ac:dyDescent="0.2">
      <c r="B459" s="1116"/>
      <c r="C459" s="1117"/>
      <c r="D459" s="754"/>
      <c r="E459" s="1118"/>
      <c r="F459" s="1118"/>
      <c r="G459" s="1118"/>
      <c r="H459" s="1118"/>
      <c r="I459" s="1118"/>
      <c r="J459" s="1118"/>
      <c r="K459" s="1118"/>
      <c r="L459" s="1118"/>
      <c r="M459" s="1120"/>
      <c r="N459" s="1121"/>
    </row>
    <row r="460" spans="2:14" x14ac:dyDescent="0.2">
      <c r="B460" s="1116"/>
      <c r="C460" s="1117"/>
      <c r="D460" s="754"/>
      <c r="E460" s="1118"/>
      <c r="F460" s="1118"/>
      <c r="G460" s="1118"/>
      <c r="H460" s="1118"/>
      <c r="I460" s="1118"/>
      <c r="J460" s="1118"/>
      <c r="K460" s="1118"/>
      <c r="L460" s="1118"/>
      <c r="M460" s="1120"/>
      <c r="N460" s="1121"/>
    </row>
    <row r="461" spans="2:14" x14ac:dyDescent="0.2">
      <c r="B461" s="1116"/>
      <c r="C461" s="1117"/>
      <c r="D461" s="754"/>
      <c r="E461" s="1118"/>
      <c r="F461" s="1118"/>
      <c r="G461" s="1118"/>
      <c r="H461" s="1118"/>
      <c r="I461" s="1118"/>
      <c r="J461" s="1118"/>
      <c r="K461" s="1118"/>
      <c r="L461" s="1118"/>
      <c r="M461" s="1120"/>
      <c r="N461" s="1121"/>
    </row>
    <row r="462" spans="2:14" x14ac:dyDescent="0.2">
      <c r="B462" s="1116"/>
      <c r="C462" s="1117"/>
      <c r="D462" s="754"/>
      <c r="E462" s="1118"/>
      <c r="F462" s="1118"/>
      <c r="G462" s="1118"/>
      <c r="H462" s="1118"/>
      <c r="I462" s="1118"/>
      <c r="J462" s="1118"/>
      <c r="K462" s="1118"/>
      <c r="L462" s="1118"/>
      <c r="M462" s="1120"/>
      <c r="N462" s="1121"/>
    </row>
    <row r="463" spans="2:14" x14ac:dyDescent="0.2">
      <c r="B463" s="1116"/>
      <c r="C463" s="1117"/>
      <c r="D463" s="754"/>
      <c r="E463" s="1118"/>
      <c r="F463" s="1118"/>
      <c r="G463" s="1118"/>
      <c r="H463" s="1118"/>
      <c r="I463" s="1118"/>
      <c r="J463" s="1118"/>
      <c r="K463" s="1118"/>
      <c r="L463" s="1118"/>
      <c r="M463" s="1120"/>
      <c r="N463" s="1121"/>
    </row>
    <row r="464" spans="2:14" x14ac:dyDescent="0.2">
      <c r="B464" s="1116"/>
      <c r="C464" s="1117"/>
      <c r="D464" s="754"/>
      <c r="E464" s="1118"/>
      <c r="F464" s="1118"/>
      <c r="G464" s="1118"/>
      <c r="H464" s="1118"/>
      <c r="I464" s="1118"/>
      <c r="J464" s="1118"/>
      <c r="K464" s="1118"/>
      <c r="L464" s="1118"/>
      <c r="M464" s="1120"/>
      <c r="N464" s="1121"/>
    </row>
    <row r="465" spans="2:14" x14ac:dyDescent="0.2">
      <c r="B465" s="1116"/>
      <c r="C465" s="1117"/>
      <c r="D465" s="754"/>
      <c r="E465" s="1118"/>
      <c r="F465" s="1118"/>
      <c r="G465" s="1118"/>
      <c r="H465" s="1118"/>
      <c r="I465" s="1118"/>
      <c r="J465" s="1118"/>
      <c r="K465" s="1118"/>
      <c r="L465" s="1118"/>
      <c r="M465" s="1120"/>
      <c r="N465" s="1121"/>
    </row>
    <row r="466" spans="2:14" x14ac:dyDescent="0.2">
      <c r="B466" s="1116"/>
      <c r="C466" s="1117"/>
      <c r="D466" s="754"/>
      <c r="E466" s="1118"/>
      <c r="F466" s="1118"/>
      <c r="G466" s="1118"/>
      <c r="H466" s="1118"/>
      <c r="I466" s="1118"/>
      <c r="J466" s="1118"/>
      <c r="K466" s="1118"/>
      <c r="L466" s="1118"/>
      <c r="M466" s="1120"/>
      <c r="N466" s="1121"/>
    </row>
    <row r="467" spans="2:14" x14ac:dyDescent="0.2">
      <c r="B467" s="1116"/>
      <c r="C467" s="1117"/>
      <c r="D467" s="754"/>
      <c r="E467" s="1118"/>
      <c r="F467" s="1118"/>
      <c r="G467" s="1118"/>
      <c r="H467" s="1118"/>
      <c r="I467" s="1118"/>
      <c r="J467" s="1118"/>
      <c r="K467" s="1118"/>
      <c r="L467" s="1118"/>
      <c r="M467" s="1120"/>
      <c r="N467" s="1121"/>
    </row>
    <row r="468" spans="2:14" x14ac:dyDescent="0.2">
      <c r="B468" s="1116"/>
      <c r="C468" s="1117"/>
      <c r="D468" s="754"/>
      <c r="E468" s="1118"/>
      <c r="F468" s="1118"/>
      <c r="G468" s="1118"/>
      <c r="H468" s="1118"/>
      <c r="I468" s="1118"/>
      <c r="J468" s="1118"/>
      <c r="K468" s="1118"/>
      <c r="L468" s="1118"/>
      <c r="M468" s="1120"/>
      <c r="N468" s="1121"/>
    </row>
    <row r="469" spans="2:14" x14ac:dyDescent="0.2">
      <c r="B469" s="1116"/>
      <c r="C469" s="1117"/>
      <c r="D469" s="754"/>
      <c r="E469" s="1118"/>
      <c r="F469" s="1118"/>
      <c r="G469" s="1118"/>
      <c r="H469" s="1118"/>
      <c r="I469" s="1118"/>
      <c r="J469" s="1118"/>
      <c r="K469" s="1118"/>
      <c r="L469" s="1118"/>
      <c r="M469" s="1120"/>
      <c r="N469" s="1121"/>
    </row>
    <row r="470" spans="2:14" x14ac:dyDescent="0.2">
      <c r="B470" s="1116"/>
      <c r="C470" s="1117"/>
      <c r="D470" s="754"/>
      <c r="E470" s="1118"/>
      <c r="F470" s="1118"/>
      <c r="G470" s="1118"/>
      <c r="H470" s="1118"/>
      <c r="I470" s="1118"/>
      <c r="J470" s="1118"/>
      <c r="K470" s="1118"/>
      <c r="L470" s="1118"/>
      <c r="M470" s="1120"/>
      <c r="N470" s="1121"/>
    </row>
    <row r="471" spans="2:14" x14ac:dyDescent="0.2">
      <c r="B471" s="1116"/>
      <c r="C471" s="1117"/>
      <c r="D471" s="754"/>
      <c r="E471" s="1118"/>
      <c r="F471" s="1118"/>
      <c r="G471" s="1118"/>
      <c r="H471" s="1118"/>
      <c r="I471" s="1118"/>
      <c r="J471" s="1118"/>
      <c r="K471" s="1118"/>
      <c r="L471" s="1118"/>
      <c r="M471" s="1120"/>
      <c r="N471" s="1121"/>
    </row>
    <row r="472" spans="2:14" x14ac:dyDescent="0.2">
      <c r="B472" s="1116"/>
      <c r="C472" s="1117"/>
      <c r="D472" s="754"/>
      <c r="E472" s="1118"/>
      <c r="F472" s="1118"/>
      <c r="G472" s="1118"/>
      <c r="H472" s="1118"/>
      <c r="I472" s="1118"/>
      <c r="J472" s="1118"/>
      <c r="K472" s="1118"/>
      <c r="L472" s="1118"/>
      <c r="M472" s="1120"/>
      <c r="N472" s="1121"/>
    </row>
    <row r="473" spans="2:14" x14ac:dyDescent="0.2">
      <c r="B473" s="1116"/>
      <c r="C473" s="1117"/>
      <c r="D473" s="754"/>
      <c r="E473" s="1118"/>
      <c r="F473" s="1118"/>
      <c r="G473" s="1118"/>
      <c r="H473" s="1118"/>
      <c r="I473" s="1118"/>
      <c r="J473" s="1118"/>
      <c r="K473" s="1118"/>
      <c r="L473" s="1118"/>
      <c r="M473" s="1120"/>
      <c r="N473" s="1121"/>
    </row>
    <row r="474" spans="2:14" x14ac:dyDescent="0.2">
      <c r="B474" s="1116"/>
      <c r="C474" s="1117"/>
      <c r="D474" s="754"/>
      <c r="E474" s="1118"/>
      <c r="F474" s="1118"/>
      <c r="G474" s="1118"/>
      <c r="H474" s="1118"/>
      <c r="I474" s="1118"/>
      <c r="J474" s="1118"/>
      <c r="K474" s="1118"/>
      <c r="L474" s="1118"/>
      <c r="M474" s="1120"/>
      <c r="N474" s="1121"/>
    </row>
    <row r="475" spans="2:14" x14ac:dyDescent="0.2">
      <c r="B475" s="1116"/>
      <c r="C475" s="1117"/>
      <c r="D475" s="754"/>
      <c r="E475" s="1118"/>
      <c r="F475" s="1118"/>
      <c r="G475" s="1118"/>
      <c r="H475" s="1118"/>
      <c r="I475" s="1118"/>
      <c r="J475" s="1118"/>
      <c r="K475" s="1118"/>
      <c r="L475" s="1118"/>
      <c r="M475" s="1120"/>
      <c r="N475" s="1121"/>
    </row>
    <row r="476" spans="2:14" x14ac:dyDescent="0.2">
      <c r="B476" s="1116"/>
      <c r="C476" s="1117"/>
      <c r="D476" s="754"/>
      <c r="E476" s="1118"/>
      <c r="F476" s="1118"/>
      <c r="G476" s="1118"/>
      <c r="H476" s="1118"/>
      <c r="I476" s="1118"/>
      <c r="J476" s="1118"/>
      <c r="K476" s="1118"/>
      <c r="L476" s="1118"/>
      <c r="M476" s="1120"/>
      <c r="N476" s="1121"/>
    </row>
    <row r="477" spans="2:14" x14ac:dyDescent="0.2">
      <c r="B477" s="1116"/>
      <c r="C477" s="1117"/>
      <c r="D477" s="754"/>
      <c r="E477" s="1118"/>
      <c r="F477" s="1118"/>
      <c r="G477" s="1118"/>
      <c r="H477" s="1118"/>
      <c r="I477" s="1118"/>
      <c r="J477" s="1118"/>
      <c r="K477" s="1118"/>
      <c r="L477" s="1118"/>
      <c r="M477" s="1120"/>
      <c r="N477" s="1121"/>
    </row>
    <row r="478" spans="2:14" x14ac:dyDescent="0.2">
      <c r="B478" s="1116"/>
      <c r="C478" s="1117"/>
      <c r="D478" s="754"/>
      <c r="E478" s="1118"/>
      <c r="F478" s="1118"/>
      <c r="G478" s="1118"/>
      <c r="H478" s="1118"/>
      <c r="I478" s="1118"/>
      <c r="J478" s="1118"/>
      <c r="K478" s="1118"/>
      <c r="L478" s="1118"/>
      <c r="M478" s="1120"/>
      <c r="N478" s="1121"/>
    </row>
    <row r="479" spans="2:14" x14ac:dyDescent="0.2">
      <c r="B479" s="1116"/>
      <c r="C479" s="1117"/>
      <c r="D479" s="754"/>
      <c r="E479" s="1118"/>
      <c r="F479" s="1118"/>
      <c r="G479" s="1118"/>
      <c r="H479" s="1118"/>
      <c r="I479" s="1118"/>
      <c r="J479" s="1118"/>
      <c r="K479" s="1118"/>
      <c r="L479" s="1118"/>
      <c r="M479" s="1120"/>
      <c r="N479" s="1121"/>
    </row>
    <row r="480" spans="2:14" x14ac:dyDescent="0.2">
      <c r="B480" s="1116"/>
      <c r="C480" s="1117"/>
      <c r="D480" s="754"/>
      <c r="E480" s="1118"/>
      <c r="F480" s="1118"/>
      <c r="G480" s="1118"/>
      <c r="H480" s="1118"/>
      <c r="I480" s="1118"/>
      <c r="J480" s="1118"/>
      <c r="K480" s="1118"/>
      <c r="L480" s="1118"/>
      <c r="M480" s="1120"/>
      <c r="N480" s="1121"/>
    </row>
    <row r="481" spans="2:14" x14ac:dyDescent="0.2">
      <c r="B481" s="1116"/>
      <c r="C481" s="1117"/>
      <c r="D481" s="754"/>
      <c r="E481" s="1118"/>
      <c r="F481" s="1118"/>
      <c r="G481" s="1118"/>
      <c r="H481" s="1118"/>
      <c r="I481" s="1118"/>
      <c r="J481" s="1118"/>
      <c r="K481" s="1118"/>
      <c r="L481" s="1118"/>
      <c r="M481" s="1120"/>
      <c r="N481" s="1121"/>
    </row>
    <row r="482" spans="2:14" x14ac:dyDescent="0.2">
      <c r="B482" s="1116"/>
      <c r="C482" s="1117"/>
      <c r="D482" s="754"/>
      <c r="E482" s="1118"/>
      <c r="F482" s="1118"/>
      <c r="G482" s="1118"/>
      <c r="H482" s="1118"/>
      <c r="I482" s="1118"/>
      <c r="J482" s="1118"/>
      <c r="K482" s="1118"/>
      <c r="L482" s="1118"/>
      <c r="M482" s="1120"/>
      <c r="N482" s="1121"/>
    </row>
    <row r="483" spans="2:14" x14ac:dyDescent="0.2">
      <c r="B483" s="1116"/>
      <c r="C483" s="1117"/>
      <c r="D483" s="754"/>
      <c r="E483" s="1118"/>
      <c r="F483" s="1118"/>
      <c r="G483" s="1118"/>
      <c r="H483" s="1118"/>
      <c r="I483" s="1118"/>
      <c r="J483" s="1118"/>
      <c r="K483" s="1118"/>
      <c r="L483" s="1118"/>
      <c r="M483" s="1120"/>
      <c r="N483" s="1121"/>
    </row>
    <row r="484" spans="2:14" x14ac:dyDescent="0.2">
      <c r="B484" s="1116"/>
      <c r="C484" s="1117"/>
      <c r="D484" s="754"/>
      <c r="E484" s="1118"/>
      <c r="F484" s="1118"/>
      <c r="G484" s="1118"/>
      <c r="H484" s="1118"/>
      <c r="I484" s="1118"/>
      <c r="J484" s="1118"/>
      <c r="K484" s="1118"/>
      <c r="L484" s="1118"/>
      <c r="M484" s="1120"/>
      <c r="N484" s="1121"/>
    </row>
    <row r="485" spans="2:14" x14ac:dyDescent="0.2">
      <c r="B485" s="1116"/>
      <c r="C485" s="1117"/>
      <c r="D485" s="754"/>
      <c r="E485" s="1118"/>
      <c r="F485" s="1118"/>
      <c r="G485" s="1118"/>
      <c r="H485" s="1118"/>
      <c r="I485" s="1118"/>
      <c r="J485" s="1118"/>
      <c r="K485" s="1118"/>
      <c r="L485" s="1118"/>
      <c r="M485" s="1120"/>
      <c r="N485" s="1121"/>
    </row>
    <row r="486" spans="2:14" x14ac:dyDescent="0.2">
      <c r="B486" s="1116"/>
      <c r="C486" s="1117"/>
      <c r="D486" s="754"/>
      <c r="E486" s="1118"/>
      <c r="F486" s="1118"/>
      <c r="G486" s="1118"/>
      <c r="H486" s="1118"/>
      <c r="I486" s="1118"/>
      <c r="J486" s="1118"/>
      <c r="K486" s="1118"/>
      <c r="L486" s="1118"/>
      <c r="M486" s="1120"/>
      <c r="N486" s="1121"/>
    </row>
    <row r="487" spans="2:14" x14ac:dyDescent="0.2">
      <c r="B487" s="1116"/>
      <c r="C487" s="1117"/>
      <c r="D487" s="754"/>
      <c r="E487" s="1118"/>
      <c r="F487" s="1118"/>
      <c r="G487" s="1118"/>
      <c r="H487" s="1118"/>
      <c r="I487" s="1118"/>
      <c r="J487" s="1118"/>
      <c r="K487" s="1118"/>
      <c r="L487" s="1118"/>
      <c r="M487" s="1120"/>
      <c r="N487" s="1121"/>
    </row>
    <row r="488" spans="2:14" x14ac:dyDescent="0.2">
      <c r="B488" s="1116"/>
      <c r="C488" s="1117"/>
      <c r="D488" s="754"/>
      <c r="E488" s="1118"/>
      <c r="F488" s="1118"/>
      <c r="G488" s="1118"/>
      <c r="H488" s="1118"/>
      <c r="I488" s="1118"/>
      <c r="J488" s="1118"/>
      <c r="K488" s="1118"/>
      <c r="L488" s="1118"/>
      <c r="M488" s="1120"/>
      <c r="N488" s="1121"/>
    </row>
    <row r="489" spans="2:14" x14ac:dyDescent="0.2">
      <c r="B489" s="1116"/>
      <c r="C489" s="1117"/>
      <c r="D489" s="754"/>
      <c r="E489" s="1118"/>
      <c r="F489" s="1118"/>
      <c r="G489" s="1118"/>
      <c r="H489" s="1118"/>
      <c r="I489" s="1118"/>
      <c r="J489" s="1118"/>
      <c r="K489" s="1118"/>
      <c r="L489" s="1118"/>
      <c r="M489" s="1120"/>
      <c r="N489" s="1121"/>
    </row>
    <row r="490" spans="2:14" x14ac:dyDescent="0.2">
      <c r="B490" s="1116"/>
      <c r="C490" s="1117"/>
      <c r="D490" s="754"/>
      <c r="E490" s="1118"/>
      <c r="F490" s="1118"/>
      <c r="G490" s="1118"/>
      <c r="H490" s="1118"/>
      <c r="I490" s="1118"/>
      <c r="J490" s="1118"/>
      <c r="K490" s="1118"/>
      <c r="L490" s="1118"/>
      <c r="M490" s="1120"/>
      <c r="N490" s="1121"/>
    </row>
    <row r="491" spans="2:14" x14ac:dyDescent="0.2">
      <c r="B491" s="1116"/>
      <c r="C491" s="1117"/>
      <c r="D491" s="754"/>
      <c r="E491" s="1118"/>
      <c r="F491" s="1118"/>
      <c r="G491" s="1118"/>
      <c r="H491" s="1118"/>
      <c r="I491" s="1118"/>
      <c r="J491" s="1118"/>
      <c r="K491" s="1118"/>
      <c r="L491" s="1118"/>
      <c r="M491" s="1120"/>
      <c r="N491" s="1121"/>
    </row>
    <row r="492" spans="2:14" x14ac:dyDescent="0.2">
      <c r="B492" s="1116"/>
      <c r="C492" s="1117"/>
      <c r="D492" s="754"/>
      <c r="E492" s="1118"/>
      <c r="F492" s="1118"/>
      <c r="G492" s="1118"/>
      <c r="H492" s="1118"/>
      <c r="I492" s="1118"/>
      <c r="J492" s="1118"/>
      <c r="K492" s="1118"/>
      <c r="L492" s="1118"/>
      <c r="M492" s="1120"/>
      <c r="N492" s="1121"/>
    </row>
    <row r="493" spans="2:14" x14ac:dyDescent="0.2">
      <c r="B493" s="1116"/>
      <c r="C493" s="1117"/>
      <c r="D493" s="754"/>
      <c r="E493" s="1118"/>
      <c r="F493" s="1118"/>
      <c r="G493" s="1118"/>
      <c r="H493" s="1118"/>
      <c r="I493" s="1118"/>
      <c r="J493" s="1118"/>
      <c r="K493" s="1118"/>
      <c r="L493" s="1118"/>
      <c r="M493" s="1120"/>
      <c r="N493" s="1121"/>
    </row>
    <row r="494" spans="2:14" x14ac:dyDescent="0.2">
      <c r="B494" s="1116"/>
      <c r="C494" s="1117"/>
      <c r="D494" s="754"/>
      <c r="E494" s="1118"/>
      <c r="F494" s="1118"/>
      <c r="G494" s="1118"/>
      <c r="H494" s="1118"/>
      <c r="I494" s="1118"/>
      <c r="J494" s="1118"/>
      <c r="K494" s="1118"/>
      <c r="L494" s="1118"/>
      <c r="M494" s="1120"/>
      <c r="N494" s="1121"/>
    </row>
    <row r="495" spans="2:14" x14ac:dyDescent="0.2">
      <c r="B495" s="1116"/>
      <c r="C495" s="1117"/>
      <c r="D495" s="754"/>
      <c r="E495" s="1118"/>
      <c r="F495" s="1118"/>
      <c r="G495" s="1118"/>
      <c r="H495" s="1118"/>
      <c r="I495" s="1118"/>
      <c r="J495" s="1118"/>
      <c r="K495" s="1118"/>
      <c r="L495" s="1118"/>
      <c r="M495" s="1120"/>
      <c r="N495" s="1121"/>
    </row>
    <row r="496" spans="2:14" x14ac:dyDescent="0.2">
      <c r="B496" s="1116"/>
      <c r="C496" s="1117"/>
      <c r="D496" s="754"/>
      <c r="E496" s="1118"/>
      <c r="F496" s="1118"/>
      <c r="G496" s="1118"/>
      <c r="H496" s="1118"/>
      <c r="I496" s="1118"/>
      <c r="J496" s="1118"/>
      <c r="K496" s="1118"/>
      <c r="L496" s="1118"/>
      <c r="M496" s="1120"/>
      <c r="N496" s="1121"/>
    </row>
    <row r="497" spans="2:14" x14ac:dyDescent="0.2">
      <c r="B497" s="1116"/>
      <c r="C497" s="1117"/>
      <c r="D497" s="754"/>
      <c r="E497" s="1118"/>
      <c r="F497" s="1118"/>
      <c r="G497" s="1118"/>
      <c r="H497" s="1118"/>
      <c r="I497" s="1118"/>
      <c r="J497" s="1118"/>
      <c r="K497" s="1118"/>
      <c r="L497" s="1118"/>
      <c r="M497" s="1120"/>
      <c r="N497" s="1121"/>
    </row>
    <row r="498" spans="2:14" x14ac:dyDescent="0.2">
      <c r="B498" s="1116"/>
      <c r="C498" s="1117"/>
      <c r="D498" s="754"/>
      <c r="E498" s="1118"/>
      <c r="F498" s="1118"/>
      <c r="G498" s="1118"/>
      <c r="H498" s="1118"/>
      <c r="I498" s="1118"/>
      <c r="J498" s="1118"/>
      <c r="K498" s="1118"/>
      <c r="L498" s="1118"/>
      <c r="M498" s="1120"/>
      <c r="N498" s="1121"/>
    </row>
    <row r="499" spans="2:14" x14ac:dyDescent="0.2">
      <c r="B499" s="1116"/>
      <c r="C499" s="1117"/>
      <c r="D499" s="754"/>
      <c r="E499" s="1118"/>
      <c r="F499" s="1118"/>
      <c r="G499" s="1118"/>
      <c r="H499" s="1118"/>
      <c r="I499" s="1118"/>
      <c r="J499" s="1118"/>
      <c r="K499" s="1118"/>
      <c r="L499" s="1118"/>
      <c r="M499" s="1120"/>
      <c r="N499" s="1121"/>
    </row>
    <row r="500" spans="2:14" x14ac:dyDescent="0.2">
      <c r="B500" s="1116"/>
      <c r="C500" s="1117"/>
      <c r="D500" s="754"/>
      <c r="E500" s="1118"/>
      <c r="F500" s="1118"/>
      <c r="G500" s="1118"/>
      <c r="H500" s="1118"/>
      <c r="I500" s="1118"/>
      <c r="J500" s="1118"/>
      <c r="K500" s="1118"/>
      <c r="L500" s="1118"/>
      <c r="M500" s="1120"/>
      <c r="N500" s="1121"/>
    </row>
    <row r="501" spans="2:14" x14ac:dyDescent="0.2">
      <c r="B501" s="1116"/>
      <c r="C501" s="1117"/>
      <c r="D501" s="754"/>
      <c r="E501" s="1118"/>
      <c r="F501" s="1118"/>
      <c r="G501" s="1118"/>
      <c r="H501" s="1118"/>
      <c r="I501" s="1118"/>
      <c r="J501" s="1118"/>
      <c r="K501" s="1118"/>
      <c r="L501" s="1118"/>
      <c r="M501" s="1120"/>
      <c r="N501" s="1121"/>
    </row>
    <row r="502" spans="2:14" x14ac:dyDescent="0.2">
      <c r="B502" s="1116"/>
      <c r="C502" s="1117"/>
      <c r="D502" s="754"/>
      <c r="E502" s="1118"/>
      <c r="F502" s="1118"/>
      <c r="G502" s="1118"/>
      <c r="H502" s="1118"/>
      <c r="I502" s="1118"/>
      <c r="J502" s="1118"/>
      <c r="K502" s="1118"/>
      <c r="L502" s="1118"/>
      <c r="M502" s="1120"/>
      <c r="N502" s="1121"/>
    </row>
    <row r="503" spans="2:14" x14ac:dyDescent="0.2">
      <c r="B503" s="1116"/>
      <c r="C503" s="1117"/>
      <c r="D503" s="754"/>
      <c r="E503" s="1118"/>
      <c r="F503" s="1118"/>
      <c r="G503" s="1118"/>
      <c r="H503" s="1118"/>
      <c r="I503" s="1118"/>
      <c r="J503" s="1118"/>
      <c r="K503" s="1118"/>
      <c r="L503" s="1118"/>
      <c r="M503" s="1120"/>
      <c r="N503" s="1121"/>
    </row>
    <row r="504" spans="2:14" x14ac:dyDescent="0.2">
      <c r="B504" s="1116"/>
      <c r="C504" s="1117"/>
      <c r="D504" s="754"/>
      <c r="E504" s="1118"/>
      <c r="F504" s="1118"/>
      <c r="G504" s="1118"/>
      <c r="H504" s="1118"/>
      <c r="I504" s="1118"/>
      <c r="J504" s="1118"/>
      <c r="K504" s="1118"/>
      <c r="L504" s="1118"/>
      <c r="M504" s="1120"/>
      <c r="N504" s="1121"/>
    </row>
    <row r="505" spans="2:14" x14ac:dyDescent="0.2">
      <c r="B505" s="1116"/>
      <c r="C505" s="1117"/>
      <c r="D505" s="754"/>
      <c r="E505" s="1118"/>
      <c r="F505" s="1118"/>
      <c r="G505" s="1118"/>
      <c r="H505" s="1118"/>
      <c r="I505" s="1118"/>
      <c r="J505" s="1118"/>
      <c r="K505" s="1118"/>
      <c r="L505" s="1118"/>
      <c r="M505" s="1120"/>
      <c r="N505" s="1121"/>
    </row>
    <row r="506" spans="2:14" x14ac:dyDescent="0.2">
      <c r="B506" s="1116"/>
      <c r="C506" s="1117"/>
      <c r="D506" s="754"/>
      <c r="E506" s="1118"/>
      <c r="F506" s="1118"/>
      <c r="G506" s="1118"/>
      <c r="H506" s="1118"/>
      <c r="I506" s="1118"/>
      <c r="J506" s="1118"/>
      <c r="K506" s="1118"/>
      <c r="L506" s="1118"/>
      <c r="M506" s="1120"/>
      <c r="N506" s="1121"/>
    </row>
    <row r="507" spans="2:14" x14ac:dyDescent="0.2">
      <c r="B507" s="1116"/>
      <c r="C507" s="1117"/>
      <c r="D507" s="754"/>
      <c r="E507" s="1118"/>
      <c r="F507" s="1118"/>
      <c r="G507" s="1118"/>
      <c r="H507" s="1118"/>
      <c r="I507" s="1118"/>
      <c r="J507" s="1118"/>
      <c r="K507" s="1118"/>
      <c r="L507" s="1118"/>
      <c r="M507" s="1120"/>
      <c r="N507" s="1121"/>
    </row>
    <row r="508" spans="2:14" x14ac:dyDescent="0.2">
      <c r="B508" s="1116"/>
      <c r="C508" s="1117"/>
      <c r="D508" s="754"/>
      <c r="E508" s="1118"/>
      <c r="F508" s="1118"/>
      <c r="G508" s="1118"/>
      <c r="H508" s="1118"/>
      <c r="I508" s="1118"/>
      <c r="J508" s="1118"/>
      <c r="K508" s="1118"/>
      <c r="L508" s="1118"/>
      <c r="M508" s="1120"/>
      <c r="N508" s="1121"/>
    </row>
    <row r="509" spans="2:14" x14ac:dyDescent="0.2">
      <c r="B509" s="1116"/>
      <c r="C509" s="1117"/>
      <c r="D509" s="754"/>
      <c r="E509" s="1118"/>
      <c r="F509" s="1118"/>
      <c r="G509" s="1118"/>
      <c r="H509" s="1118"/>
      <c r="I509" s="1118"/>
      <c r="J509" s="1118"/>
      <c r="K509" s="1118"/>
      <c r="L509" s="1118"/>
      <c r="M509" s="1120"/>
      <c r="N509" s="1121"/>
    </row>
    <row r="510" spans="2:14" x14ac:dyDescent="0.2">
      <c r="B510" s="1116"/>
      <c r="C510" s="1117"/>
      <c r="D510" s="754"/>
      <c r="E510" s="1118"/>
      <c r="F510" s="1118"/>
      <c r="G510" s="1118"/>
      <c r="H510" s="1118"/>
      <c r="I510" s="1118"/>
      <c r="J510" s="1118"/>
      <c r="K510" s="1118"/>
      <c r="L510" s="1118"/>
      <c r="M510" s="1120"/>
      <c r="N510" s="1121"/>
    </row>
    <row r="511" spans="2:14" x14ac:dyDescent="0.2">
      <c r="B511" s="1116"/>
      <c r="C511" s="1117"/>
      <c r="D511" s="754"/>
      <c r="E511" s="1118"/>
      <c r="F511" s="1118"/>
      <c r="G511" s="1118"/>
      <c r="H511" s="1118"/>
      <c r="I511" s="1118"/>
      <c r="J511" s="1118"/>
      <c r="K511" s="1118"/>
      <c r="L511" s="1118"/>
      <c r="M511" s="1120"/>
      <c r="N511" s="1121"/>
    </row>
    <row r="512" spans="2:14" x14ac:dyDescent="0.2">
      <c r="B512" s="1116"/>
      <c r="C512" s="1117"/>
      <c r="D512" s="754"/>
      <c r="E512" s="1118"/>
      <c r="F512" s="1118"/>
      <c r="G512" s="1118"/>
      <c r="H512" s="1118"/>
      <c r="I512" s="1118"/>
      <c r="J512" s="1118"/>
      <c r="K512" s="1118"/>
      <c r="L512" s="1118"/>
      <c r="M512" s="1120"/>
      <c r="N512" s="1121"/>
    </row>
    <row r="513" spans="2:14" x14ac:dyDescent="0.2">
      <c r="B513" s="1116"/>
      <c r="C513" s="1117"/>
      <c r="D513" s="754"/>
      <c r="E513" s="1118"/>
      <c r="F513" s="1118"/>
      <c r="G513" s="1118"/>
      <c r="H513" s="1118"/>
      <c r="I513" s="1118"/>
      <c r="J513" s="1118"/>
      <c r="K513" s="1118"/>
      <c r="L513" s="1118"/>
      <c r="M513" s="1120"/>
      <c r="N513" s="1121"/>
    </row>
    <row r="514" spans="2:14" x14ac:dyDescent="0.2">
      <c r="B514" s="1116"/>
      <c r="C514" s="1117"/>
      <c r="D514" s="754"/>
      <c r="E514" s="1118"/>
      <c r="F514" s="1118"/>
      <c r="G514" s="1118"/>
      <c r="H514" s="1118"/>
      <c r="I514" s="1118"/>
      <c r="J514" s="1118"/>
      <c r="K514" s="1118"/>
      <c r="L514" s="1118"/>
      <c r="M514" s="1120"/>
      <c r="N514" s="1121"/>
    </row>
    <row r="515" spans="2:14" x14ac:dyDescent="0.2">
      <c r="B515" s="1116"/>
      <c r="C515" s="1117"/>
      <c r="D515" s="754"/>
      <c r="E515" s="1118"/>
      <c r="F515" s="1118"/>
      <c r="G515" s="1118"/>
      <c r="H515" s="1118"/>
      <c r="I515" s="1118"/>
      <c r="J515" s="1118"/>
      <c r="K515" s="1118"/>
      <c r="L515" s="1118"/>
      <c r="M515" s="1120"/>
      <c r="N515" s="1121"/>
    </row>
    <row r="516" spans="2:14" x14ac:dyDescent="0.2">
      <c r="B516" s="1116"/>
      <c r="C516" s="1117"/>
      <c r="D516" s="754"/>
      <c r="E516" s="1118"/>
      <c r="F516" s="1118"/>
      <c r="G516" s="1118"/>
      <c r="H516" s="1118"/>
      <c r="I516" s="1118"/>
      <c r="J516" s="1118"/>
      <c r="K516" s="1118"/>
      <c r="L516" s="1118"/>
      <c r="M516" s="1120"/>
      <c r="N516" s="1121"/>
    </row>
    <row r="517" spans="2:14" x14ac:dyDescent="0.2">
      <c r="B517" s="1116"/>
      <c r="C517" s="1117"/>
      <c r="D517" s="754"/>
      <c r="E517" s="1118"/>
      <c r="F517" s="1118"/>
      <c r="G517" s="1118"/>
      <c r="H517" s="1118"/>
      <c r="I517" s="1118"/>
      <c r="J517" s="1118"/>
      <c r="K517" s="1118"/>
      <c r="L517" s="1118"/>
      <c r="M517" s="1120"/>
      <c r="N517" s="1121"/>
    </row>
    <row r="518" spans="2:14" x14ac:dyDescent="0.2">
      <c r="B518" s="1116"/>
      <c r="C518" s="1117"/>
      <c r="D518" s="754"/>
      <c r="E518" s="1118"/>
      <c r="F518" s="1118"/>
      <c r="G518" s="1118"/>
      <c r="H518" s="1118"/>
      <c r="I518" s="1118"/>
      <c r="J518" s="1118"/>
      <c r="K518" s="1118"/>
      <c r="L518" s="1118"/>
      <c r="M518" s="1120"/>
      <c r="N518" s="1121"/>
    </row>
    <row r="519" spans="2:14" x14ac:dyDescent="0.2">
      <c r="B519" s="1116"/>
      <c r="C519" s="1117"/>
      <c r="D519" s="754"/>
      <c r="E519" s="1118"/>
      <c r="F519" s="1118"/>
      <c r="G519" s="1118"/>
      <c r="H519" s="1118"/>
      <c r="I519" s="1118"/>
      <c r="J519" s="1118"/>
      <c r="K519" s="1118"/>
      <c r="L519" s="1118"/>
      <c r="M519" s="1120"/>
      <c r="N519" s="1121"/>
    </row>
    <row r="520" spans="2:14" x14ac:dyDescent="0.2">
      <c r="B520" s="1116"/>
      <c r="C520" s="1117"/>
      <c r="D520" s="754"/>
      <c r="E520" s="1118"/>
      <c r="F520" s="1118"/>
      <c r="G520" s="1118"/>
      <c r="H520" s="1118"/>
      <c r="I520" s="1118"/>
      <c r="J520" s="1118"/>
      <c r="K520" s="1118"/>
      <c r="L520" s="1118"/>
      <c r="M520" s="1120"/>
      <c r="N520" s="1121"/>
    </row>
    <row r="521" spans="2:14" x14ac:dyDescent="0.2">
      <c r="B521" s="1116"/>
      <c r="C521" s="1117"/>
      <c r="D521" s="754"/>
      <c r="E521" s="1118"/>
      <c r="F521" s="1118"/>
      <c r="G521" s="1118"/>
      <c r="H521" s="1118"/>
      <c r="I521" s="1118"/>
      <c r="J521" s="1118"/>
      <c r="K521" s="1118"/>
      <c r="L521" s="1118"/>
      <c r="M521" s="1120"/>
      <c r="N521" s="1121"/>
    </row>
    <row r="522" spans="2:14" x14ac:dyDescent="0.2">
      <c r="B522" s="1116"/>
      <c r="C522" s="1117"/>
      <c r="D522" s="754"/>
      <c r="E522" s="1118"/>
      <c r="F522" s="1118"/>
      <c r="G522" s="1118"/>
      <c r="H522" s="1118"/>
      <c r="I522" s="1118"/>
      <c r="J522" s="1118"/>
      <c r="K522" s="1118"/>
      <c r="L522" s="1118"/>
      <c r="M522" s="1120"/>
      <c r="N522" s="1121"/>
    </row>
    <row r="523" spans="2:14" x14ac:dyDescent="0.2">
      <c r="B523" s="1116"/>
      <c r="C523" s="1117"/>
      <c r="D523" s="754"/>
      <c r="E523" s="1118"/>
      <c r="F523" s="1118"/>
      <c r="G523" s="1118"/>
      <c r="H523" s="1118"/>
      <c r="I523" s="1118"/>
      <c r="J523" s="1118"/>
      <c r="K523" s="1118"/>
      <c r="L523" s="1118"/>
      <c r="M523" s="1120"/>
      <c r="N523" s="1121"/>
    </row>
    <row r="524" spans="2:14" x14ac:dyDescent="0.2">
      <c r="B524" s="1116"/>
      <c r="C524" s="1117"/>
      <c r="D524" s="754"/>
      <c r="E524" s="1118"/>
      <c r="F524" s="1118"/>
      <c r="G524" s="1118"/>
      <c r="H524" s="1118"/>
      <c r="I524" s="1118"/>
      <c r="J524" s="1118"/>
      <c r="K524" s="1118"/>
      <c r="L524" s="1118"/>
      <c r="M524" s="1120"/>
      <c r="N524" s="1121"/>
    </row>
    <row r="525" spans="2:14" x14ac:dyDescent="0.2">
      <c r="B525" s="1116"/>
      <c r="C525" s="1117"/>
      <c r="D525" s="754"/>
      <c r="E525" s="1118"/>
      <c r="F525" s="1118"/>
      <c r="G525" s="1118"/>
      <c r="H525" s="1118"/>
      <c r="I525" s="1118"/>
      <c r="J525" s="1118"/>
      <c r="K525" s="1118"/>
      <c r="L525" s="1118"/>
      <c r="M525" s="1120"/>
      <c r="N525" s="1121"/>
    </row>
    <row r="526" spans="2:14" x14ac:dyDescent="0.2">
      <c r="B526" s="1116"/>
      <c r="C526" s="1117"/>
      <c r="D526" s="754"/>
      <c r="E526" s="1118"/>
      <c r="F526" s="1118"/>
      <c r="G526" s="1118"/>
      <c r="H526" s="1118"/>
      <c r="I526" s="1118"/>
      <c r="J526" s="1118"/>
      <c r="K526" s="1118"/>
      <c r="L526" s="1118"/>
      <c r="M526" s="1120"/>
      <c r="N526" s="1121"/>
    </row>
    <row r="527" spans="2:14" x14ac:dyDescent="0.2">
      <c r="B527" s="1116"/>
      <c r="C527" s="1117"/>
      <c r="D527" s="754"/>
      <c r="E527" s="1118"/>
      <c r="F527" s="1118"/>
      <c r="G527" s="1118"/>
      <c r="H527" s="1118"/>
      <c r="I527" s="1118"/>
      <c r="J527" s="1118"/>
      <c r="K527" s="1118"/>
      <c r="L527" s="1118"/>
      <c r="M527" s="1120"/>
      <c r="N527" s="1121"/>
    </row>
    <row r="528" spans="2:14" x14ac:dyDescent="0.2">
      <c r="B528" s="1116"/>
      <c r="C528" s="1117"/>
      <c r="D528" s="754"/>
      <c r="E528" s="1118"/>
      <c r="F528" s="1118"/>
      <c r="G528" s="1118"/>
      <c r="H528" s="1118"/>
      <c r="I528" s="1118"/>
      <c r="J528" s="1118"/>
      <c r="K528" s="1118"/>
      <c r="L528" s="1118"/>
      <c r="M528" s="1120"/>
      <c r="N528" s="1121"/>
    </row>
    <row r="529" spans="2:14" x14ac:dyDescent="0.2">
      <c r="B529" s="1116"/>
      <c r="C529" s="1117"/>
      <c r="D529" s="754"/>
      <c r="E529" s="1118"/>
      <c r="F529" s="1118"/>
      <c r="G529" s="1118"/>
      <c r="H529" s="1118"/>
      <c r="I529" s="1118"/>
      <c r="J529" s="1118"/>
      <c r="K529" s="1118"/>
      <c r="L529" s="1118"/>
      <c r="M529" s="1120"/>
      <c r="N529" s="1121"/>
    </row>
    <row r="530" spans="2:14" x14ac:dyDescent="0.2">
      <c r="B530" s="1116"/>
      <c r="C530" s="1117"/>
      <c r="D530" s="754"/>
      <c r="E530" s="1118"/>
      <c r="F530" s="1118"/>
      <c r="G530" s="1118"/>
      <c r="H530" s="1118"/>
      <c r="I530" s="1118"/>
      <c r="J530" s="1118"/>
      <c r="K530" s="1118"/>
      <c r="L530" s="1118"/>
      <c r="M530" s="1120"/>
      <c r="N530" s="1121"/>
    </row>
    <row r="531" spans="2:14" x14ac:dyDescent="0.2">
      <c r="B531" s="1116"/>
      <c r="C531" s="1117"/>
      <c r="D531" s="754"/>
      <c r="E531" s="1118"/>
      <c r="F531" s="1118"/>
      <c r="G531" s="1118"/>
      <c r="H531" s="1118"/>
      <c r="I531" s="1118"/>
      <c r="J531" s="1118"/>
      <c r="K531" s="1118"/>
      <c r="L531" s="1118"/>
      <c r="M531" s="1120"/>
      <c r="N531" s="1121"/>
    </row>
    <row r="532" spans="2:14" x14ac:dyDescent="0.2">
      <c r="B532" s="1116"/>
      <c r="C532" s="1117"/>
      <c r="D532" s="754"/>
      <c r="E532" s="1118"/>
      <c r="F532" s="1118"/>
      <c r="G532" s="1118"/>
      <c r="H532" s="1118"/>
      <c r="I532" s="1118"/>
      <c r="J532" s="1118"/>
      <c r="K532" s="1118"/>
      <c r="L532" s="1118"/>
      <c r="M532" s="1120"/>
      <c r="N532" s="1121"/>
    </row>
    <row r="533" spans="2:14" x14ac:dyDescent="0.2">
      <c r="B533" s="1116"/>
      <c r="C533" s="1117"/>
      <c r="D533" s="754"/>
      <c r="E533" s="1118"/>
      <c r="F533" s="1118"/>
      <c r="G533" s="1118"/>
      <c r="H533" s="1118"/>
      <c r="I533" s="1118"/>
      <c r="J533" s="1118"/>
      <c r="K533" s="1118"/>
      <c r="L533" s="1118"/>
      <c r="M533" s="1120"/>
      <c r="N533" s="1121"/>
    </row>
    <row r="534" spans="2:14" x14ac:dyDescent="0.2">
      <c r="B534" s="1116"/>
      <c r="C534" s="1117"/>
      <c r="D534" s="754"/>
      <c r="E534" s="1118"/>
      <c r="F534" s="1118"/>
      <c r="G534" s="1118"/>
      <c r="H534" s="1118"/>
      <c r="I534" s="1118"/>
      <c r="J534" s="1118"/>
      <c r="K534" s="1118"/>
      <c r="L534" s="1118"/>
      <c r="M534" s="1120"/>
      <c r="N534" s="1121"/>
    </row>
    <row r="535" spans="2:14" x14ac:dyDescent="0.2">
      <c r="B535" s="1116"/>
      <c r="C535" s="1117"/>
      <c r="D535" s="754"/>
      <c r="E535" s="1118"/>
      <c r="F535" s="1118"/>
      <c r="G535" s="1118"/>
      <c r="H535" s="1118"/>
      <c r="I535" s="1118"/>
      <c r="J535" s="1118"/>
      <c r="K535" s="1118"/>
      <c r="L535" s="1118"/>
      <c r="M535" s="1120"/>
      <c r="N535" s="1121"/>
    </row>
    <row r="536" spans="2:14" x14ac:dyDescent="0.2">
      <c r="B536" s="1116"/>
      <c r="C536" s="1117"/>
      <c r="D536" s="754"/>
      <c r="E536" s="1118"/>
      <c r="F536" s="1118"/>
      <c r="G536" s="1118"/>
      <c r="H536" s="1118"/>
      <c r="I536" s="1118"/>
      <c r="J536" s="1118"/>
      <c r="K536" s="1118"/>
      <c r="L536" s="1118"/>
      <c r="M536" s="1120"/>
      <c r="N536" s="1121"/>
    </row>
    <row r="537" spans="2:14" x14ac:dyDescent="0.2">
      <c r="B537" s="1116"/>
      <c r="C537" s="1117"/>
      <c r="D537" s="754"/>
      <c r="E537" s="1118"/>
      <c r="F537" s="1118"/>
      <c r="G537" s="1118"/>
      <c r="H537" s="1118"/>
      <c r="I537" s="1118"/>
      <c r="J537" s="1118"/>
      <c r="K537" s="1118"/>
      <c r="L537" s="1118"/>
      <c r="M537" s="1120"/>
      <c r="N537" s="1121"/>
    </row>
    <row r="538" spans="2:14" x14ac:dyDescent="0.2">
      <c r="B538" s="1116"/>
      <c r="C538" s="1117"/>
      <c r="D538" s="754"/>
      <c r="E538" s="1118"/>
      <c r="F538" s="1118"/>
      <c r="G538" s="1118"/>
      <c r="H538" s="1118"/>
      <c r="I538" s="1118"/>
      <c r="J538" s="1118"/>
      <c r="K538" s="1118"/>
      <c r="L538" s="1118"/>
      <c r="M538" s="1120"/>
      <c r="N538" s="1121"/>
    </row>
    <row r="539" spans="2:14" x14ac:dyDescent="0.2">
      <c r="B539" s="1116"/>
      <c r="C539" s="1117"/>
      <c r="D539" s="754"/>
      <c r="E539" s="1118"/>
      <c r="F539" s="1118"/>
      <c r="G539" s="1118"/>
      <c r="H539" s="1118"/>
      <c r="I539" s="1118"/>
      <c r="J539" s="1118"/>
      <c r="K539" s="1118"/>
      <c r="L539" s="1118"/>
      <c r="M539" s="1120"/>
      <c r="N539" s="1121"/>
    </row>
    <row r="540" spans="2:14" x14ac:dyDescent="0.2">
      <c r="B540" s="1116"/>
      <c r="C540" s="1117"/>
      <c r="D540" s="754"/>
      <c r="E540" s="1118"/>
      <c r="F540" s="1118"/>
      <c r="G540" s="1118"/>
      <c r="H540" s="1118"/>
      <c r="I540" s="1118"/>
      <c r="J540" s="1118"/>
      <c r="K540" s="1118"/>
      <c r="L540" s="1118"/>
      <c r="M540" s="1120"/>
      <c r="N540" s="1121"/>
    </row>
    <row r="541" spans="2:14" x14ac:dyDescent="0.2">
      <c r="B541" s="1116"/>
      <c r="C541" s="1117"/>
      <c r="D541" s="754"/>
      <c r="E541" s="1118"/>
      <c r="F541" s="1118"/>
      <c r="G541" s="1118"/>
      <c r="H541" s="1118"/>
      <c r="I541" s="1118"/>
      <c r="J541" s="1118"/>
      <c r="K541" s="1118"/>
      <c r="L541" s="1118"/>
      <c r="M541" s="1120"/>
      <c r="N541" s="1121"/>
    </row>
    <row r="542" spans="2:14" x14ac:dyDescent="0.2">
      <c r="B542" s="1116"/>
      <c r="C542" s="1117"/>
      <c r="D542" s="754"/>
      <c r="E542" s="1118"/>
      <c r="F542" s="1118"/>
      <c r="G542" s="1118"/>
      <c r="H542" s="1118"/>
      <c r="I542" s="1118"/>
      <c r="J542" s="1118"/>
      <c r="K542" s="1118"/>
      <c r="L542" s="1118"/>
      <c r="M542" s="1120"/>
      <c r="N542" s="1121"/>
    </row>
    <row r="543" spans="2:14" x14ac:dyDescent="0.2">
      <c r="B543" s="1116"/>
      <c r="C543" s="1117"/>
      <c r="D543" s="754"/>
      <c r="E543" s="1118"/>
      <c r="F543" s="1118"/>
      <c r="G543" s="1118"/>
      <c r="H543" s="1118"/>
      <c r="I543" s="1118"/>
      <c r="J543" s="1118"/>
      <c r="K543" s="1118"/>
      <c r="L543" s="1118"/>
      <c r="M543" s="1120"/>
      <c r="N543" s="1121"/>
    </row>
    <row r="544" spans="2:14" x14ac:dyDescent="0.2">
      <c r="B544" s="1116"/>
      <c r="C544" s="1117"/>
      <c r="D544" s="754"/>
      <c r="E544" s="1118"/>
      <c r="F544" s="1118"/>
      <c r="G544" s="1118"/>
      <c r="H544" s="1118"/>
      <c r="I544" s="1118"/>
      <c r="J544" s="1118"/>
      <c r="K544" s="1118"/>
      <c r="L544" s="1118"/>
      <c r="M544" s="1120"/>
      <c r="N544" s="1121"/>
    </row>
    <row r="545" spans="2:14" x14ac:dyDescent="0.2">
      <c r="B545" s="1116"/>
      <c r="C545" s="1117"/>
      <c r="D545" s="754"/>
      <c r="E545" s="1118"/>
      <c r="F545" s="1118"/>
      <c r="G545" s="1118"/>
      <c r="H545" s="1118"/>
      <c r="I545" s="1118"/>
      <c r="J545" s="1118"/>
      <c r="K545" s="1118"/>
      <c r="L545" s="1118"/>
      <c r="M545" s="1120"/>
      <c r="N545" s="1121"/>
    </row>
    <row r="546" spans="2:14" x14ac:dyDescent="0.2">
      <c r="B546" s="1116"/>
      <c r="C546" s="1117"/>
      <c r="D546" s="754"/>
      <c r="E546" s="1118"/>
      <c r="F546" s="1118"/>
      <c r="G546" s="1118"/>
      <c r="H546" s="1118"/>
      <c r="I546" s="1118"/>
      <c r="J546" s="1118"/>
      <c r="K546" s="1118"/>
      <c r="L546" s="1118"/>
      <c r="M546" s="1120"/>
      <c r="N546" s="1121"/>
    </row>
    <row r="547" spans="2:14" x14ac:dyDescent="0.2">
      <c r="B547" s="1116"/>
      <c r="C547" s="1117"/>
      <c r="D547" s="754"/>
      <c r="E547" s="1118"/>
      <c r="F547" s="1118"/>
      <c r="G547" s="1118"/>
      <c r="H547" s="1118"/>
      <c r="I547" s="1118"/>
      <c r="J547" s="1118"/>
      <c r="K547" s="1118"/>
      <c r="L547" s="1118"/>
      <c r="M547" s="1120"/>
      <c r="N547" s="1121"/>
    </row>
    <row r="548" spans="2:14" x14ac:dyDescent="0.2">
      <c r="B548" s="1116"/>
      <c r="C548" s="1117"/>
      <c r="D548" s="754"/>
      <c r="E548" s="1118"/>
      <c r="F548" s="1118"/>
      <c r="G548" s="1118"/>
      <c r="H548" s="1118"/>
      <c r="I548" s="1118"/>
      <c r="J548" s="1118"/>
      <c r="K548" s="1118"/>
      <c r="L548" s="1118"/>
      <c r="M548" s="1120"/>
      <c r="N548" s="1121"/>
    </row>
    <row r="549" spans="2:14" x14ac:dyDescent="0.2">
      <c r="B549" s="1116"/>
      <c r="C549" s="1117"/>
      <c r="D549" s="754"/>
      <c r="E549" s="1118"/>
      <c r="F549" s="1118"/>
      <c r="G549" s="1118"/>
      <c r="H549" s="1118"/>
      <c r="I549" s="1118"/>
      <c r="J549" s="1118"/>
      <c r="K549" s="1118"/>
      <c r="L549" s="1118"/>
      <c r="M549" s="1120"/>
      <c r="N549" s="1121"/>
    </row>
    <row r="550" spans="2:14" x14ac:dyDescent="0.2">
      <c r="B550" s="1116"/>
      <c r="C550" s="1117"/>
      <c r="D550" s="754"/>
      <c r="E550" s="1118"/>
      <c r="F550" s="1118"/>
      <c r="G550" s="1118"/>
      <c r="H550" s="1118"/>
      <c r="I550" s="1118"/>
      <c r="J550" s="1118"/>
      <c r="K550" s="1118"/>
      <c r="L550" s="1118"/>
      <c r="M550" s="1120"/>
      <c r="N550" s="1121"/>
    </row>
    <row r="551" spans="2:14" x14ac:dyDescent="0.2">
      <c r="B551" s="1116"/>
      <c r="C551" s="1117"/>
      <c r="D551" s="754"/>
      <c r="E551" s="1118"/>
      <c r="F551" s="1118"/>
      <c r="G551" s="1118"/>
      <c r="H551" s="1118"/>
      <c r="I551" s="1118"/>
      <c r="J551" s="1118"/>
      <c r="K551" s="1118"/>
      <c r="L551" s="1118"/>
      <c r="M551" s="1120"/>
      <c r="N551" s="1121"/>
    </row>
    <row r="552" spans="2:14" x14ac:dyDescent="0.2">
      <c r="B552" s="1116"/>
      <c r="C552" s="1117"/>
      <c r="D552" s="754"/>
      <c r="E552" s="1118"/>
      <c r="F552" s="1118"/>
      <c r="G552" s="1118"/>
      <c r="H552" s="1118"/>
      <c r="I552" s="1118"/>
      <c r="J552" s="1118"/>
      <c r="K552" s="1118"/>
      <c r="L552" s="1118"/>
      <c r="M552" s="1120"/>
      <c r="N552" s="1121"/>
    </row>
    <row r="553" spans="2:14" x14ac:dyDescent="0.2">
      <c r="B553" s="1116"/>
      <c r="C553" s="1117"/>
      <c r="D553" s="754"/>
      <c r="E553" s="1118"/>
      <c r="F553" s="1118"/>
      <c r="G553" s="1118"/>
      <c r="H553" s="1118"/>
      <c r="I553" s="1118"/>
      <c r="J553" s="1118"/>
      <c r="K553" s="1118"/>
      <c r="L553" s="1118"/>
      <c r="M553" s="1120"/>
      <c r="N553" s="1121"/>
    </row>
    <row r="554" spans="2:14" x14ac:dyDescent="0.2">
      <c r="B554" s="1116"/>
      <c r="C554" s="1117"/>
      <c r="D554" s="754"/>
      <c r="E554" s="1118"/>
      <c r="F554" s="1118"/>
      <c r="G554" s="1118"/>
      <c r="H554" s="1118"/>
      <c r="I554" s="1118"/>
      <c r="J554" s="1118"/>
      <c r="K554" s="1118"/>
      <c r="L554" s="1118"/>
      <c r="M554" s="1120"/>
      <c r="N554" s="1121"/>
    </row>
    <row r="555" spans="2:14" x14ac:dyDescent="0.2">
      <c r="B555" s="1116"/>
      <c r="C555" s="1117"/>
      <c r="D555" s="754"/>
      <c r="E555" s="1118"/>
      <c r="F555" s="1118"/>
      <c r="G555" s="1118"/>
      <c r="H555" s="1118"/>
      <c r="I555" s="1118"/>
      <c r="J555" s="1118"/>
      <c r="K555" s="1118"/>
      <c r="L555" s="1118"/>
      <c r="M555" s="1120"/>
      <c r="N555" s="1121"/>
    </row>
    <row r="556" spans="2:14" x14ac:dyDescent="0.2">
      <c r="B556" s="1116"/>
      <c r="C556" s="1117"/>
      <c r="D556" s="754"/>
      <c r="E556" s="1118"/>
      <c r="F556" s="1118"/>
      <c r="G556" s="1118"/>
      <c r="H556" s="1118"/>
      <c r="I556" s="1118"/>
      <c r="J556" s="1118"/>
      <c r="K556" s="1118"/>
      <c r="L556" s="1118"/>
      <c r="M556" s="1120"/>
      <c r="N556" s="1121"/>
    </row>
    <row r="557" spans="2:14" x14ac:dyDescent="0.2">
      <c r="B557" s="1116"/>
      <c r="C557" s="1117"/>
      <c r="D557" s="754"/>
      <c r="E557" s="1118"/>
      <c r="F557" s="1118"/>
      <c r="G557" s="1118"/>
      <c r="H557" s="1118"/>
      <c r="I557" s="1118"/>
      <c r="J557" s="1118"/>
      <c r="K557" s="1118"/>
      <c r="L557" s="1118"/>
      <c r="M557" s="1120"/>
      <c r="N557" s="1121"/>
    </row>
    <row r="558" spans="2:14" x14ac:dyDescent="0.2">
      <c r="B558" s="1116"/>
      <c r="C558" s="1117"/>
      <c r="D558" s="754"/>
      <c r="E558" s="1118"/>
      <c r="F558" s="1118"/>
      <c r="G558" s="1118"/>
      <c r="H558" s="1118"/>
      <c r="I558" s="1118"/>
      <c r="J558" s="1118"/>
      <c r="K558" s="1118"/>
      <c r="L558" s="1118"/>
      <c r="M558" s="1120"/>
      <c r="N558" s="1121"/>
    </row>
    <row r="559" spans="2:14" x14ac:dyDescent="0.2">
      <c r="B559" s="1116"/>
      <c r="C559" s="1117"/>
      <c r="D559" s="754"/>
      <c r="E559" s="1118"/>
      <c r="F559" s="1118"/>
      <c r="G559" s="1118"/>
      <c r="H559" s="1118"/>
      <c r="I559" s="1118"/>
      <c r="J559" s="1118"/>
      <c r="K559" s="1118"/>
      <c r="L559" s="1118"/>
      <c r="M559" s="1120"/>
      <c r="N559" s="1121"/>
    </row>
    <row r="560" spans="2:14" x14ac:dyDescent="0.2">
      <c r="B560" s="1116"/>
      <c r="C560" s="1117"/>
      <c r="D560" s="754"/>
      <c r="E560" s="1118"/>
      <c r="F560" s="1118"/>
      <c r="G560" s="1118"/>
      <c r="H560" s="1118"/>
      <c r="I560" s="1118"/>
      <c r="J560" s="1118"/>
      <c r="K560" s="1118"/>
      <c r="L560" s="1118"/>
      <c r="M560" s="1120"/>
      <c r="N560" s="1121"/>
    </row>
    <row r="561" spans="2:14" x14ac:dyDescent="0.2">
      <c r="B561" s="1116"/>
      <c r="C561" s="1117"/>
      <c r="D561" s="754"/>
      <c r="E561" s="1118"/>
      <c r="F561" s="1118"/>
      <c r="G561" s="1118"/>
      <c r="H561" s="1118"/>
      <c r="I561" s="1118"/>
      <c r="J561" s="1118"/>
      <c r="K561" s="1118"/>
      <c r="L561" s="1118"/>
      <c r="M561" s="1120"/>
      <c r="N561" s="1121"/>
    </row>
    <row r="562" spans="2:14" x14ac:dyDescent="0.2">
      <c r="B562" s="1116"/>
      <c r="C562" s="1117"/>
      <c r="D562" s="754"/>
      <c r="E562" s="1118"/>
      <c r="F562" s="1118"/>
      <c r="G562" s="1118"/>
      <c r="H562" s="1118"/>
      <c r="I562" s="1118"/>
      <c r="J562" s="1118"/>
      <c r="K562" s="1118"/>
      <c r="L562" s="1118"/>
      <c r="M562" s="1120"/>
      <c r="N562" s="1121"/>
    </row>
    <row r="563" spans="2:14" x14ac:dyDescent="0.2">
      <c r="B563" s="1116"/>
      <c r="C563" s="1117"/>
      <c r="D563" s="754"/>
      <c r="E563" s="1118"/>
      <c r="F563" s="1118"/>
      <c r="G563" s="1118"/>
      <c r="H563" s="1118"/>
      <c r="I563" s="1118"/>
      <c r="J563" s="1118"/>
      <c r="K563" s="1118"/>
      <c r="L563" s="1118"/>
      <c r="M563" s="1120"/>
      <c r="N563" s="1121"/>
    </row>
    <row r="564" spans="2:14" x14ac:dyDescent="0.2">
      <c r="B564" s="1116"/>
      <c r="C564" s="1117"/>
      <c r="D564" s="754"/>
      <c r="E564" s="1118"/>
      <c r="F564" s="1118"/>
      <c r="G564" s="1118"/>
      <c r="H564" s="1118"/>
      <c r="I564" s="1118"/>
      <c r="J564" s="1118"/>
      <c r="K564" s="1118"/>
      <c r="L564" s="1118"/>
      <c r="M564" s="1120"/>
      <c r="N564" s="1121"/>
    </row>
    <row r="565" spans="2:14" x14ac:dyDescent="0.2">
      <c r="B565" s="1116"/>
      <c r="C565" s="1117"/>
      <c r="D565" s="754"/>
      <c r="E565" s="1118"/>
      <c r="F565" s="1118"/>
      <c r="G565" s="1118"/>
      <c r="H565" s="1118"/>
      <c r="I565" s="1118"/>
      <c r="J565" s="1118"/>
      <c r="K565" s="1118"/>
      <c r="L565" s="1118"/>
      <c r="M565" s="1120"/>
      <c r="N565" s="1121"/>
    </row>
    <row r="566" spans="2:14" x14ac:dyDescent="0.2">
      <c r="B566" s="1116"/>
      <c r="C566" s="1117"/>
      <c r="D566" s="754"/>
      <c r="E566" s="1118"/>
      <c r="F566" s="1118"/>
      <c r="G566" s="1118"/>
      <c r="H566" s="1118"/>
      <c r="I566" s="1118"/>
      <c r="J566" s="1118"/>
      <c r="K566" s="1118"/>
      <c r="L566" s="1118"/>
      <c r="M566" s="1120"/>
      <c r="N566" s="1121"/>
    </row>
    <row r="567" spans="2:14" x14ac:dyDescent="0.2">
      <c r="B567" s="1116"/>
      <c r="C567" s="1117"/>
      <c r="D567" s="754"/>
      <c r="E567" s="1118"/>
      <c r="F567" s="1118"/>
      <c r="G567" s="1118"/>
      <c r="H567" s="1118"/>
      <c r="I567" s="1118"/>
      <c r="J567" s="1118"/>
      <c r="K567" s="1118"/>
      <c r="L567" s="1118"/>
      <c r="M567" s="1120"/>
      <c r="N567" s="1121"/>
    </row>
    <row r="568" spans="2:14" x14ac:dyDescent="0.2">
      <c r="B568" s="1116"/>
      <c r="C568" s="1117"/>
      <c r="D568" s="754"/>
      <c r="E568" s="1118"/>
      <c r="F568" s="1118"/>
      <c r="G568" s="1118"/>
      <c r="H568" s="1118"/>
      <c r="I568" s="1118"/>
      <c r="J568" s="1118"/>
      <c r="K568" s="1118"/>
      <c r="L568" s="1118"/>
      <c r="M568" s="1120"/>
      <c r="N568" s="1121"/>
    </row>
    <row r="569" spans="2:14" x14ac:dyDescent="0.2">
      <c r="B569" s="1116"/>
      <c r="C569" s="1117"/>
      <c r="D569" s="754"/>
      <c r="E569" s="1118"/>
      <c r="F569" s="1118"/>
      <c r="G569" s="1118"/>
      <c r="H569" s="1118"/>
      <c r="I569" s="1118"/>
      <c r="J569" s="1118"/>
      <c r="K569" s="1118"/>
      <c r="L569" s="1118"/>
      <c r="M569" s="1120"/>
      <c r="N569" s="1121"/>
    </row>
    <row r="570" spans="2:14" x14ac:dyDescent="0.2">
      <c r="B570" s="1116"/>
      <c r="C570" s="1117"/>
      <c r="D570" s="754"/>
      <c r="E570" s="1118"/>
      <c r="F570" s="1118"/>
      <c r="G570" s="1118"/>
      <c r="H570" s="1118"/>
      <c r="I570" s="1118"/>
      <c r="J570" s="1118"/>
      <c r="K570" s="1118"/>
      <c r="L570" s="1118"/>
      <c r="M570" s="1120"/>
      <c r="N570" s="1121"/>
    </row>
    <row r="571" spans="2:14" x14ac:dyDescent="0.2">
      <c r="B571" s="1116"/>
      <c r="C571" s="1117"/>
      <c r="D571" s="754"/>
      <c r="E571" s="1118"/>
      <c r="F571" s="1118"/>
      <c r="G571" s="1118"/>
      <c r="H571" s="1118"/>
      <c r="I571" s="1118"/>
      <c r="J571" s="1118"/>
      <c r="K571" s="1118"/>
      <c r="L571" s="1118"/>
      <c r="M571" s="1120"/>
      <c r="N571" s="1121"/>
    </row>
    <row r="572" spans="2:14" x14ac:dyDescent="0.2">
      <c r="B572" s="1116"/>
      <c r="C572" s="1117"/>
      <c r="D572" s="754"/>
      <c r="E572" s="1118"/>
      <c r="F572" s="1118"/>
      <c r="G572" s="1118"/>
      <c r="H572" s="1118"/>
      <c r="I572" s="1118"/>
      <c r="J572" s="1118"/>
      <c r="K572" s="1118"/>
      <c r="L572" s="1118"/>
      <c r="M572" s="1120"/>
      <c r="N572" s="1121"/>
    </row>
    <row r="573" spans="2:14" x14ac:dyDescent="0.2">
      <c r="B573" s="1116"/>
      <c r="C573" s="1117"/>
      <c r="D573" s="754"/>
      <c r="E573" s="1118"/>
      <c r="F573" s="1118"/>
      <c r="G573" s="1118"/>
      <c r="H573" s="1118"/>
      <c r="I573" s="1118"/>
      <c r="J573" s="1118"/>
      <c r="K573" s="1118"/>
      <c r="L573" s="1118"/>
      <c r="M573" s="1120"/>
      <c r="N573" s="1121"/>
    </row>
    <row r="574" spans="2:14" x14ac:dyDescent="0.2">
      <c r="B574" s="1116"/>
      <c r="C574" s="1117"/>
      <c r="D574" s="754"/>
      <c r="E574" s="1118"/>
      <c r="F574" s="1118"/>
      <c r="G574" s="1118"/>
      <c r="H574" s="1118"/>
      <c r="I574" s="1118"/>
      <c r="J574" s="1118"/>
      <c r="K574" s="1118"/>
      <c r="L574" s="1118"/>
      <c r="M574" s="1120"/>
      <c r="N574" s="1121"/>
    </row>
    <row r="575" spans="2:14" x14ac:dyDescent="0.2">
      <c r="B575" s="1116"/>
      <c r="C575" s="1117"/>
      <c r="D575" s="754"/>
      <c r="E575" s="1118"/>
      <c r="F575" s="1118"/>
      <c r="G575" s="1118"/>
      <c r="H575" s="1118"/>
      <c r="I575" s="1118"/>
      <c r="J575" s="1118"/>
      <c r="K575" s="1118"/>
      <c r="L575" s="1118"/>
      <c r="M575" s="1120"/>
      <c r="N575" s="1121"/>
    </row>
    <row r="576" spans="2:14" x14ac:dyDescent="0.2">
      <c r="B576" s="1116"/>
      <c r="C576" s="1117"/>
      <c r="D576" s="754"/>
      <c r="E576" s="1118"/>
      <c r="F576" s="1118"/>
      <c r="G576" s="1118"/>
      <c r="H576" s="1118"/>
      <c r="I576" s="1118"/>
      <c r="J576" s="1118"/>
      <c r="K576" s="1118"/>
      <c r="L576" s="1118"/>
      <c r="M576" s="1120"/>
      <c r="N576" s="1121"/>
    </row>
    <row r="577" spans="2:14" x14ac:dyDescent="0.2">
      <c r="B577" s="1116"/>
      <c r="C577" s="1117"/>
      <c r="D577" s="754"/>
      <c r="E577" s="1118"/>
      <c r="F577" s="1118"/>
      <c r="G577" s="1118"/>
      <c r="H577" s="1118"/>
      <c r="I577" s="1118"/>
      <c r="J577" s="1118"/>
      <c r="K577" s="1118"/>
      <c r="L577" s="1118"/>
      <c r="M577" s="1120"/>
      <c r="N577" s="1121"/>
    </row>
    <row r="578" spans="2:14" x14ac:dyDescent="0.2">
      <c r="B578" s="1116"/>
      <c r="C578" s="1117"/>
      <c r="D578" s="754"/>
      <c r="E578" s="1118"/>
      <c r="F578" s="1118"/>
      <c r="G578" s="1118"/>
      <c r="H578" s="1118"/>
      <c r="I578" s="1118"/>
      <c r="J578" s="1118"/>
      <c r="K578" s="1118"/>
      <c r="L578" s="1118"/>
      <c r="M578" s="1120"/>
      <c r="N578" s="1121"/>
    </row>
    <row r="579" spans="2:14" x14ac:dyDescent="0.2">
      <c r="B579" s="1116"/>
      <c r="C579" s="1117"/>
      <c r="D579" s="754"/>
      <c r="E579" s="1118"/>
      <c r="F579" s="1118"/>
      <c r="G579" s="1118"/>
      <c r="H579" s="1118"/>
      <c r="I579" s="1118"/>
      <c r="J579" s="1118"/>
      <c r="K579" s="1118"/>
      <c r="L579" s="1118"/>
      <c r="M579" s="1120"/>
      <c r="N579" s="1121"/>
    </row>
    <row r="580" spans="2:14" x14ac:dyDescent="0.2">
      <c r="B580" s="1116"/>
      <c r="C580" s="1117"/>
      <c r="D580" s="754"/>
      <c r="E580" s="1118"/>
      <c r="F580" s="1118"/>
      <c r="G580" s="1118"/>
      <c r="H580" s="1118"/>
      <c r="I580" s="1118"/>
      <c r="J580" s="1118"/>
      <c r="K580" s="1118"/>
      <c r="L580" s="1118"/>
      <c r="M580" s="1120"/>
      <c r="N580" s="1121"/>
    </row>
    <row r="581" spans="2:14" x14ac:dyDescent="0.2">
      <c r="B581" s="1116"/>
      <c r="C581" s="1117"/>
      <c r="D581" s="754"/>
      <c r="E581" s="1118"/>
      <c r="F581" s="1118"/>
      <c r="G581" s="1118"/>
      <c r="H581" s="1118"/>
      <c r="I581" s="1118"/>
      <c r="J581" s="1118"/>
      <c r="K581" s="1118"/>
      <c r="L581" s="1118"/>
      <c r="M581" s="1120"/>
      <c r="N581" s="1121"/>
    </row>
    <row r="582" spans="2:14" x14ac:dyDescent="0.2">
      <c r="B582" s="1116"/>
      <c r="C582" s="1117"/>
      <c r="D582" s="754"/>
      <c r="E582" s="1118"/>
      <c r="F582" s="1118"/>
      <c r="G582" s="1118"/>
      <c r="H582" s="1118"/>
      <c r="I582" s="1118"/>
      <c r="J582" s="1118"/>
      <c r="K582" s="1118"/>
      <c r="L582" s="1118"/>
      <c r="M582" s="1120"/>
      <c r="N582" s="1121"/>
    </row>
    <row r="583" spans="2:14" x14ac:dyDescent="0.2">
      <c r="B583" s="1116"/>
      <c r="C583" s="1117"/>
      <c r="D583" s="754"/>
      <c r="E583" s="1118"/>
      <c r="F583" s="1118"/>
      <c r="G583" s="1118"/>
      <c r="H583" s="1118"/>
      <c r="I583" s="1118"/>
      <c r="J583" s="1118"/>
      <c r="K583" s="1118"/>
      <c r="L583" s="1118"/>
      <c r="M583" s="1120"/>
      <c r="N583" s="1121"/>
    </row>
    <row r="584" spans="2:14" x14ac:dyDescent="0.2">
      <c r="B584" s="1116"/>
      <c r="C584" s="1117"/>
      <c r="D584" s="754"/>
      <c r="E584" s="1118"/>
      <c r="F584" s="1118"/>
      <c r="G584" s="1118"/>
      <c r="H584" s="1118"/>
      <c r="I584" s="1118"/>
      <c r="J584" s="1118"/>
      <c r="K584" s="1118"/>
      <c r="L584" s="1118"/>
      <c r="M584" s="1120"/>
      <c r="N584" s="1121"/>
    </row>
    <row r="585" spans="2:14" x14ac:dyDescent="0.2">
      <c r="B585" s="1116"/>
      <c r="C585" s="1117"/>
      <c r="D585" s="754"/>
      <c r="E585" s="1118"/>
      <c r="F585" s="1118"/>
      <c r="G585" s="1118"/>
      <c r="H585" s="1118"/>
      <c r="I585" s="1118"/>
      <c r="J585" s="1118"/>
      <c r="K585" s="1118"/>
      <c r="L585" s="1118"/>
      <c r="M585" s="1120"/>
      <c r="N585" s="1121"/>
    </row>
    <row r="586" spans="2:14" x14ac:dyDescent="0.2">
      <c r="B586" s="1116"/>
      <c r="C586" s="1117"/>
      <c r="D586" s="754"/>
      <c r="E586" s="1118"/>
      <c r="F586" s="1118"/>
      <c r="G586" s="1118"/>
      <c r="H586" s="1118"/>
      <c r="I586" s="1118"/>
      <c r="J586" s="1118"/>
      <c r="K586" s="1118"/>
      <c r="L586" s="1118"/>
      <c r="M586" s="1120"/>
      <c r="N586" s="1121"/>
    </row>
    <row r="587" spans="2:14" x14ac:dyDescent="0.2">
      <c r="B587" s="1116"/>
      <c r="C587" s="1117"/>
      <c r="D587" s="754"/>
      <c r="E587" s="1118"/>
      <c r="F587" s="1118"/>
      <c r="G587" s="1118"/>
      <c r="H587" s="1118"/>
      <c r="I587" s="1118"/>
      <c r="J587" s="1118"/>
      <c r="K587" s="1118"/>
      <c r="L587" s="1118"/>
      <c r="M587" s="1120"/>
      <c r="N587" s="1121"/>
    </row>
    <row r="588" spans="2:14" x14ac:dyDescent="0.2">
      <c r="B588" s="1116"/>
      <c r="C588" s="1117"/>
      <c r="D588" s="754"/>
      <c r="E588" s="1118"/>
      <c r="F588" s="1118"/>
      <c r="G588" s="1118"/>
      <c r="H588" s="1118"/>
      <c r="I588" s="1118"/>
      <c r="J588" s="1118"/>
      <c r="K588" s="1118"/>
      <c r="L588" s="1118"/>
      <c r="M588" s="1120"/>
      <c r="N588" s="1121"/>
    </row>
    <row r="589" spans="2:14" x14ac:dyDescent="0.2">
      <c r="B589" s="1116"/>
      <c r="C589" s="1117"/>
      <c r="D589" s="754"/>
      <c r="E589" s="1118"/>
      <c r="F589" s="1118"/>
      <c r="G589" s="1118"/>
      <c r="H589" s="1118"/>
      <c r="I589" s="1118"/>
      <c r="J589" s="1118"/>
      <c r="K589" s="1118"/>
      <c r="L589" s="1118"/>
      <c r="M589" s="1120"/>
      <c r="N589" s="1121"/>
    </row>
    <row r="590" spans="2:14" x14ac:dyDescent="0.2">
      <c r="B590" s="1116"/>
      <c r="C590" s="1117"/>
      <c r="D590" s="754"/>
      <c r="E590" s="1118"/>
      <c r="F590" s="1118"/>
      <c r="G590" s="1118"/>
      <c r="H590" s="1118"/>
      <c r="I590" s="1118"/>
      <c r="J590" s="1118"/>
      <c r="K590" s="1118"/>
      <c r="L590" s="1118"/>
      <c r="M590" s="1120"/>
      <c r="N590" s="1121"/>
    </row>
    <row r="591" spans="2:14" x14ac:dyDescent="0.2">
      <c r="B591" s="1116"/>
      <c r="C591" s="1117"/>
      <c r="D591" s="754"/>
      <c r="E591" s="1118"/>
      <c r="F591" s="1118"/>
      <c r="G591" s="1118"/>
      <c r="H591" s="1118"/>
      <c r="I591" s="1118"/>
      <c r="J591" s="1118"/>
      <c r="K591" s="1118"/>
      <c r="L591" s="1118"/>
      <c r="M591" s="1120"/>
      <c r="N591" s="1121"/>
    </row>
    <row r="592" spans="2:14" x14ac:dyDescent="0.2">
      <c r="B592" s="1116"/>
      <c r="C592" s="1117"/>
      <c r="D592" s="754"/>
      <c r="E592" s="1118"/>
      <c r="F592" s="1118"/>
      <c r="G592" s="1118"/>
      <c r="H592" s="1118"/>
      <c r="I592" s="1118"/>
      <c r="J592" s="1118"/>
      <c r="K592" s="1118"/>
      <c r="L592" s="1118"/>
      <c r="M592" s="1120"/>
      <c r="N592" s="1121"/>
    </row>
    <row r="593" spans="2:14" x14ac:dyDescent="0.2">
      <c r="B593" s="1116"/>
      <c r="C593" s="1117"/>
      <c r="D593" s="754"/>
      <c r="E593" s="1118"/>
      <c r="F593" s="1118"/>
      <c r="G593" s="1118"/>
      <c r="H593" s="1118"/>
      <c r="I593" s="1118"/>
      <c r="J593" s="1118"/>
      <c r="K593" s="1118"/>
      <c r="L593" s="1118"/>
      <c r="M593" s="1120"/>
      <c r="N593" s="1121"/>
    </row>
    <row r="594" spans="2:14" x14ac:dyDescent="0.2">
      <c r="B594" s="1116"/>
      <c r="C594" s="1117"/>
      <c r="D594" s="754"/>
      <c r="E594" s="1118"/>
      <c r="F594" s="1118"/>
      <c r="G594" s="1118"/>
      <c r="H594" s="1118"/>
      <c r="I594" s="1118"/>
      <c r="J594" s="1118"/>
      <c r="K594" s="1118"/>
      <c r="L594" s="1118"/>
      <c r="M594" s="1120"/>
      <c r="N594" s="1121"/>
    </row>
    <row r="595" spans="2:14" x14ac:dyDescent="0.2">
      <c r="B595" s="1116"/>
      <c r="C595" s="1117"/>
      <c r="D595" s="754"/>
      <c r="E595" s="1118"/>
      <c r="F595" s="1118"/>
      <c r="G595" s="1118"/>
      <c r="H595" s="1118"/>
      <c r="I595" s="1118"/>
      <c r="J595" s="1118"/>
      <c r="K595" s="1118"/>
      <c r="L595" s="1118"/>
      <c r="M595" s="1120"/>
      <c r="N595" s="1121"/>
    </row>
    <row r="596" spans="2:14" x14ac:dyDescent="0.2">
      <c r="B596" s="1116"/>
      <c r="C596" s="1117"/>
      <c r="D596" s="754"/>
      <c r="E596" s="1118"/>
      <c r="F596" s="1118"/>
      <c r="G596" s="1118"/>
      <c r="H596" s="1118"/>
      <c r="I596" s="1118"/>
      <c r="J596" s="1118"/>
      <c r="K596" s="1118"/>
      <c r="L596" s="1118"/>
      <c r="M596" s="1120"/>
      <c r="N596" s="1121"/>
    </row>
    <row r="597" spans="2:14" x14ac:dyDescent="0.2">
      <c r="B597" s="1116"/>
      <c r="C597" s="1117"/>
      <c r="D597" s="754"/>
      <c r="E597" s="1118"/>
      <c r="F597" s="1118"/>
      <c r="G597" s="1118"/>
      <c r="H597" s="1118"/>
      <c r="I597" s="1118"/>
      <c r="J597" s="1118"/>
      <c r="K597" s="1118"/>
      <c r="L597" s="1118"/>
      <c r="M597" s="1120"/>
      <c r="N597" s="1121"/>
    </row>
    <row r="598" spans="2:14" x14ac:dyDescent="0.2">
      <c r="B598" s="1116"/>
      <c r="C598" s="1117"/>
      <c r="D598" s="754"/>
      <c r="E598" s="1118"/>
      <c r="F598" s="1118"/>
      <c r="G598" s="1118"/>
      <c r="H598" s="1118"/>
      <c r="I598" s="1118"/>
      <c r="J598" s="1118"/>
      <c r="K598" s="1118"/>
      <c r="L598" s="1118"/>
      <c r="M598" s="1120"/>
      <c r="N598" s="1121"/>
    </row>
    <row r="599" spans="2:14" x14ac:dyDescent="0.2">
      <c r="B599" s="1116"/>
      <c r="C599" s="1117"/>
      <c r="D599" s="754"/>
      <c r="E599" s="1118"/>
      <c r="F599" s="1118"/>
      <c r="G599" s="1118"/>
      <c r="H599" s="1118"/>
      <c r="I599" s="1118"/>
      <c r="J599" s="1118"/>
      <c r="K599" s="1118"/>
      <c r="L599" s="1118"/>
      <c r="M599" s="1120"/>
      <c r="N599" s="1121"/>
    </row>
    <row r="600" spans="2:14" x14ac:dyDescent="0.2">
      <c r="B600" s="1116"/>
      <c r="C600" s="1117"/>
      <c r="D600" s="754"/>
      <c r="E600" s="1118"/>
      <c r="F600" s="1118"/>
      <c r="G600" s="1118"/>
      <c r="H600" s="1118"/>
      <c r="I600" s="1118"/>
      <c r="J600" s="1118"/>
      <c r="K600" s="1118"/>
      <c r="L600" s="1118"/>
      <c r="M600" s="1120"/>
      <c r="N600" s="1121"/>
    </row>
    <row r="601" spans="2:14" x14ac:dyDescent="0.2">
      <c r="B601" s="1116"/>
      <c r="C601" s="1117"/>
      <c r="D601" s="754"/>
      <c r="E601" s="1118"/>
      <c r="F601" s="1118"/>
      <c r="G601" s="1118"/>
      <c r="H601" s="1118"/>
      <c r="I601" s="1118"/>
      <c r="J601" s="1118"/>
      <c r="K601" s="1118"/>
      <c r="L601" s="1118"/>
      <c r="M601" s="1120"/>
      <c r="N601" s="1121"/>
    </row>
    <row r="602" spans="2:14" x14ac:dyDescent="0.2">
      <c r="B602" s="1116"/>
      <c r="C602" s="1117"/>
      <c r="D602" s="754"/>
      <c r="E602" s="1118"/>
      <c r="F602" s="1118"/>
      <c r="G602" s="1118"/>
      <c r="H602" s="1118"/>
      <c r="I602" s="1118"/>
      <c r="J602" s="1118"/>
      <c r="K602" s="1118"/>
      <c r="L602" s="1118"/>
      <c r="M602" s="1120"/>
      <c r="N602" s="1121"/>
    </row>
    <row r="603" spans="2:14" x14ac:dyDescent="0.2">
      <c r="B603" s="1116"/>
      <c r="C603" s="1117"/>
      <c r="D603" s="754"/>
      <c r="E603" s="1118"/>
      <c r="F603" s="1118"/>
      <c r="G603" s="1118"/>
      <c r="H603" s="1118"/>
      <c r="I603" s="1118"/>
      <c r="J603" s="1118"/>
      <c r="K603" s="1118"/>
      <c r="L603" s="1118"/>
      <c r="M603" s="1120"/>
      <c r="N603" s="1121"/>
    </row>
    <row r="604" spans="2:14" x14ac:dyDescent="0.2">
      <c r="B604" s="1116"/>
      <c r="C604" s="1117"/>
      <c r="D604" s="754"/>
      <c r="E604" s="1118"/>
      <c r="F604" s="1118"/>
      <c r="G604" s="1118"/>
      <c r="H604" s="1118"/>
      <c r="I604" s="1118"/>
      <c r="J604" s="1118"/>
      <c r="K604" s="1118"/>
      <c r="L604" s="1118"/>
      <c r="M604" s="1120"/>
      <c r="N604" s="1121"/>
    </row>
    <row r="605" spans="2:14" x14ac:dyDescent="0.2">
      <c r="B605" s="1116"/>
      <c r="C605" s="1117"/>
      <c r="D605" s="754"/>
      <c r="E605" s="1118"/>
      <c r="F605" s="1118"/>
      <c r="G605" s="1118"/>
      <c r="H605" s="1118"/>
      <c r="I605" s="1118"/>
      <c r="J605" s="1118"/>
      <c r="K605" s="1118"/>
      <c r="L605" s="1118"/>
      <c r="M605" s="1120"/>
      <c r="N605" s="1121"/>
    </row>
    <row r="606" spans="2:14" x14ac:dyDescent="0.2">
      <c r="B606" s="1116"/>
      <c r="C606" s="1117"/>
      <c r="D606" s="754"/>
      <c r="E606" s="1118"/>
      <c r="F606" s="1118"/>
      <c r="G606" s="1118"/>
      <c r="H606" s="1118"/>
      <c r="I606" s="1118"/>
      <c r="J606" s="1118"/>
      <c r="K606" s="1118"/>
      <c r="L606" s="1118"/>
      <c r="M606" s="1120"/>
      <c r="N606" s="1121"/>
    </row>
    <row r="607" spans="2:14" x14ac:dyDescent="0.2">
      <c r="B607" s="1116"/>
      <c r="C607" s="1117"/>
      <c r="D607" s="754"/>
      <c r="E607" s="1118"/>
      <c r="F607" s="1118"/>
      <c r="G607" s="1118"/>
      <c r="H607" s="1118"/>
      <c r="I607" s="1118"/>
      <c r="J607" s="1118"/>
      <c r="K607" s="1118"/>
      <c r="L607" s="1118"/>
      <c r="M607" s="1120"/>
      <c r="N607" s="1121"/>
    </row>
    <row r="608" spans="2:14" x14ac:dyDescent="0.2">
      <c r="B608" s="1116"/>
      <c r="C608" s="1117"/>
      <c r="D608" s="754"/>
      <c r="E608" s="1118"/>
      <c r="F608" s="1118"/>
      <c r="G608" s="1118"/>
      <c r="H608" s="1118"/>
      <c r="I608" s="1118"/>
      <c r="J608" s="1118"/>
      <c r="K608" s="1118"/>
      <c r="L608" s="1118"/>
      <c r="M608" s="1120"/>
      <c r="N608" s="1121"/>
    </row>
    <row r="609" spans="2:14" x14ac:dyDescent="0.2">
      <c r="B609" s="1116"/>
      <c r="C609" s="1117"/>
      <c r="D609" s="754"/>
      <c r="E609" s="1118"/>
      <c r="F609" s="1118"/>
      <c r="G609" s="1118"/>
      <c r="H609" s="1118"/>
      <c r="I609" s="1118"/>
      <c r="J609" s="1118"/>
      <c r="K609" s="1118"/>
      <c r="L609" s="1118"/>
      <c r="M609" s="1120"/>
      <c r="N609" s="1121"/>
    </row>
    <row r="610" spans="2:14" x14ac:dyDescent="0.2">
      <c r="B610" s="1116"/>
      <c r="C610" s="1117"/>
      <c r="D610" s="754"/>
      <c r="E610" s="1118"/>
      <c r="F610" s="1118"/>
      <c r="G610" s="1118"/>
      <c r="H610" s="1118"/>
      <c r="I610" s="1118"/>
      <c r="J610" s="1118"/>
      <c r="K610" s="1118"/>
      <c r="L610" s="1118"/>
      <c r="M610" s="1120"/>
      <c r="N610" s="1121"/>
    </row>
    <row r="611" spans="2:14" x14ac:dyDescent="0.2">
      <c r="B611" s="1116"/>
      <c r="C611" s="1117"/>
      <c r="D611" s="754"/>
      <c r="E611" s="1118"/>
      <c r="F611" s="1118"/>
      <c r="G611" s="1118"/>
      <c r="H611" s="1118"/>
      <c r="I611" s="1118"/>
      <c r="J611" s="1118"/>
      <c r="K611" s="1118"/>
      <c r="L611" s="1118"/>
      <c r="M611" s="1120"/>
      <c r="N611" s="1121"/>
    </row>
    <row r="612" spans="2:14" x14ac:dyDescent="0.2">
      <c r="B612" s="1116"/>
      <c r="C612" s="1117"/>
      <c r="D612" s="754"/>
      <c r="E612" s="1118"/>
      <c r="F612" s="1118"/>
      <c r="G612" s="1118"/>
      <c r="H612" s="1118"/>
      <c r="I612" s="1118"/>
      <c r="J612" s="1118"/>
      <c r="K612" s="1118"/>
      <c r="L612" s="1118"/>
      <c r="M612" s="1120"/>
      <c r="N612" s="1121"/>
    </row>
    <row r="613" spans="2:14" x14ac:dyDescent="0.2">
      <c r="B613" s="1116"/>
      <c r="C613" s="1117"/>
      <c r="D613" s="754"/>
      <c r="E613" s="1118"/>
      <c r="F613" s="1118"/>
      <c r="G613" s="1118"/>
      <c r="H613" s="1118"/>
      <c r="I613" s="1118"/>
      <c r="J613" s="1118"/>
      <c r="K613" s="1118"/>
      <c r="L613" s="1118"/>
      <c r="M613" s="1120"/>
      <c r="N613" s="1121"/>
    </row>
    <row r="614" spans="2:14" x14ac:dyDescent="0.2">
      <c r="B614" s="1116"/>
      <c r="C614" s="1117"/>
      <c r="D614" s="754"/>
      <c r="E614" s="1118"/>
      <c r="F614" s="1118"/>
      <c r="G614" s="1118"/>
      <c r="H614" s="1118"/>
      <c r="I614" s="1118"/>
      <c r="J614" s="1118"/>
      <c r="K614" s="1118"/>
      <c r="L614" s="1118"/>
      <c r="M614" s="1120"/>
      <c r="N614" s="1121"/>
    </row>
    <row r="615" spans="2:14" x14ac:dyDescent="0.2">
      <c r="B615" s="1116"/>
      <c r="C615" s="1117"/>
      <c r="D615" s="754"/>
      <c r="E615" s="1118"/>
      <c r="F615" s="1118"/>
      <c r="G615" s="1118"/>
      <c r="H615" s="1118"/>
      <c r="I615" s="1118"/>
      <c r="J615" s="1118"/>
      <c r="K615" s="1118"/>
      <c r="L615" s="1118"/>
      <c r="M615" s="1120"/>
      <c r="N615" s="1121"/>
    </row>
    <row r="616" spans="2:14" x14ac:dyDescent="0.2">
      <c r="B616" s="1116"/>
      <c r="C616" s="1117"/>
      <c r="D616" s="754"/>
      <c r="E616" s="1118"/>
      <c r="F616" s="1118"/>
      <c r="G616" s="1118"/>
      <c r="H616" s="1118"/>
      <c r="I616" s="1118"/>
      <c r="J616" s="1118"/>
      <c r="K616" s="1118"/>
      <c r="L616" s="1118"/>
      <c r="M616" s="1120"/>
      <c r="N616" s="1121"/>
    </row>
    <row r="617" spans="2:14" x14ac:dyDescent="0.2">
      <c r="B617" s="1116"/>
      <c r="C617" s="1117"/>
      <c r="D617" s="754"/>
      <c r="E617" s="1118"/>
      <c r="F617" s="1118"/>
      <c r="G617" s="1118"/>
      <c r="H617" s="1118"/>
      <c r="I617" s="1118"/>
      <c r="J617" s="1118"/>
      <c r="K617" s="1118"/>
      <c r="L617" s="1118"/>
      <c r="M617" s="1120"/>
      <c r="N617" s="1121"/>
    </row>
    <row r="618" spans="2:14" x14ac:dyDescent="0.2">
      <c r="B618" s="1116"/>
      <c r="C618" s="1117"/>
      <c r="D618" s="754"/>
      <c r="E618" s="1118"/>
      <c r="F618" s="1118"/>
      <c r="G618" s="1118"/>
      <c r="H618" s="1118"/>
      <c r="I618" s="1118"/>
      <c r="J618" s="1118"/>
      <c r="K618" s="1118"/>
      <c r="L618" s="1118"/>
      <c r="M618" s="1120"/>
      <c r="N618" s="1121"/>
    </row>
    <row r="619" spans="2:14" x14ac:dyDescent="0.2">
      <c r="B619" s="1116"/>
      <c r="C619" s="1117"/>
      <c r="D619" s="754"/>
      <c r="E619" s="1118"/>
      <c r="F619" s="1118"/>
      <c r="G619" s="1118"/>
      <c r="H619" s="1118"/>
      <c r="I619" s="1118"/>
      <c r="J619" s="1118"/>
      <c r="K619" s="1118"/>
      <c r="L619" s="1118"/>
      <c r="M619" s="1120"/>
      <c r="N619" s="1121"/>
    </row>
    <row r="620" spans="2:14" x14ac:dyDescent="0.2">
      <c r="B620" s="1116"/>
      <c r="C620" s="1117"/>
      <c r="D620" s="754"/>
      <c r="E620" s="1118"/>
      <c r="F620" s="1118"/>
      <c r="G620" s="1118"/>
      <c r="H620" s="1118"/>
      <c r="I620" s="1118"/>
      <c r="J620" s="1118"/>
      <c r="K620" s="1118"/>
      <c r="L620" s="1118"/>
      <c r="M620" s="1120"/>
      <c r="N620" s="1121"/>
    </row>
    <row r="621" spans="2:14" x14ac:dyDescent="0.2">
      <c r="B621" s="1116"/>
      <c r="C621" s="1117"/>
      <c r="D621" s="754"/>
      <c r="E621" s="1118"/>
      <c r="F621" s="1118"/>
      <c r="G621" s="1118"/>
      <c r="H621" s="1118"/>
      <c r="I621" s="1118"/>
      <c r="J621" s="1118"/>
      <c r="K621" s="1118"/>
      <c r="L621" s="1118"/>
      <c r="M621" s="1120"/>
      <c r="N621" s="1121"/>
    </row>
    <row r="622" spans="2:14" x14ac:dyDescent="0.2">
      <c r="B622" s="1116"/>
      <c r="C622" s="1117"/>
      <c r="D622" s="754"/>
      <c r="E622" s="1118"/>
      <c r="F622" s="1118"/>
      <c r="G622" s="1118"/>
      <c r="H622" s="1118"/>
      <c r="I622" s="1118"/>
      <c r="J622" s="1118"/>
      <c r="K622" s="1118"/>
      <c r="L622" s="1118"/>
      <c r="M622" s="1120"/>
      <c r="N622" s="1121"/>
    </row>
    <row r="623" spans="2:14" x14ac:dyDescent="0.2">
      <c r="B623" s="1116"/>
      <c r="C623" s="1117"/>
      <c r="D623" s="754"/>
      <c r="E623" s="1118"/>
      <c r="F623" s="1118"/>
      <c r="G623" s="1118"/>
      <c r="H623" s="1118"/>
      <c r="I623" s="1118"/>
      <c r="J623" s="1118"/>
      <c r="K623" s="1118"/>
      <c r="L623" s="1118"/>
      <c r="M623" s="1120"/>
      <c r="N623" s="1121"/>
    </row>
    <row r="624" spans="2:14" x14ac:dyDescent="0.2">
      <c r="B624" s="1116"/>
      <c r="C624" s="1117"/>
      <c r="D624" s="754"/>
      <c r="E624" s="1118"/>
      <c r="F624" s="1118"/>
      <c r="G624" s="1118"/>
      <c r="H624" s="1118"/>
      <c r="I624" s="1118"/>
      <c r="J624" s="1118"/>
      <c r="K624" s="1118"/>
      <c r="L624" s="1118"/>
      <c r="M624" s="1120"/>
      <c r="N624" s="1121"/>
    </row>
    <row r="625" spans="2:14" x14ac:dyDescent="0.2">
      <c r="B625" s="1116"/>
      <c r="C625" s="1117"/>
      <c r="D625" s="754"/>
      <c r="E625" s="1118"/>
      <c r="F625" s="1118"/>
      <c r="G625" s="1118"/>
      <c r="H625" s="1118"/>
      <c r="I625" s="1118"/>
      <c r="J625" s="1118"/>
      <c r="K625" s="1118"/>
      <c r="L625" s="1118"/>
      <c r="M625" s="1120"/>
      <c r="N625" s="1121"/>
    </row>
    <row r="626" spans="2:14" x14ac:dyDescent="0.2">
      <c r="B626" s="1116"/>
      <c r="C626" s="1117"/>
      <c r="D626" s="754"/>
      <c r="E626" s="1118"/>
      <c r="F626" s="1118"/>
      <c r="G626" s="1118"/>
      <c r="H626" s="1118"/>
      <c r="I626" s="1118"/>
      <c r="J626" s="1118"/>
      <c r="K626" s="1118"/>
      <c r="L626" s="1118"/>
      <c r="M626" s="1120"/>
      <c r="N626" s="1121"/>
    </row>
    <row r="627" spans="2:14" x14ac:dyDescent="0.2">
      <c r="B627" s="1116"/>
      <c r="C627" s="1117"/>
      <c r="D627" s="754"/>
      <c r="E627" s="1118"/>
      <c r="F627" s="1118"/>
      <c r="G627" s="1118"/>
      <c r="H627" s="1118"/>
      <c r="I627" s="1118"/>
      <c r="J627" s="1118"/>
      <c r="K627" s="1118"/>
      <c r="L627" s="1118"/>
      <c r="M627" s="1120"/>
      <c r="N627" s="1121"/>
    </row>
    <row r="628" spans="2:14" x14ac:dyDescent="0.2">
      <c r="B628" s="1116"/>
      <c r="C628" s="1117"/>
      <c r="D628" s="754"/>
      <c r="E628" s="1118"/>
      <c r="F628" s="1118"/>
      <c r="G628" s="1118"/>
      <c r="H628" s="1118"/>
      <c r="I628" s="1118"/>
      <c r="J628" s="1118"/>
      <c r="K628" s="1118"/>
      <c r="L628" s="1118"/>
      <c r="M628" s="1120"/>
      <c r="N628" s="1121"/>
    </row>
    <row r="629" spans="2:14" x14ac:dyDescent="0.2">
      <c r="B629" s="1116"/>
      <c r="C629" s="1117"/>
      <c r="D629" s="754"/>
      <c r="E629" s="1118"/>
      <c r="F629" s="1118"/>
      <c r="G629" s="1118"/>
      <c r="H629" s="1118"/>
      <c r="I629" s="1118"/>
      <c r="J629" s="1118"/>
      <c r="K629" s="1118"/>
      <c r="L629" s="1118"/>
      <c r="M629" s="1120"/>
      <c r="N629" s="1121"/>
    </row>
    <row r="630" spans="2:14" x14ac:dyDescent="0.2">
      <c r="B630" s="1116"/>
      <c r="C630" s="1117"/>
      <c r="D630" s="754"/>
      <c r="E630" s="1118"/>
      <c r="F630" s="1118"/>
      <c r="G630" s="1118"/>
      <c r="H630" s="1118"/>
      <c r="I630" s="1118"/>
      <c r="J630" s="1118"/>
      <c r="K630" s="1118"/>
      <c r="L630" s="1118"/>
      <c r="M630" s="1120"/>
      <c r="N630" s="1121"/>
    </row>
    <row r="631" spans="2:14" x14ac:dyDescent="0.2">
      <c r="B631" s="1116"/>
      <c r="C631" s="1117"/>
      <c r="D631" s="754"/>
      <c r="E631" s="1118"/>
      <c r="F631" s="1118"/>
      <c r="G631" s="1118"/>
      <c r="H631" s="1118"/>
      <c r="I631" s="1118"/>
      <c r="J631" s="1118"/>
      <c r="K631" s="1118"/>
      <c r="L631" s="1118"/>
      <c r="M631" s="1120"/>
      <c r="N631" s="1121"/>
    </row>
    <row r="632" spans="2:14" x14ac:dyDescent="0.2">
      <c r="B632" s="1116"/>
      <c r="C632" s="1117"/>
      <c r="D632" s="754"/>
      <c r="E632" s="1118"/>
      <c r="F632" s="1118"/>
      <c r="G632" s="1118"/>
      <c r="H632" s="1118"/>
      <c r="I632" s="1118"/>
      <c r="J632" s="1118"/>
      <c r="K632" s="1118"/>
      <c r="L632" s="1118"/>
      <c r="M632" s="1120"/>
      <c r="N632" s="1121"/>
    </row>
    <row r="633" spans="2:14" x14ac:dyDescent="0.2">
      <c r="B633" s="1116"/>
      <c r="C633" s="1117"/>
      <c r="D633" s="754"/>
      <c r="E633" s="1118"/>
      <c r="F633" s="1118"/>
      <c r="G633" s="1118"/>
      <c r="H633" s="1118"/>
      <c r="I633" s="1118"/>
      <c r="J633" s="1118"/>
      <c r="K633" s="1118"/>
      <c r="L633" s="1118"/>
      <c r="M633" s="1120"/>
      <c r="N633" s="1121"/>
    </row>
    <row r="634" spans="2:14" x14ac:dyDescent="0.2">
      <c r="B634" s="1116"/>
      <c r="C634" s="1117"/>
      <c r="D634" s="754"/>
      <c r="E634" s="1118"/>
      <c r="F634" s="1118"/>
      <c r="G634" s="1118"/>
      <c r="H634" s="1118"/>
      <c r="I634" s="1118"/>
      <c r="J634" s="1118"/>
      <c r="K634" s="1118"/>
      <c r="L634" s="1118"/>
      <c r="M634" s="1120"/>
      <c r="N634" s="1121"/>
    </row>
    <row r="635" spans="2:14" x14ac:dyDescent="0.2">
      <c r="B635" s="1116"/>
      <c r="C635" s="1117"/>
      <c r="D635" s="754"/>
      <c r="E635" s="1118"/>
      <c r="F635" s="1118"/>
      <c r="G635" s="1118"/>
      <c r="H635" s="1118"/>
      <c r="I635" s="1118"/>
      <c r="J635" s="1118"/>
      <c r="K635" s="1118"/>
      <c r="L635" s="1118"/>
      <c r="M635" s="1120"/>
      <c r="N635" s="1121"/>
    </row>
    <row r="636" spans="2:14" x14ac:dyDescent="0.2">
      <c r="B636" s="1116"/>
      <c r="C636" s="1117"/>
      <c r="D636" s="754"/>
      <c r="E636" s="1118"/>
      <c r="F636" s="1118"/>
      <c r="G636" s="1118"/>
      <c r="H636" s="1118"/>
      <c r="I636" s="1118"/>
      <c r="J636" s="1118"/>
      <c r="K636" s="1118"/>
      <c r="L636" s="1118"/>
      <c r="M636" s="1120"/>
      <c r="N636" s="1121"/>
    </row>
    <row r="637" spans="2:14" x14ac:dyDescent="0.2">
      <c r="B637" s="1116"/>
      <c r="C637" s="1117"/>
      <c r="D637" s="754"/>
      <c r="E637" s="1118"/>
      <c r="F637" s="1118"/>
      <c r="G637" s="1118"/>
      <c r="H637" s="1118"/>
      <c r="I637" s="1118"/>
      <c r="J637" s="1118"/>
      <c r="K637" s="1118"/>
      <c r="L637" s="1118"/>
      <c r="M637" s="1120"/>
      <c r="N637" s="1121"/>
    </row>
    <row r="638" spans="2:14" x14ac:dyDescent="0.2">
      <c r="B638" s="1116"/>
      <c r="C638" s="1117"/>
      <c r="D638" s="754"/>
      <c r="E638" s="1118"/>
      <c r="F638" s="1118"/>
      <c r="G638" s="1118"/>
      <c r="H638" s="1118"/>
      <c r="I638" s="1118"/>
      <c r="J638" s="1118"/>
      <c r="K638" s="1118"/>
      <c r="L638" s="1118"/>
      <c r="M638" s="1120"/>
      <c r="N638" s="1121"/>
    </row>
    <row r="639" spans="2:14" x14ac:dyDescent="0.2">
      <c r="B639" s="1116"/>
      <c r="C639" s="1117"/>
      <c r="D639" s="754"/>
      <c r="E639" s="1118"/>
      <c r="F639" s="1118"/>
      <c r="G639" s="1118"/>
      <c r="H639" s="1118"/>
      <c r="I639" s="1118"/>
      <c r="J639" s="1118"/>
      <c r="K639" s="1118"/>
      <c r="L639" s="1118"/>
      <c r="M639" s="1120"/>
      <c r="N639" s="1121"/>
    </row>
    <row r="640" spans="2:14" x14ac:dyDescent="0.2">
      <c r="B640" s="1116"/>
      <c r="C640" s="1117"/>
      <c r="D640" s="754"/>
      <c r="E640" s="1118"/>
      <c r="F640" s="1118"/>
      <c r="G640" s="1118"/>
      <c r="H640" s="1118"/>
      <c r="I640" s="1118"/>
      <c r="J640" s="1118"/>
      <c r="K640" s="1118"/>
      <c r="L640" s="1118"/>
      <c r="M640" s="1120"/>
      <c r="N640" s="1121"/>
    </row>
    <row r="641" spans="2:14" x14ac:dyDescent="0.2">
      <c r="B641" s="1116"/>
      <c r="C641" s="1117"/>
      <c r="D641" s="754"/>
      <c r="E641" s="1118"/>
      <c r="F641" s="1118"/>
      <c r="G641" s="1118"/>
      <c r="H641" s="1118"/>
      <c r="I641" s="1118"/>
      <c r="J641" s="1118"/>
      <c r="K641" s="1118"/>
      <c r="L641" s="1118"/>
      <c r="M641" s="1120"/>
      <c r="N641" s="1121"/>
    </row>
    <row r="642" spans="2:14" x14ac:dyDescent="0.2">
      <c r="B642" s="1116"/>
      <c r="C642" s="1117"/>
      <c r="D642" s="754"/>
      <c r="E642" s="1118"/>
      <c r="F642" s="1118"/>
      <c r="G642" s="1118"/>
      <c r="H642" s="1118"/>
      <c r="I642" s="1118"/>
      <c r="J642" s="1118"/>
      <c r="K642" s="1118"/>
      <c r="L642" s="1118"/>
      <c r="M642" s="1120"/>
      <c r="N642" s="1121"/>
    </row>
    <row r="643" spans="2:14" x14ac:dyDescent="0.2">
      <c r="B643" s="1116"/>
      <c r="C643" s="1117"/>
      <c r="D643" s="754"/>
      <c r="E643" s="1118"/>
      <c r="F643" s="1118"/>
      <c r="G643" s="1118"/>
      <c r="H643" s="1118"/>
      <c r="I643" s="1118"/>
      <c r="J643" s="1118"/>
      <c r="K643" s="1118"/>
      <c r="L643" s="1118"/>
      <c r="M643" s="1120"/>
      <c r="N643" s="1121"/>
    </row>
    <row r="644" spans="2:14" x14ac:dyDescent="0.2">
      <c r="B644" s="1116"/>
      <c r="C644" s="1117"/>
      <c r="D644" s="754"/>
      <c r="E644" s="1118"/>
      <c r="F644" s="1118"/>
      <c r="G644" s="1118"/>
      <c r="H644" s="1118"/>
      <c r="I644" s="1118"/>
      <c r="J644" s="1118"/>
      <c r="K644" s="1118"/>
      <c r="L644" s="1118"/>
      <c r="M644" s="1120"/>
      <c r="N644" s="1121"/>
    </row>
    <row r="645" spans="2:14" x14ac:dyDescent="0.2">
      <c r="B645" s="1116"/>
      <c r="C645" s="1117"/>
      <c r="D645" s="754"/>
      <c r="E645" s="1118"/>
      <c r="F645" s="1118"/>
      <c r="G645" s="1118"/>
      <c r="H645" s="1118"/>
      <c r="I645" s="1118"/>
      <c r="J645" s="1118"/>
      <c r="K645" s="1118"/>
      <c r="L645" s="1118"/>
      <c r="M645" s="1120"/>
      <c r="N645" s="1121"/>
    </row>
    <row r="646" spans="2:14" x14ac:dyDescent="0.2">
      <c r="B646" s="1116"/>
      <c r="C646" s="1117"/>
      <c r="D646" s="754"/>
      <c r="E646" s="1118"/>
      <c r="F646" s="1118"/>
      <c r="G646" s="1118"/>
      <c r="H646" s="1118"/>
      <c r="I646" s="1118"/>
      <c r="J646" s="1118"/>
      <c r="K646" s="1118"/>
      <c r="L646" s="1118"/>
      <c r="M646" s="1120"/>
      <c r="N646" s="1121"/>
    </row>
    <row r="647" spans="2:14" x14ac:dyDescent="0.2">
      <c r="B647" s="1116"/>
      <c r="C647" s="1117"/>
      <c r="D647" s="754"/>
      <c r="E647" s="1118"/>
      <c r="F647" s="1118"/>
      <c r="G647" s="1118"/>
      <c r="H647" s="1118"/>
      <c r="I647" s="1118"/>
      <c r="J647" s="1118"/>
      <c r="K647" s="1118"/>
      <c r="L647" s="1118"/>
      <c r="M647" s="1120"/>
      <c r="N647" s="1121"/>
    </row>
    <row r="648" spans="2:14" x14ac:dyDescent="0.2">
      <c r="B648" s="1116"/>
      <c r="C648" s="1117"/>
      <c r="D648" s="754"/>
      <c r="E648" s="1118"/>
      <c r="F648" s="1118"/>
      <c r="G648" s="1118"/>
      <c r="H648" s="1118"/>
      <c r="I648" s="1118"/>
      <c r="J648" s="1118"/>
      <c r="K648" s="1118"/>
      <c r="L648" s="1118"/>
      <c r="M648" s="1120"/>
      <c r="N648" s="1121"/>
    </row>
    <row r="649" spans="2:14" x14ac:dyDescent="0.2">
      <c r="B649" s="1116"/>
      <c r="C649" s="1117"/>
      <c r="D649" s="754"/>
      <c r="E649" s="1118"/>
      <c r="F649" s="1118"/>
      <c r="G649" s="1118"/>
      <c r="H649" s="1118"/>
      <c r="I649" s="1118"/>
      <c r="J649" s="1118"/>
      <c r="K649" s="1118"/>
      <c r="L649" s="1118"/>
      <c r="M649" s="1120"/>
      <c r="N649" s="1121"/>
    </row>
    <row r="650" spans="2:14" x14ac:dyDescent="0.2">
      <c r="B650" s="1116"/>
      <c r="C650" s="1117"/>
      <c r="D650" s="754"/>
      <c r="E650" s="1118"/>
      <c r="F650" s="1118"/>
      <c r="G650" s="1118"/>
      <c r="H650" s="1118"/>
      <c r="I650" s="1118"/>
      <c r="J650" s="1118"/>
      <c r="K650" s="1118"/>
      <c r="L650" s="1118"/>
      <c r="M650" s="1120"/>
      <c r="N650" s="1121"/>
    </row>
    <row r="651" spans="2:14" x14ac:dyDescent="0.2">
      <c r="B651" s="1116"/>
      <c r="C651" s="1117"/>
      <c r="D651" s="754"/>
      <c r="E651" s="1118"/>
      <c r="F651" s="1118"/>
      <c r="G651" s="1118"/>
      <c r="H651" s="1118"/>
      <c r="I651" s="1118"/>
      <c r="J651" s="1118"/>
      <c r="K651" s="1118"/>
      <c r="L651" s="1118"/>
      <c r="M651" s="1120"/>
      <c r="N651" s="1121"/>
    </row>
    <row r="652" spans="2:14" x14ac:dyDescent="0.2">
      <c r="B652" s="1116"/>
      <c r="C652" s="1117"/>
      <c r="D652" s="754"/>
      <c r="E652" s="1118"/>
      <c r="F652" s="1118"/>
      <c r="G652" s="1118"/>
      <c r="H652" s="1118"/>
      <c r="I652" s="1118"/>
      <c r="J652" s="1118"/>
      <c r="K652" s="1118"/>
      <c r="L652" s="1118"/>
      <c r="M652" s="1120"/>
      <c r="N652" s="1121"/>
    </row>
    <row r="653" spans="2:14" x14ac:dyDescent="0.2">
      <c r="B653" s="1116"/>
      <c r="C653" s="1117"/>
      <c r="D653" s="754"/>
      <c r="E653" s="1118"/>
      <c r="F653" s="1118"/>
      <c r="G653" s="1118"/>
      <c r="H653" s="1118"/>
      <c r="I653" s="1118"/>
      <c r="J653" s="1118"/>
      <c r="K653" s="1118"/>
      <c r="L653" s="1118"/>
      <c r="M653" s="1120"/>
      <c r="N653" s="1121"/>
    </row>
    <row r="654" spans="2:14" x14ac:dyDescent="0.2">
      <c r="B654" s="1116"/>
      <c r="C654" s="1117"/>
      <c r="D654" s="754"/>
      <c r="E654" s="1118"/>
      <c r="F654" s="1118"/>
      <c r="G654" s="1118"/>
      <c r="H654" s="1118"/>
      <c r="I654" s="1118"/>
      <c r="J654" s="1118"/>
      <c r="K654" s="1118"/>
      <c r="L654" s="1118"/>
      <c r="M654" s="1120"/>
      <c r="N654" s="1121"/>
    </row>
    <row r="655" spans="2:14" x14ac:dyDescent="0.2">
      <c r="B655" s="1116"/>
      <c r="C655" s="1117"/>
      <c r="D655" s="754"/>
      <c r="E655" s="1118"/>
      <c r="F655" s="1118"/>
      <c r="G655" s="1118"/>
      <c r="H655" s="1118"/>
      <c r="I655" s="1118"/>
      <c r="J655" s="1118"/>
      <c r="K655" s="1118"/>
      <c r="L655" s="1118"/>
      <c r="M655" s="1120"/>
      <c r="N655" s="1121"/>
    </row>
    <row r="656" spans="2:14" x14ac:dyDescent="0.2">
      <c r="B656" s="1116"/>
      <c r="C656" s="1117"/>
      <c r="D656" s="754"/>
      <c r="E656" s="1118"/>
      <c r="F656" s="1118"/>
      <c r="G656" s="1118"/>
      <c r="H656" s="1118"/>
      <c r="I656" s="1118"/>
      <c r="J656" s="1118"/>
      <c r="K656" s="1118"/>
      <c r="L656" s="1118"/>
      <c r="M656" s="1120"/>
      <c r="N656" s="1121"/>
    </row>
    <row r="657" spans="2:14" x14ac:dyDescent="0.2">
      <c r="B657" s="1116"/>
      <c r="C657" s="1117"/>
      <c r="D657" s="754"/>
      <c r="E657" s="1118"/>
      <c r="F657" s="1118"/>
      <c r="G657" s="1118"/>
      <c r="H657" s="1118"/>
      <c r="I657" s="1118"/>
      <c r="J657" s="1118"/>
      <c r="K657" s="1118"/>
      <c r="L657" s="1118"/>
      <c r="M657" s="1120"/>
      <c r="N657" s="1121"/>
    </row>
    <row r="658" spans="2:14" x14ac:dyDescent="0.2">
      <c r="B658" s="1116"/>
      <c r="C658" s="1117"/>
      <c r="D658" s="754"/>
      <c r="E658" s="1118"/>
      <c r="F658" s="1118"/>
      <c r="G658" s="1118"/>
      <c r="H658" s="1118"/>
      <c r="I658" s="1118"/>
      <c r="J658" s="1118"/>
      <c r="K658" s="1118"/>
      <c r="L658" s="1118"/>
      <c r="M658" s="1120"/>
      <c r="N658" s="1121"/>
    </row>
    <row r="659" spans="2:14" x14ac:dyDescent="0.2">
      <c r="B659" s="1116"/>
      <c r="C659" s="1117"/>
      <c r="D659" s="754"/>
      <c r="E659" s="1118"/>
      <c r="F659" s="1118"/>
      <c r="G659" s="1118"/>
      <c r="H659" s="1118"/>
      <c r="I659" s="1118"/>
      <c r="J659" s="1118"/>
      <c r="K659" s="1118"/>
      <c r="L659" s="1118"/>
      <c r="M659" s="1120"/>
      <c r="N659" s="1121"/>
    </row>
    <row r="660" spans="2:14" x14ac:dyDescent="0.2">
      <c r="B660" s="1116"/>
      <c r="C660" s="1117"/>
      <c r="D660" s="754"/>
      <c r="E660" s="1118"/>
      <c r="F660" s="1118"/>
      <c r="G660" s="1118"/>
      <c r="H660" s="1118"/>
      <c r="I660" s="1118"/>
      <c r="J660" s="1118"/>
      <c r="K660" s="1118"/>
      <c r="L660" s="1118"/>
      <c r="M660" s="1120"/>
      <c r="N660" s="1121"/>
    </row>
    <row r="661" spans="2:14" x14ac:dyDescent="0.2">
      <c r="B661" s="1116"/>
      <c r="C661" s="1117"/>
      <c r="D661" s="754"/>
      <c r="E661" s="1118"/>
      <c r="F661" s="1118"/>
      <c r="G661" s="1118"/>
      <c r="H661" s="1118"/>
      <c r="I661" s="1118"/>
      <c r="J661" s="1118"/>
      <c r="K661" s="1118"/>
      <c r="L661" s="1118"/>
      <c r="M661" s="1120"/>
      <c r="N661" s="1121"/>
    </row>
    <row r="662" spans="2:14" x14ac:dyDescent="0.2">
      <c r="B662" s="1116"/>
      <c r="C662" s="1117"/>
      <c r="D662" s="754"/>
      <c r="E662" s="1118"/>
      <c r="F662" s="1118"/>
      <c r="G662" s="1118"/>
      <c r="H662" s="1118"/>
      <c r="I662" s="1118"/>
      <c r="J662" s="1118"/>
      <c r="K662" s="1118"/>
      <c r="L662" s="1118"/>
      <c r="M662" s="1120"/>
      <c r="N662" s="1121"/>
    </row>
    <row r="663" spans="2:14" x14ac:dyDescent="0.2">
      <c r="B663" s="1116"/>
      <c r="C663" s="1117"/>
      <c r="D663" s="754"/>
      <c r="E663" s="1118"/>
      <c r="F663" s="1118"/>
      <c r="G663" s="1118"/>
      <c r="H663" s="1118"/>
      <c r="I663" s="1118"/>
      <c r="J663" s="1118"/>
      <c r="K663" s="1118"/>
      <c r="L663" s="1118"/>
      <c r="M663" s="1120"/>
      <c r="N663" s="1121"/>
    </row>
    <row r="664" spans="2:14" x14ac:dyDescent="0.2">
      <c r="B664" s="1116"/>
      <c r="C664" s="1117"/>
      <c r="D664" s="754"/>
      <c r="E664" s="1118"/>
      <c r="F664" s="1118"/>
      <c r="G664" s="1118"/>
      <c r="H664" s="1118"/>
      <c r="I664" s="1118"/>
      <c r="J664" s="1118"/>
      <c r="K664" s="1118"/>
      <c r="L664" s="1118"/>
      <c r="M664" s="1120"/>
      <c r="N664" s="1121"/>
    </row>
    <row r="665" spans="2:14" x14ac:dyDescent="0.2">
      <c r="B665" s="1116"/>
      <c r="C665" s="1117"/>
      <c r="D665" s="754"/>
      <c r="E665" s="1118"/>
      <c r="F665" s="1118"/>
      <c r="G665" s="1118"/>
      <c r="H665" s="1118"/>
      <c r="I665" s="1118"/>
      <c r="J665" s="1118"/>
      <c r="K665" s="1118"/>
      <c r="L665" s="1118"/>
      <c r="M665" s="1120"/>
      <c r="N665" s="1121"/>
    </row>
    <row r="666" spans="2:14" x14ac:dyDescent="0.2">
      <c r="B666" s="1116"/>
      <c r="C666" s="1117"/>
      <c r="D666" s="754"/>
      <c r="E666" s="1118"/>
      <c r="F666" s="1118"/>
      <c r="G666" s="1118"/>
      <c r="H666" s="1118"/>
      <c r="I666" s="1118"/>
      <c r="J666" s="1118"/>
      <c r="K666" s="1118"/>
      <c r="L666" s="1118"/>
      <c r="M666" s="1120"/>
      <c r="N666" s="1121"/>
    </row>
    <row r="667" spans="2:14" x14ac:dyDescent="0.2">
      <c r="B667" s="1116"/>
      <c r="C667" s="1117"/>
      <c r="D667" s="754"/>
      <c r="E667" s="1118"/>
      <c r="F667" s="1118"/>
      <c r="G667" s="1118"/>
      <c r="H667" s="1118"/>
      <c r="I667" s="1118"/>
      <c r="J667" s="1118"/>
      <c r="K667" s="1118"/>
      <c r="L667" s="1118"/>
      <c r="M667" s="1120"/>
      <c r="N667" s="1121"/>
    </row>
    <row r="668" spans="2:14" x14ac:dyDescent="0.2">
      <c r="B668" s="1116"/>
      <c r="C668" s="1117"/>
      <c r="D668" s="754"/>
      <c r="E668" s="1118"/>
      <c r="F668" s="1118"/>
      <c r="G668" s="1118"/>
      <c r="H668" s="1118"/>
      <c r="I668" s="1118"/>
      <c r="J668" s="1118"/>
      <c r="K668" s="1118"/>
      <c r="L668" s="1118"/>
      <c r="M668" s="1120"/>
      <c r="N668" s="1121"/>
    </row>
    <row r="669" spans="2:14" x14ac:dyDescent="0.2">
      <c r="B669" s="1116"/>
      <c r="C669" s="1117"/>
      <c r="D669" s="754"/>
      <c r="E669" s="1118"/>
      <c r="F669" s="1118"/>
      <c r="G669" s="1118"/>
      <c r="H669" s="1118"/>
      <c r="I669" s="1118"/>
      <c r="J669" s="1118"/>
      <c r="K669" s="1118"/>
      <c r="L669" s="1118"/>
      <c r="M669" s="1120"/>
      <c r="N669" s="1121"/>
    </row>
    <row r="670" spans="2:14" x14ac:dyDescent="0.2">
      <c r="B670" s="1116"/>
      <c r="C670" s="1117"/>
      <c r="D670" s="754"/>
      <c r="E670" s="1118"/>
      <c r="F670" s="1118"/>
      <c r="G670" s="1118"/>
      <c r="H670" s="1118"/>
      <c r="I670" s="1118"/>
      <c r="J670" s="1118"/>
      <c r="K670" s="1118"/>
      <c r="L670" s="1118"/>
      <c r="M670" s="1120"/>
      <c r="N670" s="1121"/>
    </row>
    <row r="671" spans="2:14" x14ac:dyDescent="0.2">
      <c r="B671" s="1116"/>
      <c r="C671" s="1117"/>
      <c r="D671" s="754"/>
      <c r="E671" s="1118"/>
      <c r="F671" s="1118"/>
      <c r="G671" s="1118"/>
      <c r="H671" s="1118"/>
      <c r="I671" s="1118"/>
      <c r="J671" s="1118"/>
      <c r="K671" s="1118"/>
      <c r="L671" s="1118"/>
      <c r="M671" s="1120"/>
      <c r="N671" s="1121"/>
    </row>
    <row r="672" spans="2:14" x14ac:dyDescent="0.2">
      <c r="B672" s="1116"/>
      <c r="C672" s="1117"/>
      <c r="D672" s="754"/>
      <c r="E672" s="1118"/>
      <c r="F672" s="1118"/>
      <c r="G672" s="1118"/>
      <c r="H672" s="1118"/>
      <c r="I672" s="1118"/>
      <c r="J672" s="1118"/>
      <c r="K672" s="1118"/>
      <c r="L672" s="1118"/>
      <c r="M672" s="1120"/>
      <c r="N672" s="1121"/>
    </row>
    <row r="673" spans="2:14" x14ac:dyDescent="0.2">
      <c r="B673" s="1116"/>
      <c r="C673" s="1117"/>
      <c r="D673" s="754"/>
      <c r="E673" s="1118"/>
      <c r="F673" s="1118"/>
      <c r="G673" s="1118"/>
      <c r="H673" s="1118"/>
      <c r="I673" s="1118"/>
      <c r="J673" s="1118"/>
      <c r="K673" s="1118"/>
      <c r="L673" s="1118"/>
      <c r="M673" s="1120"/>
      <c r="N673" s="1121"/>
    </row>
    <row r="674" spans="2:14" x14ac:dyDescent="0.2">
      <c r="B674" s="1116"/>
      <c r="C674" s="1117"/>
      <c r="D674" s="754"/>
      <c r="E674" s="1118"/>
      <c r="F674" s="1118"/>
      <c r="G674" s="1118"/>
      <c r="H674" s="1118"/>
      <c r="I674" s="1118"/>
      <c r="J674" s="1118"/>
      <c r="K674" s="1118"/>
      <c r="L674" s="1118"/>
      <c r="M674" s="1120"/>
      <c r="N674" s="1121"/>
    </row>
    <row r="675" spans="2:14" x14ac:dyDescent="0.2">
      <c r="B675" s="1116"/>
      <c r="C675" s="1117"/>
      <c r="D675" s="754"/>
      <c r="E675" s="1118"/>
      <c r="F675" s="1118"/>
      <c r="G675" s="1118"/>
      <c r="H675" s="1118"/>
      <c r="I675" s="1118"/>
      <c r="J675" s="1118"/>
      <c r="K675" s="1118"/>
      <c r="L675" s="1118"/>
      <c r="M675" s="1120"/>
      <c r="N675" s="1121"/>
    </row>
    <row r="676" spans="2:14" x14ac:dyDescent="0.2">
      <c r="B676" s="1116"/>
      <c r="C676" s="1117"/>
      <c r="D676" s="754"/>
      <c r="E676" s="1118"/>
      <c r="F676" s="1118"/>
      <c r="G676" s="1118"/>
      <c r="H676" s="1118"/>
      <c r="I676" s="1118"/>
      <c r="J676" s="1118"/>
      <c r="K676" s="1118"/>
      <c r="L676" s="1118"/>
      <c r="M676" s="1120"/>
      <c r="N676" s="1121"/>
    </row>
    <row r="677" spans="2:14" x14ac:dyDescent="0.2">
      <c r="B677" s="1116"/>
      <c r="C677" s="1117"/>
      <c r="D677" s="754"/>
      <c r="E677" s="1118"/>
      <c r="F677" s="1118"/>
      <c r="G677" s="1118"/>
      <c r="H677" s="1118"/>
      <c r="I677" s="1118"/>
      <c r="J677" s="1118"/>
      <c r="K677" s="1118"/>
      <c r="L677" s="1118"/>
      <c r="M677" s="1120"/>
      <c r="N677" s="1121"/>
    </row>
    <row r="678" spans="2:14" x14ac:dyDescent="0.2">
      <c r="B678" s="1116"/>
      <c r="C678" s="1117"/>
      <c r="D678" s="754"/>
      <c r="E678" s="1118"/>
      <c r="F678" s="1118"/>
      <c r="G678" s="1118"/>
      <c r="H678" s="1118"/>
      <c r="I678" s="1118"/>
      <c r="J678" s="1118"/>
      <c r="K678" s="1118"/>
      <c r="L678" s="1118"/>
      <c r="M678" s="1120"/>
      <c r="N678" s="1121"/>
    </row>
    <row r="679" spans="2:14" x14ac:dyDescent="0.2">
      <c r="B679" s="1116"/>
      <c r="C679" s="1117"/>
      <c r="D679" s="754"/>
      <c r="E679" s="1118"/>
      <c r="F679" s="1118"/>
      <c r="G679" s="1118"/>
      <c r="H679" s="1118"/>
      <c r="I679" s="1118"/>
      <c r="J679" s="1118"/>
      <c r="K679" s="1118"/>
      <c r="L679" s="1118"/>
      <c r="M679" s="1120"/>
      <c r="N679" s="1121"/>
    </row>
    <row r="680" spans="2:14" x14ac:dyDescent="0.2">
      <c r="B680" s="1116"/>
      <c r="C680" s="1117"/>
      <c r="D680" s="754"/>
      <c r="E680" s="1118"/>
      <c r="F680" s="1118"/>
      <c r="G680" s="1118"/>
      <c r="H680" s="1118"/>
      <c r="I680" s="1118"/>
      <c r="J680" s="1118"/>
      <c r="K680" s="1118"/>
      <c r="L680" s="1118"/>
      <c r="M680" s="1120"/>
      <c r="N680" s="1121"/>
    </row>
    <row r="681" spans="2:14" x14ac:dyDescent="0.2">
      <c r="B681" s="1116"/>
      <c r="C681" s="1117"/>
      <c r="D681" s="754"/>
      <c r="E681" s="1118"/>
      <c r="F681" s="1118"/>
      <c r="G681" s="1118"/>
      <c r="H681" s="1118"/>
      <c r="I681" s="1118"/>
      <c r="J681" s="1118"/>
      <c r="K681" s="1118"/>
      <c r="L681" s="1118"/>
      <c r="M681" s="1120"/>
      <c r="N681" s="1121"/>
    </row>
    <row r="682" spans="2:14" x14ac:dyDescent="0.2">
      <c r="B682" s="1116"/>
      <c r="C682" s="1117"/>
      <c r="D682" s="754"/>
      <c r="E682" s="1118"/>
      <c r="F682" s="1118"/>
      <c r="G682" s="1118"/>
      <c r="H682" s="1118"/>
      <c r="I682" s="1118"/>
      <c r="J682" s="1118"/>
      <c r="K682" s="1118"/>
      <c r="L682" s="1118"/>
      <c r="M682" s="1120"/>
      <c r="N682" s="1121"/>
    </row>
    <row r="683" spans="2:14" x14ac:dyDescent="0.2">
      <c r="B683" s="1116"/>
      <c r="C683" s="1117"/>
      <c r="D683" s="754"/>
      <c r="E683" s="1118"/>
      <c r="F683" s="1118"/>
      <c r="G683" s="1118"/>
      <c r="H683" s="1118"/>
      <c r="I683" s="1118"/>
      <c r="J683" s="1118"/>
      <c r="K683" s="1118"/>
      <c r="L683" s="1118"/>
      <c r="M683" s="1120"/>
      <c r="N683" s="1121"/>
    </row>
    <row r="684" spans="2:14" x14ac:dyDescent="0.2">
      <c r="B684" s="1116"/>
      <c r="C684" s="1117"/>
      <c r="D684" s="754"/>
      <c r="E684" s="1118"/>
      <c r="F684" s="1118"/>
      <c r="G684" s="1118"/>
      <c r="H684" s="1118"/>
      <c r="I684" s="1118"/>
      <c r="J684" s="1118"/>
      <c r="K684" s="1118"/>
      <c r="L684" s="1118"/>
      <c r="M684" s="1120"/>
      <c r="N684" s="1121"/>
    </row>
    <row r="685" spans="2:14" x14ac:dyDescent="0.2">
      <c r="B685" s="1116"/>
      <c r="C685" s="1117"/>
      <c r="D685" s="754"/>
      <c r="E685" s="1118"/>
      <c r="F685" s="1118"/>
      <c r="G685" s="1118"/>
      <c r="H685" s="1118"/>
      <c r="I685" s="1118"/>
      <c r="J685" s="1118"/>
      <c r="K685" s="1118"/>
      <c r="L685" s="1118"/>
      <c r="M685" s="1120"/>
      <c r="N685" s="1121"/>
    </row>
    <row r="686" spans="2:14" x14ac:dyDescent="0.2">
      <c r="B686" s="1116"/>
      <c r="C686" s="1117"/>
      <c r="D686" s="754"/>
      <c r="E686" s="1118"/>
      <c r="F686" s="1118"/>
      <c r="G686" s="1118"/>
      <c r="H686" s="1118"/>
      <c r="I686" s="1118"/>
      <c r="J686" s="1118"/>
      <c r="K686" s="1118"/>
      <c r="L686" s="1118"/>
      <c r="M686" s="1120"/>
      <c r="N686" s="1121"/>
    </row>
    <row r="687" spans="2:14" x14ac:dyDescent="0.2">
      <c r="B687" s="1116"/>
      <c r="C687" s="1117"/>
      <c r="D687" s="754"/>
      <c r="E687" s="1118"/>
      <c r="F687" s="1118"/>
      <c r="G687" s="1118"/>
      <c r="H687" s="1118"/>
      <c r="I687" s="1118"/>
      <c r="J687" s="1118"/>
      <c r="K687" s="1118"/>
      <c r="L687" s="1118"/>
      <c r="M687" s="1120"/>
      <c r="N687" s="1121"/>
    </row>
    <row r="688" spans="2:14" x14ac:dyDescent="0.2">
      <c r="B688" s="1116"/>
      <c r="C688" s="1117"/>
      <c r="D688" s="754"/>
      <c r="E688" s="1118"/>
      <c r="F688" s="1118"/>
      <c r="G688" s="1118"/>
      <c r="H688" s="1118"/>
      <c r="I688" s="1118"/>
      <c r="J688" s="1118"/>
      <c r="K688" s="1118"/>
      <c r="L688" s="1118"/>
      <c r="M688" s="1120"/>
      <c r="N688" s="1121"/>
    </row>
    <row r="689" spans="2:14" x14ac:dyDescent="0.2">
      <c r="B689" s="1116"/>
      <c r="C689" s="1117"/>
      <c r="D689" s="754"/>
      <c r="E689" s="1118"/>
      <c r="F689" s="1118"/>
      <c r="G689" s="1118"/>
      <c r="H689" s="1118"/>
      <c r="I689" s="1118"/>
      <c r="J689" s="1118"/>
      <c r="K689" s="1118"/>
      <c r="L689" s="1118"/>
      <c r="M689" s="1120"/>
      <c r="N689" s="1121"/>
    </row>
    <row r="690" spans="2:14" x14ac:dyDescent="0.2">
      <c r="B690" s="1116"/>
      <c r="C690" s="1117"/>
      <c r="D690" s="754"/>
      <c r="E690" s="1118"/>
      <c r="F690" s="1118"/>
      <c r="G690" s="1118"/>
      <c r="H690" s="1118"/>
      <c r="I690" s="1118"/>
      <c r="J690" s="1118"/>
      <c r="K690" s="1118"/>
      <c r="L690" s="1118"/>
      <c r="M690" s="1120"/>
      <c r="N690" s="1121"/>
    </row>
    <row r="691" spans="2:14" x14ac:dyDescent="0.2">
      <c r="B691" s="1116"/>
      <c r="C691" s="1117"/>
      <c r="D691" s="754"/>
      <c r="E691" s="1118"/>
      <c r="F691" s="1118"/>
      <c r="G691" s="1118"/>
      <c r="H691" s="1118"/>
      <c r="I691" s="1118"/>
      <c r="J691" s="1118"/>
      <c r="K691" s="1118"/>
      <c r="L691" s="1118"/>
      <c r="M691" s="1120"/>
      <c r="N691" s="1121"/>
    </row>
    <row r="692" spans="2:14" x14ac:dyDescent="0.2">
      <c r="B692" s="1116"/>
      <c r="C692" s="1117"/>
      <c r="D692" s="754"/>
      <c r="E692" s="1118"/>
      <c r="F692" s="1118"/>
      <c r="G692" s="1118"/>
      <c r="H692" s="1118"/>
      <c r="I692" s="1118"/>
      <c r="J692" s="1118"/>
      <c r="K692" s="1118"/>
      <c r="L692" s="1118"/>
      <c r="M692" s="1120"/>
      <c r="N692" s="1121"/>
    </row>
    <row r="693" spans="2:14" x14ac:dyDescent="0.2">
      <c r="B693" s="1116"/>
      <c r="C693" s="1117"/>
      <c r="D693" s="754"/>
      <c r="E693" s="1118"/>
      <c r="F693" s="1118"/>
      <c r="G693" s="1118"/>
      <c r="H693" s="1118"/>
      <c r="I693" s="1118"/>
      <c r="J693" s="1118"/>
      <c r="K693" s="1118"/>
      <c r="L693" s="1118"/>
      <c r="M693" s="1120"/>
      <c r="N693" s="1121"/>
    </row>
    <row r="694" spans="2:14" x14ac:dyDescent="0.2">
      <c r="B694" s="1116"/>
      <c r="C694" s="1117"/>
      <c r="D694" s="754"/>
      <c r="E694" s="1118"/>
      <c r="F694" s="1118"/>
      <c r="G694" s="1118"/>
      <c r="H694" s="1118"/>
      <c r="I694" s="1118"/>
      <c r="J694" s="1118"/>
      <c r="K694" s="1118"/>
      <c r="L694" s="1118"/>
      <c r="M694" s="1120"/>
      <c r="N694" s="1121"/>
    </row>
    <row r="695" spans="2:14" x14ac:dyDescent="0.2">
      <c r="B695" s="1116"/>
      <c r="C695" s="1117"/>
      <c r="D695" s="754"/>
      <c r="E695" s="1118"/>
      <c r="F695" s="1118"/>
      <c r="G695" s="1118"/>
      <c r="H695" s="1118"/>
      <c r="I695" s="1118"/>
      <c r="J695" s="1118"/>
      <c r="K695" s="1118"/>
      <c r="L695" s="1118"/>
      <c r="M695" s="1120"/>
      <c r="N695" s="1121"/>
    </row>
    <row r="696" spans="2:14" x14ac:dyDescent="0.2">
      <c r="B696" s="1116"/>
      <c r="C696" s="1117"/>
      <c r="D696" s="754"/>
      <c r="E696" s="1118"/>
      <c r="F696" s="1118"/>
      <c r="G696" s="1118"/>
      <c r="H696" s="1118"/>
      <c r="I696" s="1118"/>
      <c r="J696" s="1118"/>
      <c r="K696" s="1118"/>
      <c r="L696" s="1118"/>
      <c r="M696" s="1120"/>
      <c r="N696" s="1121"/>
    </row>
    <row r="697" spans="2:14" x14ac:dyDescent="0.2">
      <c r="B697" s="1116"/>
      <c r="C697" s="1117"/>
      <c r="D697" s="754"/>
      <c r="E697" s="1118"/>
      <c r="F697" s="1118"/>
      <c r="G697" s="1118"/>
      <c r="H697" s="1118"/>
      <c r="I697" s="1118"/>
      <c r="J697" s="1118"/>
      <c r="K697" s="1118"/>
      <c r="L697" s="1118"/>
      <c r="M697" s="1120"/>
      <c r="N697" s="1121"/>
    </row>
    <row r="698" spans="2:14" x14ac:dyDescent="0.2">
      <c r="B698" s="1116"/>
      <c r="C698" s="1117"/>
      <c r="D698" s="754"/>
      <c r="E698" s="1118"/>
      <c r="F698" s="1118"/>
      <c r="G698" s="1118"/>
      <c r="H698" s="1118"/>
      <c r="I698" s="1118"/>
      <c r="J698" s="1118"/>
      <c r="K698" s="1118"/>
      <c r="L698" s="1118"/>
      <c r="M698" s="1120"/>
      <c r="N698" s="1121"/>
    </row>
    <row r="699" spans="2:14" x14ac:dyDescent="0.2">
      <c r="B699" s="1116"/>
      <c r="C699" s="1117"/>
      <c r="D699" s="754"/>
      <c r="E699" s="1118"/>
      <c r="F699" s="1118"/>
      <c r="G699" s="1118"/>
      <c r="H699" s="1118"/>
      <c r="I699" s="1118"/>
      <c r="J699" s="1118"/>
      <c r="K699" s="1118"/>
      <c r="L699" s="1118"/>
      <c r="M699" s="1120"/>
      <c r="N699" s="1121"/>
    </row>
    <row r="700" spans="2:14" x14ac:dyDescent="0.2">
      <c r="B700" s="1116"/>
      <c r="C700" s="1117"/>
      <c r="D700" s="754"/>
      <c r="E700" s="1118"/>
      <c r="F700" s="1118"/>
      <c r="G700" s="1118"/>
      <c r="H700" s="1118"/>
      <c r="I700" s="1118"/>
      <c r="J700" s="1118"/>
      <c r="K700" s="1118"/>
      <c r="L700" s="1118"/>
      <c r="M700" s="1120"/>
      <c r="N700" s="1121"/>
    </row>
    <row r="701" spans="2:14" x14ac:dyDescent="0.2">
      <c r="B701" s="1116"/>
      <c r="C701" s="1117"/>
      <c r="D701" s="754"/>
      <c r="E701" s="1118"/>
      <c r="F701" s="1118"/>
      <c r="G701" s="1118"/>
      <c r="H701" s="1118"/>
      <c r="I701" s="1118"/>
      <c r="J701" s="1118"/>
      <c r="K701" s="1118"/>
      <c r="L701" s="1118"/>
      <c r="M701" s="1120"/>
      <c r="N701" s="1121"/>
    </row>
    <row r="702" spans="2:14" x14ac:dyDescent="0.2">
      <c r="B702" s="1116"/>
      <c r="C702" s="1117"/>
      <c r="D702" s="754"/>
      <c r="E702" s="1118"/>
      <c r="F702" s="1118"/>
      <c r="G702" s="1118"/>
      <c r="H702" s="1118"/>
      <c r="I702" s="1118"/>
      <c r="J702" s="1118"/>
      <c r="K702" s="1118"/>
      <c r="L702" s="1118"/>
      <c r="M702" s="1120"/>
      <c r="N702" s="1121"/>
    </row>
    <row r="703" spans="2:14" x14ac:dyDescent="0.2">
      <c r="B703" s="1116"/>
      <c r="C703" s="1117"/>
      <c r="D703" s="754"/>
      <c r="E703" s="1118"/>
      <c r="F703" s="1118"/>
      <c r="G703" s="1118"/>
      <c r="H703" s="1118"/>
      <c r="I703" s="1118"/>
      <c r="J703" s="1118"/>
      <c r="K703" s="1118"/>
      <c r="L703" s="1118"/>
      <c r="M703" s="1120"/>
      <c r="N703" s="1121"/>
    </row>
    <row r="704" spans="2:14" x14ac:dyDescent="0.2">
      <c r="B704" s="1116"/>
      <c r="C704" s="1117"/>
      <c r="D704" s="754"/>
      <c r="E704" s="1118"/>
      <c r="F704" s="1118"/>
      <c r="G704" s="1118"/>
      <c r="H704" s="1118"/>
      <c r="I704" s="1118"/>
      <c r="J704" s="1118"/>
      <c r="K704" s="1118"/>
      <c r="L704" s="1118"/>
      <c r="M704" s="1120"/>
      <c r="N704" s="1121"/>
    </row>
    <row r="705" spans="2:14" x14ac:dyDescent="0.2">
      <c r="B705" s="1116"/>
      <c r="C705" s="1117"/>
      <c r="D705" s="754"/>
      <c r="E705" s="1118"/>
      <c r="F705" s="1118"/>
      <c r="G705" s="1118"/>
      <c r="H705" s="1118"/>
      <c r="I705" s="1118"/>
      <c r="J705" s="1118"/>
      <c r="K705" s="1118"/>
      <c r="L705" s="1118"/>
      <c r="M705" s="1120"/>
      <c r="N705" s="1121"/>
    </row>
    <row r="706" spans="2:14" x14ac:dyDescent="0.2">
      <c r="B706" s="1116"/>
      <c r="C706" s="1117"/>
      <c r="D706" s="754"/>
      <c r="E706" s="1118"/>
      <c r="F706" s="1118"/>
      <c r="G706" s="1118"/>
      <c r="H706" s="1118"/>
      <c r="I706" s="1118"/>
      <c r="J706" s="1118"/>
      <c r="K706" s="1118"/>
      <c r="L706" s="1118"/>
      <c r="M706" s="1120"/>
      <c r="N706" s="1121"/>
    </row>
    <row r="707" spans="2:14" x14ac:dyDescent="0.2">
      <c r="B707" s="1116"/>
      <c r="C707" s="1117"/>
      <c r="D707" s="754"/>
      <c r="E707" s="1118"/>
      <c r="F707" s="1118"/>
      <c r="G707" s="1118"/>
      <c r="H707" s="1118"/>
      <c r="I707" s="1118"/>
      <c r="J707" s="1118"/>
      <c r="K707" s="1118"/>
      <c r="L707" s="1118"/>
      <c r="M707" s="1120"/>
      <c r="N707" s="1121"/>
    </row>
    <row r="708" spans="2:14" x14ac:dyDescent="0.2">
      <c r="B708" s="1116"/>
      <c r="C708" s="1117"/>
      <c r="D708" s="754"/>
      <c r="E708" s="1118"/>
      <c r="F708" s="1118"/>
      <c r="G708" s="1118"/>
      <c r="H708" s="1118"/>
      <c r="I708" s="1118"/>
      <c r="J708" s="1118"/>
      <c r="K708" s="1118"/>
      <c r="L708" s="1118"/>
      <c r="M708" s="1120"/>
      <c r="N708" s="1121"/>
    </row>
    <row r="709" spans="2:14" x14ac:dyDescent="0.2">
      <c r="B709" s="1116"/>
      <c r="C709" s="1117"/>
      <c r="D709" s="754"/>
      <c r="E709" s="1118"/>
      <c r="F709" s="1118"/>
      <c r="G709" s="1118"/>
      <c r="H709" s="1118"/>
      <c r="I709" s="1118"/>
      <c r="J709" s="1118"/>
      <c r="K709" s="1118"/>
      <c r="L709" s="1118"/>
      <c r="M709" s="1120"/>
      <c r="N709" s="1121"/>
    </row>
    <row r="710" spans="2:14" x14ac:dyDescent="0.2">
      <c r="B710" s="1116"/>
      <c r="C710" s="1117"/>
      <c r="D710" s="754"/>
      <c r="E710" s="1118"/>
      <c r="F710" s="1118"/>
      <c r="G710" s="1118"/>
      <c r="H710" s="1118"/>
      <c r="I710" s="1118"/>
      <c r="J710" s="1118"/>
      <c r="K710" s="1118"/>
      <c r="L710" s="1118"/>
      <c r="M710" s="1120"/>
      <c r="N710" s="1121"/>
    </row>
    <row r="711" spans="2:14" x14ac:dyDescent="0.2">
      <c r="B711" s="1116"/>
      <c r="C711" s="1117"/>
      <c r="D711" s="754"/>
      <c r="E711" s="1118"/>
      <c r="F711" s="1118"/>
      <c r="G711" s="1118"/>
      <c r="H711" s="1118"/>
      <c r="I711" s="1118"/>
      <c r="J711" s="1118"/>
      <c r="K711" s="1118"/>
      <c r="L711" s="1118"/>
      <c r="M711" s="1120"/>
      <c r="N711" s="1121"/>
    </row>
    <row r="712" spans="2:14" x14ac:dyDescent="0.2">
      <c r="B712" s="1116"/>
      <c r="C712" s="1117"/>
      <c r="D712" s="754"/>
      <c r="E712" s="1118"/>
      <c r="F712" s="1118"/>
      <c r="G712" s="1118"/>
      <c r="H712" s="1118"/>
      <c r="I712" s="1118"/>
      <c r="J712" s="1118"/>
      <c r="K712" s="1118"/>
      <c r="L712" s="1118"/>
      <c r="M712" s="1120"/>
      <c r="N712" s="1121"/>
    </row>
    <row r="713" spans="2:14" x14ac:dyDescent="0.2">
      <c r="B713" s="1116"/>
      <c r="C713" s="1117"/>
      <c r="D713" s="754"/>
      <c r="E713" s="1118"/>
      <c r="F713" s="1118"/>
      <c r="G713" s="1118"/>
      <c r="H713" s="1118"/>
      <c r="I713" s="1118"/>
      <c r="J713" s="1118"/>
      <c r="K713" s="1118"/>
      <c r="L713" s="1118"/>
      <c r="M713" s="1120"/>
      <c r="N713" s="1121"/>
    </row>
    <row r="714" spans="2:14" x14ac:dyDescent="0.2">
      <c r="B714" s="1116"/>
      <c r="C714" s="1117"/>
      <c r="D714" s="754"/>
      <c r="E714" s="1118"/>
      <c r="F714" s="1118"/>
      <c r="G714" s="1118"/>
      <c r="H714" s="1118"/>
      <c r="I714" s="1118"/>
      <c r="J714" s="1118"/>
      <c r="K714" s="1118"/>
      <c r="L714" s="1118"/>
      <c r="M714" s="1120"/>
      <c r="N714" s="1121"/>
    </row>
    <row r="715" spans="2:14" x14ac:dyDescent="0.2">
      <c r="B715" s="1116"/>
      <c r="C715" s="1117"/>
      <c r="D715" s="754"/>
      <c r="E715" s="1118"/>
      <c r="F715" s="1118"/>
      <c r="G715" s="1118"/>
      <c r="H715" s="1118"/>
      <c r="I715" s="1118"/>
      <c r="J715" s="1118"/>
      <c r="K715" s="1118"/>
      <c r="L715" s="1118"/>
      <c r="M715" s="1120"/>
      <c r="N715" s="1121"/>
    </row>
    <row r="716" spans="2:14" x14ac:dyDescent="0.2">
      <c r="B716" s="1116"/>
      <c r="C716" s="1117"/>
      <c r="D716" s="754"/>
      <c r="E716" s="1118"/>
      <c r="F716" s="1118"/>
      <c r="G716" s="1118"/>
      <c r="H716" s="1118"/>
      <c r="I716" s="1118"/>
      <c r="J716" s="1118"/>
      <c r="K716" s="1118"/>
      <c r="L716" s="1118"/>
      <c r="M716" s="1120"/>
      <c r="N716" s="1121"/>
    </row>
    <row r="717" spans="2:14" x14ac:dyDescent="0.2">
      <c r="B717" s="1116"/>
      <c r="C717" s="1117"/>
      <c r="D717" s="754"/>
      <c r="E717" s="1118"/>
      <c r="F717" s="1118"/>
      <c r="G717" s="1118"/>
      <c r="H717" s="1118"/>
      <c r="I717" s="1118"/>
      <c r="J717" s="1118"/>
      <c r="K717" s="1118"/>
      <c r="L717" s="1118"/>
      <c r="M717" s="1120"/>
      <c r="N717" s="1121"/>
    </row>
    <row r="718" spans="2:14" x14ac:dyDescent="0.2">
      <c r="B718" s="1116"/>
      <c r="C718" s="1117"/>
      <c r="D718" s="754"/>
      <c r="E718" s="1118"/>
      <c r="F718" s="1118"/>
      <c r="G718" s="1118"/>
      <c r="H718" s="1118"/>
      <c r="I718" s="1118"/>
      <c r="J718" s="1118"/>
      <c r="K718" s="1118"/>
      <c r="L718" s="1118"/>
      <c r="M718" s="1120"/>
      <c r="N718" s="1121"/>
    </row>
    <row r="719" spans="2:14" x14ac:dyDescent="0.2">
      <c r="B719" s="1116"/>
      <c r="C719" s="1117"/>
      <c r="D719" s="754"/>
      <c r="E719" s="1118"/>
      <c r="F719" s="1118"/>
      <c r="G719" s="1118"/>
      <c r="H719" s="1118"/>
      <c r="I719" s="1118"/>
      <c r="J719" s="1118"/>
      <c r="K719" s="1118"/>
      <c r="L719" s="1118"/>
      <c r="M719" s="1120"/>
      <c r="N719" s="1121"/>
    </row>
    <row r="720" spans="2:14" x14ac:dyDescent="0.2">
      <c r="B720" s="1116"/>
      <c r="C720" s="1117"/>
      <c r="D720" s="754"/>
      <c r="E720" s="1118"/>
      <c r="F720" s="1118"/>
      <c r="G720" s="1118"/>
      <c r="H720" s="1118"/>
      <c r="I720" s="1118"/>
      <c r="J720" s="1118"/>
      <c r="K720" s="1118"/>
      <c r="L720" s="1118"/>
      <c r="M720" s="1120"/>
      <c r="N720" s="1121"/>
    </row>
    <row r="721" spans="2:14" x14ac:dyDescent="0.2">
      <c r="B721" s="1116"/>
      <c r="C721" s="1117"/>
      <c r="D721" s="754"/>
      <c r="E721" s="1118"/>
      <c r="F721" s="1118"/>
      <c r="G721" s="1118"/>
      <c r="H721" s="1118"/>
      <c r="I721" s="1118"/>
      <c r="J721" s="1118"/>
      <c r="K721" s="1118"/>
      <c r="L721" s="1118"/>
      <c r="M721" s="1120"/>
      <c r="N721" s="1121"/>
    </row>
    <row r="722" spans="2:14" x14ac:dyDescent="0.2">
      <c r="B722" s="1116"/>
      <c r="C722" s="1117"/>
      <c r="D722" s="754"/>
      <c r="E722" s="1118"/>
      <c r="F722" s="1118"/>
      <c r="G722" s="1118"/>
      <c r="H722" s="1118"/>
      <c r="I722" s="1118"/>
      <c r="J722" s="1118"/>
      <c r="K722" s="1118"/>
      <c r="L722" s="1118"/>
      <c r="M722" s="1120"/>
      <c r="N722" s="1121"/>
    </row>
    <row r="723" spans="2:14" x14ac:dyDescent="0.2">
      <c r="B723" s="1116"/>
      <c r="C723" s="1117"/>
      <c r="D723" s="754"/>
      <c r="E723" s="1118"/>
      <c r="F723" s="1118"/>
      <c r="G723" s="1118"/>
      <c r="H723" s="1118"/>
      <c r="I723" s="1118"/>
      <c r="J723" s="1118"/>
      <c r="K723" s="1118"/>
      <c r="L723" s="1118"/>
      <c r="M723" s="1120"/>
      <c r="N723" s="1121"/>
    </row>
    <row r="724" spans="2:14" x14ac:dyDescent="0.2">
      <c r="B724" s="1116"/>
      <c r="C724" s="1117"/>
      <c r="D724" s="754"/>
      <c r="E724" s="1118"/>
      <c r="F724" s="1118"/>
      <c r="G724" s="1118"/>
      <c r="H724" s="1118"/>
      <c r="I724" s="1118"/>
      <c r="J724" s="1118"/>
      <c r="K724" s="1118"/>
      <c r="L724" s="1118"/>
      <c r="M724" s="1120"/>
      <c r="N724" s="1121"/>
    </row>
    <row r="725" spans="2:14" x14ac:dyDescent="0.2">
      <c r="B725" s="1116"/>
      <c r="C725" s="1117"/>
      <c r="D725" s="754"/>
      <c r="E725" s="1118"/>
      <c r="F725" s="1118"/>
      <c r="G725" s="1118"/>
      <c r="H725" s="1118"/>
      <c r="I725" s="1118"/>
      <c r="J725" s="1118"/>
      <c r="K725" s="1118"/>
      <c r="L725" s="1118"/>
      <c r="M725" s="1120"/>
      <c r="N725" s="1121"/>
    </row>
    <row r="726" spans="2:14" x14ac:dyDescent="0.2">
      <c r="B726" s="1116"/>
      <c r="C726" s="1117"/>
      <c r="D726" s="754"/>
      <c r="E726" s="1118"/>
      <c r="F726" s="1118"/>
      <c r="G726" s="1118"/>
      <c r="H726" s="1118"/>
      <c r="I726" s="1118"/>
      <c r="J726" s="1118"/>
      <c r="K726" s="1118"/>
      <c r="L726" s="1118"/>
      <c r="M726" s="1120"/>
      <c r="N726" s="1121"/>
    </row>
    <row r="727" spans="2:14" x14ac:dyDescent="0.2">
      <c r="B727" s="1116"/>
      <c r="C727" s="1117"/>
      <c r="D727" s="754"/>
      <c r="E727" s="1118"/>
      <c r="F727" s="1118"/>
      <c r="G727" s="1118"/>
      <c r="H727" s="1118"/>
      <c r="I727" s="1118"/>
      <c r="J727" s="1118"/>
      <c r="K727" s="1118"/>
      <c r="L727" s="1118"/>
      <c r="M727" s="1120"/>
      <c r="N727" s="1121"/>
    </row>
    <row r="728" spans="2:14" x14ac:dyDescent="0.2">
      <c r="B728" s="1116"/>
      <c r="C728" s="1117"/>
      <c r="D728" s="754"/>
      <c r="E728" s="1118"/>
      <c r="F728" s="1118"/>
      <c r="G728" s="1118"/>
      <c r="H728" s="1118"/>
      <c r="I728" s="1118"/>
      <c r="J728" s="1118"/>
      <c r="K728" s="1118"/>
      <c r="L728" s="1118"/>
      <c r="M728" s="1120"/>
      <c r="N728" s="1121"/>
    </row>
    <row r="729" spans="2:14" x14ac:dyDescent="0.2">
      <c r="B729" s="1116"/>
      <c r="C729" s="1117"/>
      <c r="D729" s="754"/>
      <c r="E729" s="1118"/>
      <c r="F729" s="1118"/>
      <c r="G729" s="1118"/>
      <c r="H729" s="1118"/>
      <c r="I729" s="1118"/>
      <c r="J729" s="1118"/>
      <c r="K729" s="1118"/>
      <c r="L729" s="1118"/>
      <c r="M729" s="1120"/>
      <c r="N729" s="1121"/>
    </row>
    <row r="730" spans="2:14" x14ac:dyDescent="0.2">
      <c r="B730" s="1116"/>
      <c r="C730" s="1117"/>
      <c r="D730" s="754"/>
      <c r="E730" s="1118"/>
      <c r="F730" s="1118"/>
      <c r="G730" s="1118"/>
      <c r="H730" s="1118"/>
      <c r="I730" s="1118"/>
      <c r="J730" s="1118"/>
      <c r="K730" s="1118"/>
      <c r="L730" s="1118"/>
      <c r="M730" s="1120"/>
      <c r="N730" s="1121"/>
    </row>
    <row r="731" spans="2:14" x14ac:dyDescent="0.2">
      <c r="B731" s="1116"/>
      <c r="C731" s="1117"/>
      <c r="D731" s="754"/>
      <c r="E731" s="1118"/>
      <c r="F731" s="1118"/>
      <c r="G731" s="1118"/>
      <c r="H731" s="1118"/>
      <c r="I731" s="1118"/>
      <c r="J731" s="1118"/>
      <c r="K731" s="1118"/>
      <c r="L731" s="1118"/>
      <c r="M731" s="1120"/>
      <c r="N731" s="1121"/>
    </row>
    <row r="732" spans="2:14" x14ac:dyDescent="0.2">
      <c r="B732" s="1116"/>
      <c r="C732" s="1117"/>
      <c r="D732" s="754"/>
      <c r="E732" s="1118"/>
      <c r="F732" s="1118"/>
      <c r="G732" s="1118"/>
      <c r="H732" s="1118"/>
      <c r="I732" s="1118"/>
      <c r="J732" s="1118"/>
      <c r="K732" s="1118"/>
      <c r="L732" s="1118"/>
      <c r="M732" s="1120"/>
      <c r="N732" s="1121"/>
    </row>
    <row r="733" spans="2:14" x14ac:dyDescent="0.2">
      <c r="B733" s="1116"/>
      <c r="C733" s="1117"/>
      <c r="D733" s="754"/>
      <c r="E733" s="1118"/>
      <c r="F733" s="1118"/>
      <c r="G733" s="1118"/>
      <c r="H733" s="1118"/>
      <c r="I733" s="1118"/>
      <c r="J733" s="1118"/>
      <c r="K733" s="1118"/>
      <c r="L733" s="1118"/>
      <c r="M733" s="1120"/>
      <c r="N733" s="1121"/>
    </row>
    <row r="734" spans="2:14" x14ac:dyDescent="0.2">
      <c r="B734" s="1116"/>
      <c r="C734" s="1117"/>
      <c r="D734" s="754"/>
      <c r="E734" s="1118"/>
      <c r="F734" s="1118"/>
      <c r="G734" s="1118"/>
      <c r="H734" s="1118"/>
      <c r="I734" s="1118"/>
      <c r="J734" s="1118"/>
      <c r="K734" s="1118"/>
      <c r="L734" s="1118"/>
      <c r="M734" s="1120"/>
      <c r="N734" s="1121"/>
    </row>
    <row r="735" spans="2:14" x14ac:dyDescent="0.2">
      <c r="B735" s="1116"/>
      <c r="C735" s="1117"/>
      <c r="D735" s="754"/>
      <c r="E735" s="1118"/>
      <c r="F735" s="1118"/>
      <c r="G735" s="1118"/>
      <c r="H735" s="1118"/>
      <c r="I735" s="1118"/>
      <c r="J735" s="1118"/>
      <c r="K735" s="1118"/>
      <c r="L735" s="1118"/>
      <c r="M735" s="1120"/>
      <c r="N735" s="1121"/>
    </row>
    <row r="736" spans="2:14" x14ac:dyDescent="0.2">
      <c r="B736" s="1116"/>
      <c r="C736" s="1117"/>
      <c r="D736" s="754"/>
      <c r="E736" s="1118"/>
      <c r="F736" s="1118"/>
      <c r="G736" s="1118"/>
      <c r="H736" s="1118"/>
      <c r="I736" s="1118"/>
      <c r="J736" s="1118"/>
      <c r="K736" s="1118"/>
      <c r="L736" s="1118"/>
      <c r="M736" s="1120"/>
      <c r="N736" s="1121"/>
    </row>
    <row r="737" spans="2:14" x14ac:dyDescent="0.2">
      <c r="B737" s="1116"/>
      <c r="C737" s="1117"/>
      <c r="D737" s="754"/>
      <c r="E737" s="1118"/>
      <c r="F737" s="1118"/>
      <c r="G737" s="1118"/>
      <c r="H737" s="1118"/>
      <c r="I737" s="1118"/>
      <c r="J737" s="1118"/>
      <c r="K737" s="1118"/>
      <c r="L737" s="1118"/>
      <c r="M737" s="1120"/>
      <c r="N737" s="1121"/>
    </row>
    <row r="738" spans="2:14" x14ac:dyDescent="0.2">
      <c r="B738" s="1116"/>
      <c r="C738" s="1117"/>
      <c r="D738" s="754"/>
      <c r="E738" s="1118"/>
      <c r="F738" s="1118"/>
      <c r="G738" s="1118"/>
      <c r="H738" s="1118"/>
      <c r="I738" s="1118"/>
      <c r="J738" s="1118"/>
      <c r="K738" s="1118"/>
      <c r="L738" s="1118"/>
      <c r="M738" s="1120"/>
      <c r="N738" s="1121"/>
    </row>
    <row r="739" spans="2:14" x14ac:dyDescent="0.2">
      <c r="B739" s="1116"/>
      <c r="C739" s="1117"/>
      <c r="D739" s="754"/>
      <c r="E739" s="1118"/>
      <c r="F739" s="1118"/>
      <c r="G739" s="1118"/>
      <c r="H739" s="1118"/>
      <c r="I739" s="1118"/>
      <c r="J739" s="1118"/>
      <c r="K739" s="1118"/>
      <c r="L739" s="1118"/>
      <c r="M739" s="1120"/>
      <c r="N739" s="1121"/>
    </row>
    <row r="740" spans="2:14" x14ac:dyDescent="0.2">
      <c r="B740" s="1116"/>
      <c r="C740" s="1117"/>
      <c r="D740" s="754"/>
      <c r="E740" s="1118"/>
      <c r="F740" s="1118"/>
      <c r="G740" s="1118"/>
      <c r="H740" s="1118"/>
      <c r="I740" s="1118"/>
      <c r="J740" s="1118"/>
      <c r="K740" s="1118"/>
      <c r="L740" s="1118"/>
      <c r="M740" s="1120"/>
      <c r="N740" s="1121"/>
    </row>
    <row r="741" spans="2:14" x14ac:dyDescent="0.2">
      <c r="B741" s="1116"/>
      <c r="C741" s="1117"/>
      <c r="D741" s="754"/>
      <c r="E741" s="1118"/>
      <c r="F741" s="1118"/>
      <c r="G741" s="1118"/>
      <c r="H741" s="1118"/>
      <c r="I741" s="1118"/>
      <c r="J741" s="1118"/>
      <c r="K741" s="1118"/>
      <c r="L741" s="1118"/>
      <c r="M741" s="1120"/>
      <c r="N741" s="1121"/>
    </row>
    <row r="742" spans="2:14" x14ac:dyDescent="0.2">
      <c r="B742" s="1116"/>
      <c r="C742" s="1117"/>
      <c r="D742" s="754"/>
      <c r="E742" s="1118"/>
      <c r="F742" s="1118"/>
      <c r="G742" s="1118"/>
      <c r="H742" s="1118"/>
      <c r="I742" s="1118"/>
      <c r="J742" s="1118"/>
      <c r="K742" s="1118"/>
      <c r="L742" s="1118"/>
      <c r="M742" s="1120"/>
      <c r="N742" s="1121"/>
    </row>
    <row r="743" spans="2:14" x14ac:dyDescent="0.2">
      <c r="B743" s="1116"/>
      <c r="C743" s="1117"/>
      <c r="D743" s="754"/>
      <c r="E743" s="1118"/>
      <c r="F743" s="1118"/>
      <c r="G743" s="1118"/>
      <c r="H743" s="1118"/>
      <c r="I743" s="1118"/>
      <c r="J743" s="1118"/>
      <c r="K743" s="1118"/>
      <c r="L743" s="1118"/>
      <c r="M743" s="1120"/>
      <c r="N743" s="1121"/>
    </row>
    <row r="744" spans="2:14" x14ac:dyDescent="0.2">
      <c r="B744" s="1116"/>
      <c r="C744" s="1117"/>
      <c r="D744" s="754"/>
      <c r="E744" s="1118"/>
      <c r="F744" s="1118"/>
      <c r="G744" s="1118"/>
      <c r="H744" s="1118"/>
      <c r="I744" s="1118"/>
      <c r="J744" s="1118"/>
      <c r="K744" s="1118"/>
      <c r="L744" s="1118"/>
      <c r="M744" s="1120"/>
      <c r="N744" s="1121"/>
    </row>
    <row r="745" spans="2:14" x14ac:dyDescent="0.2">
      <c r="B745" s="1116"/>
      <c r="C745" s="1117"/>
      <c r="D745" s="754"/>
      <c r="E745" s="1118"/>
      <c r="F745" s="1118"/>
      <c r="G745" s="1118"/>
      <c r="H745" s="1118"/>
      <c r="I745" s="1118"/>
      <c r="J745" s="1118"/>
      <c r="K745" s="1118"/>
      <c r="L745" s="1118"/>
      <c r="M745" s="1120"/>
      <c r="N745" s="1121"/>
    </row>
    <row r="746" spans="2:14" x14ac:dyDescent="0.2">
      <c r="B746" s="1116"/>
      <c r="C746" s="1117"/>
      <c r="D746" s="754"/>
      <c r="E746" s="1118"/>
      <c r="F746" s="1118"/>
      <c r="G746" s="1118"/>
      <c r="H746" s="1118"/>
      <c r="I746" s="1118"/>
      <c r="J746" s="1118"/>
      <c r="K746" s="1118"/>
      <c r="L746" s="1118"/>
      <c r="M746" s="1120"/>
      <c r="N746" s="1121"/>
    </row>
    <row r="747" spans="2:14" x14ac:dyDescent="0.2">
      <c r="B747" s="1116"/>
      <c r="C747" s="1117"/>
      <c r="D747" s="754"/>
      <c r="E747" s="1118"/>
      <c r="F747" s="1118"/>
      <c r="G747" s="1118"/>
      <c r="H747" s="1118"/>
      <c r="I747" s="1118"/>
      <c r="J747" s="1118"/>
      <c r="K747" s="1118"/>
      <c r="L747" s="1118"/>
      <c r="M747" s="1120"/>
      <c r="N747" s="1121"/>
    </row>
    <row r="748" spans="2:14" x14ac:dyDescent="0.2">
      <c r="B748" s="1116"/>
      <c r="C748" s="1117"/>
      <c r="D748" s="754"/>
      <c r="E748" s="1118"/>
      <c r="F748" s="1118"/>
      <c r="G748" s="1118"/>
      <c r="H748" s="1118"/>
      <c r="I748" s="1118"/>
      <c r="J748" s="1118"/>
      <c r="K748" s="1118"/>
      <c r="L748" s="1118"/>
      <c r="M748" s="1120"/>
      <c r="N748" s="1121"/>
    </row>
    <row r="749" spans="2:14" x14ac:dyDescent="0.2">
      <c r="B749" s="1116"/>
      <c r="C749" s="1117"/>
      <c r="D749" s="754"/>
      <c r="E749" s="1118"/>
      <c r="F749" s="1118"/>
      <c r="G749" s="1118"/>
      <c r="H749" s="1118"/>
      <c r="I749" s="1118"/>
      <c r="J749" s="1118"/>
      <c r="K749" s="1118"/>
      <c r="L749" s="1118"/>
      <c r="M749" s="1120"/>
      <c r="N749" s="1121"/>
    </row>
    <row r="750" spans="2:14" x14ac:dyDescent="0.2">
      <c r="B750" s="1116"/>
      <c r="C750" s="1117"/>
      <c r="D750" s="754"/>
      <c r="E750" s="1118"/>
      <c r="F750" s="1118"/>
      <c r="G750" s="1118"/>
      <c r="H750" s="1118"/>
      <c r="I750" s="1118"/>
      <c r="J750" s="1118"/>
      <c r="K750" s="1118"/>
      <c r="L750" s="1118"/>
      <c r="M750" s="1120"/>
      <c r="N750" s="1121"/>
    </row>
    <row r="751" spans="2:14" x14ac:dyDescent="0.2">
      <c r="B751" s="1116"/>
      <c r="C751" s="1117"/>
      <c r="D751" s="754"/>
      <c r="E751" s="1118"/>
      <c r="F751" s="1118"/>
      <c r="G751" s="1118"/>
      <c r="H751" s="1118"/>
      <c r="I751" s="1118"/>
      <c r="J751" s="1118"/>
      <c r="K751" s="1118"/>
      <c r="L751" s="1118"/>
      <c r="M751" s="1120"/>
      <c r="N751" s="1121"/>
    </row>
    <row r="752" spans="2:14" x14ac:dyDescent="0.2">
      <c r="B752" s="1116"/>
      <c r="C752" s="1117"/>
      <c r="D752" s="754"/>
      <c r="E752" s="1118"/>
      <c r="F752" s="1118"/>
      <c r="G752" s="1118"/>
      <c r="H752" s="1118"/>
      <c r="I752" s="1118"/>
      <c r="J752" s="1118"/>
      <c r="K752" s="1118"/>
      <c r="L752" s="1118"/>
      <c r="M752" s="1120"/>
      <c r="N752" s="1121"/>
    </row>
    <row r="753" spans="2:14" x14ac:dyDescent="0.2">
      <c r="B753" s="1116"/>
      <c r="C753" s="1117"/>
      <c r="D753" s="754"/>
      <c r="E753" s="1118"/>
      <c r="F753" s="1118"/>
      <c r="G753" s="1118"/>
      <c r="H753" s="1118"/>
      <c r="I753" s="1118"/>
      <c r="J753" s="1118"/>
      <c r="K753" s="1118"/>
      <c r="L753" s="1118"/>
      <c r="M753" s="1120"/>
      <c r="N753" s="1121"/>
    </row>
    <row r="754" spans="2:14" x14ac:dyDescent="0.2">
      <c r="B754" s="1116"/>
      <c r="C754" s="1117"/>
      <c r="D754" s="754"/>
      <c r="E754" s="1118"/>
      <c r="F754" s="1118"/>
      <c r="G754" s="1118"/>
      <c r="H754" s="1118"/>
      <c r="I754" s="1118"/>
      <c r="J754" s="1118"/>
      <c r="K754" s="1118"/>
      <c r="L754" s="1118"/>
      <c r="M754" s="1120"/>
      <c r="N754" s="1121"/>
    </row>
    <row r="755" spans="2:14" x14ac:dyDescent="0.2">
      <c r="B755" s="1116"/>
      <c r="C755" s="1117"/>
      <c r="D755" s="754"/>
      <c r="E755" s="1118"/>
      <c r="F755" s="1118"/>
      <c r="G755" s="1118"/>
      <c r="H755" s="1118"/>
      <c r="I755" s="1118"/>
      <c r="J755" s="1118"/>
      <c r="K755" s="1118"/>
      <c r="L755" s="1118"/>
      <c r="M755" s="1120"/>
      <c r="N755" s="1121"/>
    </row>
    <row r="756" spans="2:14" x14ac:dyDescent="0.2">
      <c r="B756" s="1116"/>
      <c r="C756" s="1117"/>
      <c r="D756" s="754"/>
      <c r="E756" s="1118"/>
      <c r="F756" s="1118"/>
      <c r="G756" s="1118"/>
      <c r="H756" s="1118"/>
      <c r="I756" s="1118"/>
      <c r="J756" s="1118"/>
      <c r="K756" s="1118"/>
      <c r="L756" s="1118"/>
      <c r="M756" s="1120"/>
      <c r="N756" s="1121"/>
    </row>
    <row r="757" spans="2:14" x14ac:dyDescent="0.2">
      <c r="B757" s="1116"/>
      <c r="C757" s="1117"/>
      <c r="D757" s="754"/>
      <c r="E757" s="1118"/>
      <c r="F757" s="1118"/>
      <c r="G757" s="1118"/>
      <c r="H757" s="1118"/>
      <c r="I757" s="1118"/>
      <c r="J757" s="1118"/>
      <c r="K757" s="1118"/>
      <c r="L757" s="1118"/>
      <c r="M757" s="1120"/>
      <c r="N757" s="1121"/>
    </row>
    <row r="758" spans="2:14" x14ac:dyDescent="0.2">
      <c r="B758" s="1116"/>
      <c r="C758" s="1117"/>
      <c r="D758" s="754"/>
      <c r="E758" s="1118"/>
      <c r="F758" s="1118"/>
      <c r="G758" s="1118"/>
      <c r="H758" s="1118"/>
      <c r="I758" s="1118"/>
      <c r="J758" s="1118"/>
      <c r="K758" s="1118"/>
      <c r="L758" s="1118"/>
      <c r="M758" s="1120"/>
      <c r="N758" s="1121"/>
    </row>
    <row r="759" spans="2:14" x14ac:dyDescent="0.2">
      <c r="B759" s="1116"/>
      <c r="C759" s="1117"/>
      <c r="D759" s="754"/>
      <c r="E759" s="1118"/>
      <c r="F759" s="1118"/>
      <c r="G759" s="1118"/>
      <c r="H759" s="1118"/>
      <c r="I759" s="1118"/>
      <c r="J759" s="1118"/>
      <c r="K759" s="1118"/>
      <c r="L759" s="1118"/>
      <c r="M759" s="1120"/>
      <c r="N759" s="1121"/>
    </row>
    <row r="760" spans="2:14" x14ac:dyDescent="0.2">
      <c r="B760" s="1116"/>
      <c r="C760" s="1117"/>
      <c r="D760" s="754"/>
      <c r="E760" s="1118"/>
      <c r="F760" s="1118"/>
      <c r="G760" s="1118"/>
      <c r="H760" s="1118"/>
      <c r="I760" s="1118"/>
      <c r="J760" s="1118"/>
      <c r="K760" s="1118"/>
      <c r="L760" s="1118"/>
      <c r="M760" s="1120"/>
      <c r="N760" s="1121"/>
    </row>
    <row r="761" spans="2:14" x14ac:dyDescent="0.2">
      <c r="B761" s="1116"/>
      <c r="C761" s="1117"/>
      <c r="D761" s="754"/>
      <c r="E761" s="1118"/>
      <c r="F761" s="1118"/>
      <c r="G761" s="1118"/>
      <c r="H761" s="1118"/>
      <c r="I761" s="1118"/>
      <c r="J761" s="1118"/>
      <c r="K761" s="1118"/>
      <c r="L761" s="1118"/>
      <c r="M761" s="1120"/>
      <c r="N761" s="1121"/>
    </row>
    <row r="762" spans="2:14" x14ac:dyDescent="0.2">
      <c r="B762" s="1116"/>
      <c r="C762" s="1117"/>
      <c r="D762" s="754"/>
      <c r="E762" s="1118"/>
      <c r="F762" s="1118"/>
      <c r="G762" s="1118"/>
      <c r="H762" s="1118"/>
      <c r="I762" s="1118"/>
      <c r="J762" s="1118"/>
      <c r="K762" s="1118"/>
      <c r="L762" s="1118"/>
      <c r="M762" s="1120"/>
      <c r="N762" s="1121"/>
    </row>
    <row r="763" spans="2:14" x14ac:dyDescent="0.2">
      <c r="B763" s="1116"/>
      <c r="C763" s="1117"/>
      <c r="D763" s="754"/>
      <c r="E763" s="1118"/>
      <c r="F763" s="1118"/>
      <c r="G763" s="1118"/>
      <c r="H763" s="1118"/>
      <c r="I763" s="1118"/>
      <c r="J763" s="1118"/>
      <c r="K763" s="1118"/>
      <c r="L763" s="1118"/>
      <c r="M763" s="1120"/>
      <c r="N763" s="1121"/>
    </row>
    <row r="764" spans="2:14" x14ac:dyDescent="0.2">
      <c r="B764" s="1116"/>
      <c r="C764" s="1117"/>
      <c r="D764" s="754"/>
      <c r="E764" s="1118"/>
      <c r="F764" s="1118"/>
      <c r="G764" s="1118"/>
      <c r="H764" s="1118"/>
      <c r="I764" s="1118"/>
      <c r="J764" s="1118"/>
      <c r="K764" s="1118"/>
      <c r="L764" s="1118"/>
      <c r="M764" s="1120"/>
      <c r="N764" s="1121"/>
    </row>
    <row r="765" spans="2:14" x14ac:dyDescent="0.2">
      <c r="B765" s="1116"/>
      <c r="C765" s="1117"/>
      <c r="D765" s="754"/>
      <c r="E765" s="1118"/>
      <c r="F765" s="1118"/>
      <c r="G765" s="1118"/>
      <c r="H765" s="1118"/>
      <c r="I765" s="1118"/>
      <c r="J765" s="1118"/>
      <c r="K765" s="1118"/>
      <c r="L765" s="1118"/>
      <c r="M765" s="1120"/>
      <c r="N765" s="1121"/>
    </row>
    <row r="766" spans="2:14" x14ac:dyDescent="0.2">
      <c r="B766" s="1116"/>
      <c r="C766" s="1117"/>
      <c r="D766" s="754"/>
      <c r="E766" s="1118"/>
      <c r="F766" s="1118"/>
      <c r="G766" s="1118"/>
      <c r="H766" s="1118"/>
      <c r="I766" s="1118"/>
      <c r="J766" s="1118"/>
      <c r="K766" s="1118"/>
      <c r="L766" s="1118"/>
      <c r="M766" s="1120"/>
      <c r="N766" s="1121"/>
    </row>
    <row r="767" spans="2:14" x14ac:dyDescent="0.2">
      <c r="B767" s="1116"/>
      <c r="C767" s="1117"/>
      <c r="D767" s="754"/>
      <c r="E767" s="1118"/>
      <c r="F767" s="1118"/>
      <c r="G767" s="1118"/>
      <c r="H767" s="1118"/>
      <c r="I767" s="1118"/>
      <c r="J767" s="1118"/>
      <c r="K767" s="1118"/>
      <c r="L767" s="1118"/>
      <c r="M767" s="1120"/>
      <c r="N767" s="1121"/>
    </row>
    <row r="768" spans="2:14" x14ac:dyDescent="0.2">
      <c r="B768" s="1116"/>
      <c r="C768" s="1117"/>
      <c r="D768" s="754"/>
      <c r="E768" s="1118"/>
      <c r="F768" s="1118"/>
      <c r="G768" s="1118"/>
      <c r="H768" s="1118"/>
      <c r="I768" s="1118"/>
      <c r="J768" s="1118"/>
      <c r="K768" s="1118"/>
      <c r="L768" s="1118"/>
      <c r="M768" s="1120"/>
      <c r="N768" s="1121"/>
    </row>
    <row r="769" spans="2:14" x14ac:dyDescent="0.2">
      <c r="B769" s="1116"/>
      <c r="C769" s="1117"/>
      <c r="D769" s="754"/>
      <c r="E769" s="1118"/>
      <c r="F769" s="1118"/>
      <c r="G769" s="1118"/>
      <c r="H769" s="1118"/>
      <c r="I769" s="1118"/>
      <c r="J769" s="1118"/>
      <c r="K769" s="1118"/>
      <c r="L769" s="1118"/>
      <c r="M769" s="1120"/>
      <c r="N769" s="1121"/>
    </row>
    <row r="770" spans="2:14" x14ac:dyDescent="0.2">
      <c r="B770" s="1116"/>
      <c r="C770" s="1117"/>
      <c r="D770" s="754"/>
      <c r="E770" s="1118"/>
      <c r="F770" s="1118"/>
      <c r="G770" s="1118"/>
      <c r="H770" s="1118"/>
      <c r="I770" s="1118"/>
      <c r="J770" s="1118"/>
      <c r="K770" s="1118"/>
      <c r="L770" s="1118"/>
      <c r="M770" s="1120"/>
      <c r="N770" s="1121"/>
    </row>
    <row r="771" spans="2:14" x14ac:dyDescent="0.2">
      <c r="B771" s="1116"/>
      <c r="C771" s="1117"/>
      <c r="D771" s="754"/>
      <c r="E771" s="1118"/>
      <c r="F771" s="1118"/>
      <c r="G771" s="1118"/>
      <c r="H771" s="1118"/>
      <c r="I771" s="1118"/>
      <c r="J771" s="1118"/>
      <c r="K771" s="1118"/>
      <c r="L771" s="1118"/>
      <c r="M771" s="1120"/>
      <c r="N771" s="1121"/>
    </row>
    <row r="772" spans="2:14" x14ac:dyDescent="0.2">
      <c r="B772" s="1116"/>
      <c r="C772" s="1117"/>
      <c r="D772" s="754"/>
      <c r="E772" s="1118"/>
      <c r="F772" s="1118"/>
      <c r="G772" s="1118"/>
      <c r="H772" s="1118"/>
      <c r="I772" s="1118"/>
      <c r="J772" s="1118"/>
      <c r="K772" s="1118"/>
      <c r="L772" s="1118"/>
      <c r="M772" s="1120"/>
      <c r="N772" s="1121"/>
    </row>
    <row r="773" spans="2:14" x14ac:dyDescent="0.2">
      <c r="B773" s="1116"/>
      <c r="C773" s="1117"/>
      <c r="D773" s="754"/>
      <c r="E773" s="1118"/>
      <c r="F773" s="1118"/>
      <c r="G773" s="1118"/>
      <c r="H773" s="1118"/>
      <c r="I773" s="1118"/>
      <c r="J773" s="1118"/>
      <c r="K773" s="1118"/>
      <c r="L773" s="1118"/>
      <c r="M773" s="1120"/>
      <c r="N773" s="1121"/>
    </row>
    <row r="774" spans="2:14" x14ac:dyDescent="0.2">
      <c r="B774" s="1116"/>
      <c r="C774" s="1117"/>
      <c r="D774" s="754"/>
      <c r="E774" s="1118"/>
      <c r="F774" s="1118"/>
      <c r="G774" s="1118"/>
      <c r="H774" s="1118"/>
      <c r="I774" s="1118"/>
      <c r="J774" s="1118"/>
      <c r="K774" s="1118"/>
      <c r="L774" s="1118"/>
      <c r="M774" s="1120"/>
      <c r="N774" s="1121"/>
    </row>
    <row r="775" spans="2:14" x14ac:dyDescent="0.2">
      <c r="B775" s="1116"/>
      <c r="C775" s="1117"/>
      <c r="D775" s="754"/>
      <c r="E775" s="1118"/>
      <c r="F775" s="1118"/>
      <c r="G775" s="1118"/>
      <c r="H775" s="1118"/>
      <c r="I775" s="1118"/>
      <c r="J775" s="1118"/>
      <c r="K775" s="1118"/>
      <c r="L775" s="1118"/>
      <c r="M775" s="1120"/>
      <c r="N775" s="1121"/>
    </row>
    <row r="776" spans="2:14" x14ac:dyDescent="0.2">
      <c r="B776" s="1116"/>
      <c r="C776" s="1117"/>
      <c r="D776" s="754"/>
      <c r="E776" s="1118"/>
      <c r="F776" s="1118"/>
      <c r="G776" s="1118"/>
      <c r="H776" s="1118"/>
      <c r="I776" s="1118"/>
      <c r="J776" s="1118"/>
      <c r="K776" s="1118"/>
      <c r="L776" s="1118"/>
      <c r="M776" s="1120"/>
      <c r="N776" s="1121"/>
    </row>
    <row r="777" spans="2:14" x14ac:dyDescent="0.2">
      <c r="B777" s="1116"/>
      <c r="C777" s="1117"/>
      <c r="D777" s="754"/>
      <c r="E777" s="1118"/>
      <c r="F777" s="1118"/>
      <c r="G777" s="1118"/>
      <c r="H777" s="1118"/>
      <c r="I777" s="1118"/>
      <c r="J777" s="1118"/>
      <c r="K777" s="1118"/>
      <c r="L777" s="1118"/>
      <c r="M777" s="1120"/>
      <c r="N777" s="1121"/>
    </row>
    <row r="778" spans="2:14" x14ac:dyDescent="0.2">
      <c r="B778" s="1116"/>
      <c r="C778" s="1117"/>
      <c r="D778" s="754"/>
      <c r="E778" s="1118"/>
      <c r="F778" s="1118"/>
      <c r="G778" s="1118"/>
      <c r="H778" s="1118"/>
      <c r="I778" s="1118"/>
      <c r="J778" s="1118"/>
      <c r="K778" s="1118"/>
      <c r="L778" s="1118"/>
      <c r="M778" s="1120"/>
      <c r="N778" s="1121"/>
    </row>
    <row r="779" spans="2:14" x14ac:dyDescent="0.2">
      <c r="B779" s="1116"/>
      <c r="C779" s="1117"/>
      <c r="D779" s="754"/>
      <c r="E779" s="1118"/>
      <c r="F779" s="1118"/>
      <c r="G779" s="1118"/>
      <c r="H779" s="1118"/>
      <c r="I779" s="1118"/>
      <c r="J779" s="1118"/>
      <c r="K779" s="1118"/>
      <c r="L779" s="1118"/>
      <c r="M779" s="1120"/>
      <c r="N779" s="1121"/>
    </row>
    <row r="780" spans="2:14" x14ac:dyDescent="0.2">
      <c r="B780" s="1116"/>
      <c r="C780" s="1117"/>
      <c r="D780" s="754"/>
      <c r="E780" s="1118"/>
      <c r="F780" s="1118"/>
      <c r="G780" s="1118"/>
      <c r="H780" s="1118"/>
      <c r="I780" s="1118"/>
      <c r="J780" s="1118"/>
      <c r="K780" s="1118"/>
      <c r="L780" s="1118"/>
      <c r="M780" s="1120"/>
      <c r="N780" s="1121"/>
    </row>
    <row r="781" spans="2:14" x14ac:dyDescent="0.2">
      <c r="B781" s="1116"/>
      <c r="C781" s="1117"/>
      <c r="D781" s="754"/>
      <c r="E781" s="1118"/>
      <c r="F781" s="1118"/>
      <c r="G781" s="1118"/>
      <c r="H781" s="1118"/>
      <c r="I781" s="1118"/>
      <c r="J781" s="1118"/>
      <c r="K781" s="1118"/>
      <c r="L781" s="1118"/>
      <c r="M781" s="1120"/>
      <c r="N781" s="1121"/>
    </row>
    <row r="782" spans="2:14" x14ac:dyDescent="0.2">
      <c r="B782" s="1116"/>
      <c r="C782" s="1117"/>
      <c r="D782" s="754"/>
      <c r="E782" s="1118"/>
      <c r="F782" s="1118"/>
      <c r="G782" s="1118"/>
      <c r="H782" s="1118"/>
      <c r="I782" s="1118"/>
      <c r="J782" s="1118"/>
      <c r="K782" s="1118"/>
      <c r="L782" s="1118"/>
      <c r="M782" s="1120"/>
      <c r="N782" s="1121"/>
    </row>
    <row r="783" spans="2:14" x14ac:dyDescent="0.2">
      <c r="B783" s="1116"/>
      <c r="C783" s="1117"/>
      <c r="D783" s="754"/>
      <c r="E783" s="1118"/>
      <c r="F783" s="1118"/>
      <c r="G783" s="1118"/>
      <c r="H783" s="1118"/>
      <c r="I783" s="1118"/>
      <c r="J783" s="1118"/>
      <c r="K783" s="1118"/>
      <c r="L783" s="1118"/>
      <c r="M783" s="1120"/>
      <c r="N783" s="1121"/>
    </row>
    <row r="784" spans="2:14" x14ac:dyDescent="0.2">
      <c r="B784" s="1116"/>
      <c r="C784" s="1117"/>
      <c r="D784" s="754"/>
      <c r="E784" s="1118"/>
      <c r="F784" s="1118"/>
      <c r="G784" s="1118"/>
      <c r="H784" s="1118"/>
      <c r="I784" s="1118"/>
      <c r="J784" s="1118"/>
      <c r="K784" s="1118"/>
      <c r="L784" s="1118"/>
      <c r="M784" s="1120"/>
      <c r="N784" s="1121"/>
    </row>
    <row r="785" spans="2:14" x14ac:dyDescent="0.2">
      <c r="B785" s="1116"/>
      <c r="C785" s="1117"/>
      <c r="D785" s="754"/>
      <c r="E785" s="1118"/>
      <c r="F785" s="1118"/>
      <c r="G785" s="1118"/>
      <c r="H785" s="1118"/>
      <c r="I785" s="1118"/>
      <c r="J785" s="1118"/>
      <c r="K785" s="1118"/>
      <c r="L785" s="1118"/>
      <c r="M785" s="1120"/>
      <c r="N785" s="1121"/>
    </row>
    <row r="786" spans="2:14" x14ac:dyDescent="0.2">
      <c r="B786" s="1116"/>
      <c r="C786" s="1117"/>
      <c r="D786" s="754"/>
      <c r="E786" s="1118"/>
      <c r="F786" s="1118"/>
      <c r="G786" s="1118"/>
      <c r="H786" s="1118"/>
      <c r="I786" s="1118"/>
      <c r="J786" s="1118"/>
      <c r="K786" s="1118"/>
      <c r="L786" s="1118"/>
      <c r="M786" s="1120"/>
      <c r="N786" s="1121"/>
    </row>
    <row r="787" spans="2:14" x14ac:dyDescent="0.2">
      <c r="B787" s="1116"/>
      <c r="C787" s="1117"/>
      <c r="D787" s="754"/>
      <c r="E787" s="1118"/>
      <c r="F787" s="1118"/>
      <c r="G787" s="1118"/>
      <c r="H787" s="1118"/>
      <c r="I787" s="1118"/>
      <c r="J787" s="1118"/>
      <c r="K787" s="1118"/>
      <c r="L787" s="1118"/>
      <c r="M787" s="1120"/>
      <c r="N787" s="1121"/>
    </row>
    <row r="788" spans="2:14" x14ac:dyDescent="0.2">
      <c r="B788" s="1116"/>
      <c r="C788" s="1117"/>
      <c r="D788" s="754"/>
      <c r="E788" s="1118"/>
      <c r="F788" s="1118"/>
      <c r="G788" s="1118"/>
      <c r="H788" s="1118"/>
      <c r="I788" s="1118"/>
      <c r="J788" s="1118"/>
      <c r="K788" s="1118"/>
      <c r="L788" s="1118"/>
      <c r="M788" s="1120"/>
      <c r="N788" s="1121"/>
    </row>
    <row r="789" spans="2:14" x14ac:dyDescent="0.2">
      <c r="B789" s="1116"/>
      <c r="C789" s="1117"/>
      <c r="D789" s="754"/>
      <c r="E789" s="1118"/>
      <c r="F789" s="1118"/>
      <c r="G789" s="1118"/>
      <c r="H789" s="1118"/>
      <c r="I789" s="1118"/>
      <c r="J789" s="1118"/>
      <c r="K789" s="1118"/>
      <c r="L789" s="1118"/>
      <c r="M789" s="1120"/>
      <c r="N789" s="1121"/>
    </row>
    <row r="790" spans="2:14" x14ac:dyDescent="0.2">
      <c r="B790" s="1116"/>
      <c r="C790" s="1117"/>
      <c r="D790" s="754"/>
      <c r="E790" s="1118"/>
      <c r="F790" s="1118"/>
      <c r="G790" s="1118"/>
      <c r="H790" s="1118"/>
      <c r="I790" s="1118"/>
      <c r="J790" s="1118"/>
      <c r="K790" s="1118"/>
      <c r="L790" s="1118"/>
      <c r="M790" s="1120"/>
      <c r="N790" s="1121"/>
    </row>
    <row r="791" spans="2:14" x14ac:dyDescent="0.2">
      <c r="B791" s="1116"/>
      <c r="C791" s="1117"/>
      <c r="D791" s="754"/>
      <c r="E791" s="1118"/>
      <c r="F791" s="1118"/>
      <c r="G791" s="1118"/>
      <c r="H791" s="1118"/>
      <c r="I791" s="1118"/>
      <c r="J791" s="1118"/>
      <c r="K791" s="1118"/>
      <c r="L791" s="1118"/>
      <c r="M791" s="1120"/>
      <c r="N791" s="1121"/>
    </row>
    <row r="792" spans="2:14" x14ac:dyDescent="0.2">
      <c r="B792" s="1116"/>
      <c r="C792" s="1117"/>
      <c r="D792" s="754"/>
      <c r="E792" s="1118"/>
      <c r="F792" s="1118"/>
      <c r="G792" s="1118"/>
      <c r="H792" s="1118"/>
      <c r="I792" s="1118"/>
      <c r="J792" s="1118"/>
      <c r="K792" s="1118"/>
      <c r="L792" s="1118"/>
      <c r="M792" s="1120"/>
      <c r="N792" s="1121"/>
    </row>
    <row r="793" spans="2:14" x14ac:dyDescent="0.2">
      <c r="B793" s="1116"/>
      <c r="C793" s="1117"/>
      <c r="D793" s="754"/>
      <c r="E793" s="1118"/>
      <c r="F793" s="1118"/>
      <c r="G793" s="1118"/>
      <c r="H793" s="1118"/>
      <c r="I793" s="1118"/>
      <c r="J793" s="1118"/>
      <c r="K793" s="1118"/>
      <c r="L793" s="1118"/>
      <c r="M793" s="1120"/>
      <c r="N793" s="1121"/>
    </row>
    <row r="794" spans="2:14" x14ac:dyDescent="0.2">
      <c r="B794" s="1116"/>
      <c r="C794" s="1117"/>
      <c r="D794" s="754"/>
      <c r="E794" s="1118"/>
      <c r="F794" s="1118"/>
      <c r="G794" s="1118"/>
      <c r="H794" s="1118"/>
      <c r="I794" s="1118"/>
      <c r="J794" s="1118"/>
      <c r="K794" s="1118"/>
      <c r="L794" s="1118"/>
      <c r="M794" s="1120"/>
      <c r="N794" s="1121"/>
    </row>
    <row r="795" spans="2:14" x14ac:dyDescent="0.2">
      <c r="B795" s="1116"/>
      <c r="C795" s="1117"/>
      <c r="D795" s="754"/>
      <c r="E795" s="1118"/>
      <c r="F795" s="1118"/>
      <c r="G795" s="1118"/>
      <c r="H795" s="1118"/>
      <c r="I795" s="1118"/>
      <c r="J795" s="1118"/>
      <c r="K795" s="1118"/>
      <c r="L795" s="1118"/>
      <c r="M795" s="1120"/>
      <c r="N795" s="1121"/>
    </row>
    <row r="796" spans="2:14" x14ac:dyDescent="0.2">
      <c r="B796" s="1116"/>
      <c r="C796" s="1117"/>
      <c r="D796" s="754"/>
      <c r="E796" s="1118"/>
      <c r="F796" s="1118"/>
      <c r="G796" s="1118"/>
      <c r="H796" s="1118"/>
      <c r="I796" s="1118"/>
      <c r="J796" s="1118"/>
      <c r="K796" s="1118"/>
      <c r="L796" s="1118"/>
      <c r="M796" s="1120"/>
      <c r="N796" s="1121"/>
    </row>
    <row r="797" spans="2:14" x14ac:dyDescent="0.2">
      <c r="B797" s="1116"/>
      <c r="C797" s="1117"/>
      <c r="D797" s="754"/>
      <c r="E797" s="1118"/>
      <c r="F797" s="1118"/>
      <c r="G797" s="1118"/>
      <c r="H797" s="1118"/>
      <c r="I797" s="1118"/>
      <c r="J797" s="1118"/>
      <c r="K797" s="1118"/>
      <c r="L797" s="1118"/>
      <c r="M797" s="1120"/>
      <c r="N797" s="1121"/>
    </row>
    <row r="798" spans="2:14" x14ac:dyDescent="0.2">
      <c r="B798" s="1116"/>
      <c r="C798" s="1117"/>
      <c r="D798" s="754"/>
      <c r="E798" s="1118"/>
      <c r="F798" s="1118"/>
      <c r="G798" s="1118"/>
      <c r="H798" s="1118"/>
      <c r="I798" s="1118"/>
      <c r="J798" s="1118"/>
      <c r="K798" s="1118"/>
      <c r="L798" s="1118"/>
      <c r="M798" s="1120"/>
      <c r="N798" s="1121"/>
    </row>
    <row r="799" spans="2:14" x14ac:dyDescent="0.2">
      <c r="B799" s="1116"/>
      <c r="C799" s="1117"/>
      <c r="D799" s="754"/>
      <c r="E799" s="1118"/>
      <c r="F799" s="1118"/>
      <c r="G799" s="1118"/>
      <c r="H799" s="1118"/>
      <c r="I799" s="1118"/>
      <c r="J799" s="1118"/>
      <c r="K799" s="1118"/>
      <c r="L799" s="1118"/>
      <c r="M799" s="1120"/>
      <c r="N799" s="1121"/>
    </row>
    <row r="800" spans="2:14" x14ac:dyDescent="0.2">
      <c r="B800" s="1116"/>
      <c r="C800" s="1117"/>
      <c r="D800" s="754"/>
      <c r="E800" s="1118"/>
      <c r="F800" s="1118"/>
      <c r="G800" s="1118"/>
      <c r="H800" s="1118"/>
      <c r="I800" s="1118"/>
      <c r="J800" s="1118"/>
      <c r="K800" s="1118"/>
      <c r="L800" s="1118"/>
      <c r="M800" s="1120"/>
      <c r="N800" s="1121"/>
    </row>
    <row r="801" spans="2:14" x14ac:dyDescent="0.2">
      <c r="B801" s="1116"/>
      <c r="C801" s="1117"/>
      <c r="D801" s="754"/>
      <c r="E801" s="1118"/>
      <c r="F801" s="1118"/>
      <c r="G801" s="1118"/>
      <c r="H801" s="1118"/>
      <c r="I801" s="1118"/>
      <c r="J801" s="1118"/>
      <c r="K801" s="1118"/>
      <c r="L801" s="1118"/>
      <c r="M801" s="1120"/>
      <c r="N801" s="1121"/>
    </row>
    <row r="802" spans="2:14" x14ac:dyDescent="0.2">
      <c r="B802" s="1116"/>
      <c r="C802" s="1117"/>
      <c r="D802" s="754"/>
      <c r="E802" s="1118"/>
      <c r="F802" s="1118"/>
      <c r="G802" s="1118"/>
      <c r="H802" s="1118"/>
      <c r="I802" s="1118"/>
      <c r="J802" s="1118"/>
      <c r="K802" s="1118"/>
      <c r="L802" s="1118"/>
      <c r="M802" s="1120"/>
      <c r="N802" s="1121"/>
    </row>
    <row r="803" spans="2:14" x14ac:dyDescent="0.2">
      <c r="B803" s="1116"/>
      <c r="C803" s="1117"/>
      <c r="D803" s="754"/>
      <c r="E803" s="1118"/>
      <c r="F803" s="1118"/>
      <c r="G803" s="1118"/>
      <c r="H803" s="1118"/>
      <c r="I803" s="1118"/>
      <c r="J803" s="1118"/>
      <c r="K803" s="1118"/>
      <c r="L803" s="1118"/>
      <c r="M803" s="1120"/>
      <c r="N803" s="1121"/>
    </row>
    <row r="804" spans="2:14" x14ac:dyDescent="0.2">
      <c r="B804" s="1116"/>
      <c r="C804" s="1117"/>
      <c r="D804" s="754"/>
      <c r="E804" s="1118"/>
      <c r="F804" s="1118"/>
      <c r="G804" s="1118"/>
      <c r="H804" s="1118"/>
      <c r="I804" s="1118"/>
      <c r="J804" s="1118"/>
      <c r="K804" s="1118"/>
      <c r="L804" s="1118"/>
      <c r="M804" s="1120"/>
      <c r="N804" s="1121"/>
    </row>
    <row r="805" spans="2:14" x14ac:dyDescent="0.2">
      <c r="B805" s="1116"/>
      <c r="C805" s="1117"/>
      <c r="D805" s="754"/>
      <c r="E805" s="1118"/>
      <c r="F805" s="1118"/>
      <c r="G805" s="1118"/>
      <c r="H805" s="1118"/>
      <c r="I805" s="1118"/>
      <c r="J805" s="1118"/>
      <c r="K805" s="1118"/>
      <c r="L805" s="1118"/>
      <c r="M805" s="1120"/>
      <c r="N805" s="1121"/>
    </row>
    <row r="806" spans="2:14" x14ac:dyDescent="0.2">
      <c r="B806" s="1116"/>
      <c r="C806" s="1117"/>
      <c r="D806" s="754"/>
      <c r="E806" s="1118"/>
      <c r="F806" s="1118"/>
      <c r="G806" s="1118"/>
      <c r="H806" s="1118"/>
      <c r="I806" s="1118"/>
      <c r="J806" s="1118"/>
      <c r="K806" s="1118"/>
      <c r="L806" s="1118"/>
      <c r="M806" s="1120"/>
      <c r="N806" s="1121"/>
    </row>
    <row r="807" spans="2:14" x14ac:dyDescent="0.2">
      <c r="B807" s="1116"/>
      <c r="C807" s="1117"/>
      <c r="D807" s="754"/>
      <c r="E807" s="1118"/>
      <c r="F807" s="1118"/>
      <c r="G807" s="1118"/>
      <c r="H807" s="1118"/>
      <c r="I807" s="1118"/>
      <c r="J807" s="1118"/>
      <c r="K807" s="1118"/>
      <c r="L807" s="1118"/>
      <c r="M807" s="1120"/>
      <c r="N807" s="1121"/>
    </row>
    <row r="808" spans="2:14" x14ac:dyDescent="0.2">
      <c r="B808" s="1116"/>
      <c r="C808" s="1117"/>
      <c r="D808" s="754"/>
      <c r="E808" s="1118"/>
      <c r="F808" s="1118"/>
      <c r="G808" s="1118"/>
      <c r="H808" s="1118"/>
      <c r="I808" s="1118"/>
      <c r="J808" s="1118"/>
      <c r="K808" s="1118"/>
      <c r="L808" s="1118"/>
      <c r="M808" s="1120"/>
      <c r="N808" s="1121"/>
    </row>
    <row r="809" spans="2:14" x14ac:dyDescent="0.2">
      <c r="B809" s="1116"/>
      <c r="C809" s="1117"/>
      <c r="D809" s="754"/>
      <c r="E809" s="1118"/>
      <c r="F809" s="1118"/>
      <c r="G809" s="1118"/>
      <c r="H809" s="1118"/>
      <c r="I809" s="1118"/>
      <c r="J809" s="1118"/>
      <c r="K809" s="1118"/>
      <c r="L809" s="1118"/>
      <c r="M809" s="1120"/>
      <c r="N809" s="1121"/>
    </row>
    <row r="810" spans="2:14" x14ac:dyDescent="0.2">
      <c r="B810" s="1116"/>
      <c r="C810" s="1117"/>
      <c r="D810" s="754"/>
      <c r="E810" s="1118"/>
      <c r="F810" s="1118"/>
      <c r="G810" s="1118"/>
      <c r="H810" s="1118"/>
      <c r="I810" s="1118"/>
      <c r="J810" s="1118"/>
      <c r="K810" s="1118"/>
      <c r="L810" s="1118"/>
      <c r="M810" s="1120"/>
      <c r="N810" s="1121"/>
    </row>
    <row r="811" spans="2:14" x14ac:dyDescent="0.2">
      <c r="B811" s="1116"/>
      <c r="C811" s="1117"/>
      <c r="D811" s="754"/>
      <c r="E811" s="1118"/>
      <c r="F811" s="1118"/>
      <c r="G811" s="1118"/>
      <c r="H811" s="1118"/>
      <c r="I811" s="1118"/>
      <c r="J811" s="1118"/>
      <c r="K811" s="1118"/>
      <c r="L811" s="1118"/>
      <c r="M811" s="1120"/>
      <c r="N811" s="1121"/>
    </row>
    <row r="812" spans="2:14" x14ac:dyDescent="0.2">
      <c r="B812" s="1116"/>
      <c r="C812" s="1117"/>
      <c r="D812" s="754"/>
      <c r="E812" s="1118"/>
      <c r="F812" s="1118"/>
      <c r="G812" s="1118"/>
      <c r="H812" s="1118"/>
      <c r="I812" s="1118"/>
      <c r="J812" s="1118"/>
      <c r="K812" s="1118"/>
      <c r="L812" s="1118"/>
      <c r="M812" s="1120"/>
      <c r="N812" s="1121"/>
    </row>
    <row r="813" spans="2:14" x14ac:dyDescent="0.2">
      <c r="B813" s="1116"/>
      <c r="C813" s="1117"/>
      <c r="D813" s="754"/>
      <c r="E813" s="1118"/>
      <c r="F813" s="1118"/>
      <c r="G813" s="1118"/>
      <c r="H813" s="1118"/>
      <c r="I813" s="1118"/>
      <c r="J813" s="1118"/>
      <c r="K813" s="1118"/>
      <c r="L813" s="1118"/>
      <c r="M813" s="1120"/>
      <c r="N813" s="1121"/>
    </row>
    <row r="814" spans="2:14" x14ac:dyDescent="0.2">
      <c r="B814" s="1116"/>
      <c r="C814" s="1117"/>
      <c r="D814" s="754"/>
      <c r="E814" s="1118"/>
      <c r="F814" s="1118"/>
      <c r="G814" s="1118"/>
      <c r="H814" s="1118"/>
      <c r="I814" s="1118"/>
      <c r="J814" s="1118"/>
      <c r="K814" s="1118"/>
      <c r="L814" s="1118"/>
      <c r="M814" s="1120"/>
      <c r="N814" s="1121"/>
    </row>
    <row r="815" spans="2:14" x14ac:dyDescent="0.2">
      <c r="B815" s="1116"/>
      <c r="C815" s="1117"/>
      <c r="D815" s="754"/>
      <c r="E815" s="1118"/>
      <c r="F815" s="1118"/>
      <c r="G815" s="1118"/>
      <c r="H815" s="1118"/>
      <c r="I815" s="1118"/>
      <c r="J815" s="1118"/>
      <c r="K815" s="1118"/>
      <c r="L815" s="1118"/>
      <c r="M815" s="1120"/>
      <c r="N815" s="1121"/>
    </row>
    <row r="816" spans="2:14" x14ac:dyDescent="0.2">
      <c r="B816" s="1116"/>
      <c r="C816" s="1117"/>
      <c r="D816" s="754"/>
      <c r="E816" s="1118"/>
      <c r="F816" s="1118"/>
      <c r="G816" s="1118"/>
      <c r="H816" s="1118"/>
      <c r="I816" s="1118"/>
      <c r="J816" s="1118"/>
      <c r="K816" s="1118"/>
      <c r="L816" s="1118"/>
      <c r="M816" s="1120"/>
      <c r="N816" s="1121"/>
    </row>
    <row r="817" spans="2:14" x14ac:dyDescent="0.2">
      <c r="B817" s="1116"/>
      <c r="C817" s="1117"/>
      <c r="D817" s="754"/>
      <c r="E817" s="1118"/>
      <c r="F817" s="1118"/>
      <c r="G817" s="1118"/>
      <c r="H817" s="1118"/>
      <c r="I817" s="1118"/>
      <c r="J817" s="1118"/>
      <c r="K817" s="1118"/>
      <c r="L817" s="1118"/>
      <c r="M817" s="1120"/>
      <c r="N817" s="1121"/>
    </row>
    <row r="818" spans="2:14" x14ac:dyDescent="0.2">
      <c r="B818" s="1116"/>
      <c r="C818" s="1117"/>
      <c r="D818" s="754"/>
      <c r="E818" s="1118"/>
      <c r="F818" s="1118"/>
      <c r="G818" s="1118"/>
      <c r="H818" s="1118"/>
      <c r="I818" s="1118"/>
      <c r="J818" s="1118"/>
      <c r="K818" s="1118"/>
      <c r="L818" s="1118"/>
      <c r="M818" s="1120"/>
      <c r="N818" s="1121"/>
    </row>
    <row r="819" spans="2:14" x14ac:dyDescent="0.2">
      <c r="B819" s="1116"/>
      <c r="C819" s="1117"/>
      <c r="D819" s="754"/>
      <c r="E819" s="1118"/>
      <c r="F819" s="1118"/>
      <c r="G819" s="1118"/>
      <c r="H819" s="1118"/>
      <c r="I819" s="1118"/>
      <c r="J819" s="1118"/>
      <c r="K819" s="1118"/>
      <c r="L819" s="1118"/>
      <c r="M819" s="1120"/>
      <c r="N819" s="1121"/>
    </row>
    <row r="820" spans="2:14" x14ac:dyDescent="0.2">
      <c r="B820" s="1116"/>
      <c r="C820" s="1117"/>
      <c r="D820" s="754"/>
      <c r="E820" s="1118"/>
      <c r="F820" s="1118"/>
      <c r="G820" s="1118"/>
      <c r="H820" s="1118"/>
      <c r="I820" s="1118"/>
      <c r="J820" s="1118"/>
      <c r="K820" s="1118"/>
      <c r="L820" s="1118"/>
      <c r="M820" s="1120"/>
      <c r="N820" s="1121"/>
    </row>
    <row r="821" spans="2:14" x14ac:dyDescent="0.2">
      <c r="B821" s="1116"/>
      <c r="C821" s="1117"/>
      <c r="D821" s="754"/>
      <c r="E821" s="1118"/>
      <c r="F821" s="1118"/>
      <c r="G821" s="1118"/>
      <c r="H821" s="1118"/>
      <c r="I821" s="1118"/>
      <c r="J821" s="1118"/>
      <c r="K821" s="1118"/>
      <c r="L821" s="1118"/>
      <c r="M821" s="1120"/>
      <c r="N821" s="1121"/>
    </row>
    <row r="822" spans="2:14" x14ac:dyDescent="0.2">
      <c r="B822" s="1116"/>
      <c r="C822" s="1117"/>
      <c r="D822" s="754"/>
      <c r="E822" s="1118"/>
      <c r="F822" s="1118"/>
      <c r="G822" s="1118"/>
      <c r="H822" s="1118"/>
      <c r="I822" s="1118"/>
      <c r="J822" s="1118"/>
      <c r="K822" s="1118"/>
      <c r="L822" s="1118"/>
      <c r="M822" s="1120"/>
      <c r="N822" s="1121"/>
    </row>
    <row r="823" spans="2:14" x14ac:dyDescent="0.2">
      <c r="B823" s="1116"/>
      <c r="C823" s="1117"/>
      <c r="D823" s="754"/>
      <c r="E823" s="1118"/>
      <c r="F823" s="1118"/>
      <c r="G823" s="1118"/>
      <c r="H823" s="1118"/>
      <c r="I823" s="1118"/>
      <c r="J823" s="1118"/>
      <c r="K823" s="1118"/>
      <c r="L823" s="1118"/>
      <c r="M823" s="1120"/>
      <c r="N823" s="1121"/>
    </row>
    <row r="824" spans="2:14" x14ac:dyDescent="0.2">
      <c r="B824" s="1116"/>
      <c r="C824" s="1117"/>
      <c r="D824" s="754"/>
      <c r="E824" s="1118"/>
      <c r="F824" s="1118"/>
      <c r="G824" s="1118"/>
      <c r="H824" s="1118"/>
      <c r="I824" s="1118"/>
      <c r="J824" s="1118"/>
      <c r="K824" s="1118"/>
      <c r="L824" s="1118"/>
      <c r="M824" s="1120"/>
      <c r="N824" s="1121"/>
    </row>
    <row r="825" spans="2:14" x14ac:dyDescent="0.2">
      <c r="B825" s="1116"/>
      <c r="C825" s="1117"/>
      <c r="D825" s="754"/>
      <c r="E825" s="1118"/>
      <c r="F825" s="1118"/>
      <c r="G825" s="1118"/>
      <c r="H825" s="1118"/>
      <c r="I825" s="1118"/>
      <c r="J825" s="1118"/>
      <c r="K825" s="1118"/>
      <c r="L825" s="1118"/>
      <c r="M825" s="1120"/>
      <c r="N825" s="1121"/>
    </row>
    <row r="826" spans="2:14" x14ac:dyDescent="0.2">
      <c r="B826" s="1116"/>
      <c r="C826" s="1117"/>
      <c r="D826" s="754"/>
      <c r="E826" s="1118"/>
      <c r="F826" s="1118"/>
      <c r="G826" s="1118"/>
      <c r="H826" s="1118"/>
      <c r="I826" s="1118"/>
      <c r="J826" s="1118"/>
      <c r="K826" s="1118"/>
      <c r="L826" s="1118"/>
      <c r="M826" s="1120"/>
      <c r="N826" s="1121"/>
    </row>
    <row r="827" spans="2:14" x14ac:dyDescent="0.2">
      <c r="B827" s="1116"/>
      <c r="C827" s="1117"/>
      <c r="D827" s="754"/>
      <c r="E827" s="1118"/>
      <c r="F827" s="1118"/>
      <c r="G827" s="1118"/>
      <c r="H827" s="1118"/>
      <c r="I827" s="1118"/>
      <c r="J827" s="1118"/>
      <c r="K827" s="1118"/>
      <c r="L827" s="1118"/>
      <c r="M827" s="1120"/>
      <c r="N827" s="1121"/>
    </row>
    <row r="828" spans="2:14" x14ac:dyDescent="0.2">
      <c r="B828" s="1116"/>
      <c r="C828" s="1117"/>
      <c r="D828" s="754"/>
      <c r="E828" s="1118"/>
      <c r="F828" s="1118"/>
      <c r="G828" s="1118"/>
      <c r="H828" s="1118"/>
      <c r="I828" s="1118"/>
      <c r="J828" s="1118"/>
      <c r="K828" s="1118"/>
      <c r="L828" s="1118"/>
      <c r="M828" s="1120"/>
      <c r="N828" s="1121"/>
    </row>
    <row r="829" spans="2:14" x14ac:dyDescent="0.2">
      <c r="B829" s="1116"/>
      <c r="C829" s="1117"/>
      <c r="D829" s="754"/>
      <c r="E829" s="1118"/>
      <c r="F829" s="1118"/>
      <c r="G829" s="1118"/>
      <c r="H829" s="1118"/>
      <c r="I829" s="1118"/>
      <c r="J829" s="1118"/>
      <c r="K829" s="1118"/>
      <c r="L829" s="1118"/>
      <c r="M829" s="1120"/>
      <c r="N829" s="1121"/>
    </row>
    <row r="830" spans="2:14" x14ac:dyDescent="0.2">
      <c r="B830" s="1116"/>
      <c r="C830" s="1117"/>
      <c r="D830" s="754"/>
      <c r="E830" s="1118"/>
      <c r="F830" s="1118"/>
      <c r="G830" s="1118"/>
      <c r="H830" s="1118"/>
      <c r="I830" s="1118"/>
      <c r="J830" s="1118"/>
      <c r="K830" s="1118"/>
      <c r="L830" s="1118"/>
      <c r="M830" s="1120"/>
      <c r="N830" s="1121"/>
    </row>
    <row r="831" spans="2:14" x14ac:dyDescent="0.2">
      <c r="B831" s="1116"/>
      <c r="C831" s="1117"/>
      <c r="D831" s="754"/>
      <c r="E831" s="1118"/>
      <c r="F831" s="1118"/>
      <c r="G831" s="1118"/>
      <c r="H831" s="1118"/>
      <c r="I831" s="1118"/>
      <c r="J831" s="1118"/>
      <c r="K831" s="1118"/>
      <c r="L831" s="1118"/>
      <c r="M831" s="1120"/>
      <c r="N831" s="1121"/>
    </row>
    <row r="832" spans="2:14" x14ac:dyDescent="0.2">
      <c r="B832" s="1116"/>
      <c r="C832" s="1117"/>
      <c r="D832" s="754"/>
      <c r="E832" s="1118"/>
      <c r="F832" s="1118"/>
      <c r="G832" s="1118"/>
      <c r="H832" s="1118"/>
      <c r="I832" s="1118"/>
      <c r="J832" s="1118"/>
      <c r="K832" s="1118"/>
      <c r="L832" s="1118"/>
      <c r="M832" s="1120"/>
      <c r="N832" s="1121"/>
    </row>
    <row r="833" spans="2:14" x14ac:dyDescent="0.2">
      <c r="B833" s="1116"/>
      <c r="C833" s="1117"/>
      <c r="D833" s="754"/>
      <c r="E833" s="1118"/>
      <c r="F833" s="1118"/>
      <c r="G833" s="1118"/>
      <c r="H833" s="1118"/>
      <c r="I833" s="1118"/>
      <c r="J833" s="1118"/>
      <c r="K833" s="1118"/>
      <c r="L833" s="1118"/>
      <c r="M833" s="1120"/>
      <c r="N833" s="1121"/>
    </row>
    <row r="834" spans="2:14" x14ac:dyDescent="0.2">
      <c r="B834" s="1116"/>
      <c r="C834" s="1117"/>
      <c r="D834" s="754"/>
      <c r="E834" s="1118"/>
      <c r="F834" s="1118"/>
      <c r="G834" s="1118"/>
      <c r="H834" s="1118"/>
      <c r="I834" s="1118"/>
      <c r="J834" s="1118"/>
      <c r="K834" s="1118"/>
      <c r="L834" s="1118"/>
      <c r="M834" s="1120"/>
      <c r="N834" s="1121"/>
    </row>
    <row r="835" spans="2:14" x14ac:dyDescent="0.2">
      <c r="B835" s="1116"/>
      <c r="C835" s="1117"/>
      <c r="D835" s="754"/>
      <c r="E835" s="1118"/>
      <c r="F835" s="1118"/>
      <c r="G835" s="1118"/>
      <c r="H835" s="1118"/>
      <c r="I835" s="1118"/>
      <c r="J835" s="1118"/>
      <c r="K835" s="1118"/>
      <c r="L835" s="1118"/>
      <c r="M835" s="1120"/>
      <c r="N835" s="1121"/>
    </row>
    <row r="836" spans="2:14" x14ac:dyDescent="0.2">
      <c r="B836" s="1116"/>
      <c r="C836" s="1117"/>
      <c r="D836" s="754"/>
      <c r="E836" s="1118"/>
      <c r="F836" s="1118"/>
      <c r="G836" s="1118"/>
      <c r="H836" s="1118"/>
      <c r="I836" s="1118"/>
      <c r="J836" s="1118"/>
      <c r="K836" s="1118"/>
      <c r="L836" s="1118"/>
      <c r="M836" s="1120"/>
      <c r="N836" s="1121"/>
    </row>
    <row r="837" spans="2:14" x14ac:dyDescent="0.2">
      <c r="B837" s="1116"/>
      <c r="C837" s="1117"/>
      <c r="D837" s="754"/>
      <c r="E837" s="1118"/>
      <c r="F837" s="1118"/>
      <c r="G837" s="1118"/>
      <c r="H837" s="1118"/>
      <c r="I837" s="1118"/>
      <c r="J837" s="1118"/>
      <c r="K837" s="1118"/>
      <c r="L837" s="1118"/>
      <c r="M837" s="1120"/>
      <c r="N837" s="1121"/>
    </row>
    <row r="838" spans="2:14" x14ac:dyDescent="0.2">
      <c r="B838" s="1116"/>
      <c r="C838" s="1117"/>
      <c r="D838" s="754"/>
      <c r="E838" s="1118"/>
      <c r="F838" s="1118"/>
      <c r="G838" s="1118"/>
      <c r="H838" s="1118"/>
      <c r="I838" s="1118"/>
      <c r="J838" s="1118"/>
      <c r="K838" s="1118"/>
      <c r="L838" s="1118"/>
      <c r="M838" s="1120"/>
      <c r="N838" s="1121"/>
    </row>
    <row r="839" spans="2:14" x14ac:dyDescent="0.2">
      <c r="B839" s="1116"/>
      <c r="C839" s="1117"/>
      <c r="D839" s="754"/>
      <c r="E839" s="1118"/>
      <c r="F839" s="1118"/>
      <c r="G839" s="1118"/>
      <c r="H839" s="1118"/>
      <c r="I839" s="1118"/>
      <c r="J839" s="1118"/>
      <c r="K839" s="1118"/>
      <c r="L839" s="1118"/>
      <c r="M839" s="1120"/>
      <c r="N839" s="1121"/>
    </row>
    <row r="840" spans="2:14" x14ac:dyDescent="0.2">
      <c r="B840" s="1116"/>
      <c r="C840" s="1117"/>
      <c r="D840" s="754"/>
      <c r="E840" s="1118"/>
      <c r="F840" s="1118"/>
      <c r="G840" s="1118"/>
      <c r="H840" s="1118"/>
      <c r="I840" s="1118"/>
      <c r="J840" s="1118"/>
      <c r="K840" s="1118"/>
      <c r="L840" s="1118"/>
      <c r="M840" s="1120"/>
      <c r="N840" s="1121"/>
    </row>
    <row r="841" spans="2:14" x14ac:dyDescent="0.2">
      <c r="B841" s="1116"/>
      <c r="C841" s="1117"/>
      <c r="D841" s="754"/>
      <c r="E841" s="1118"/>
      <c r="F841" s="1118"/>
      <c r="G841" s="1118"/>
      <c r="H841" s="1118"/>
      <c r="I841" s="1118"/>
      <c r="J841" s="1118"/>
      <c r="K841" s="1118"/>
      <c r="L841" s="1118"/>
      <c r="M841" s="1120"/>
      <c r="N841" s="1121"/>
    </row>
    <row r="842" spans="2:14" x14ac:dyDescent="0.2">
      <c r="B842" s="1116"/>
      <c r="C842" s="1117"/>
      <c r="D842" s="754"/>
      <c r="E842" s="1118"/>
      <c r="F842" s="1118"/>
      <c r="G842" s="1118"/>
      <c r="H842" s="1118"/>
      <c r="I842" s="1118"/>
      <c r="J842" s="1118"/>
      <c r="K842" s="1118"/>
      <c r="L842" s="1118"/>
      <c r="M842" s="1120"/>
      <c r="N842" s="1121"/>
    </row>
    <row r="843" spans="2:14" x14ac:dyDescent="0.2">
      <c r="B843" s="1116"/>
      <c r="C843" s="1117"/>
      <c r="D843" s="754"/>
      <c r="E843" s="1118"/>
      <c r="F843" s="1118"/>
      <c r="G843" s="1118"/>
      <c r="H843" s="1118"/>
      <c r="I843" s="1118"/>
      <c r="J843" s="1118"/>
      <c r="K843" s="1118"/>
      <c r="L843" s="1118"/>
      <c r="M843" s="1120"/>
      <c r="N843" s="1121"/>
    </row>
    <row r="844" spans="2:14" x14ac:dyDescent="0.2">
      <c r="B844" s="1116"/>
      <c r="C844" s="1117"/>
      <c r="D844" s="754"/>
      <c r="E844" s="1118"/>
      <c r="F844" s="1118"/>
      <c r="G844" s="1118"/>
      <c r="H844" s="1118"/>
      <c r="I844" s="1118"/>
      <c r="J844" s="1118"/>
      <c r="K844" s="1118"/>
      <c r="L844" s="1118"/>
      <c r="M844" s="1120"/>
      <c r="N844" s="1121"/>
    </row>
    <row r="845" spans="2:14" x14ac:dyDescent="0.2">
      <c r="B845" s="1116"/>
      <c r="C845" s="1117"/>
      <c r="D845" s="754"/>
      <c r="E845" s="1118"/>
      <c r="F845" s="1118"/>
      <c r="G845" s="1118"/>
      <c r="H845" s="1118"/>
      <c r="I845" s="1118"/>
      <c r="J845" s="1118"/>
      <c r="K845" s="1118"/>
      <c r="L845" s="1118"/>
      <c r="M845" s="1120"/>
      <c r="N845" s="1121"/>
    </row>
    <row r="846" spans="2:14" x14ac:dyDescent="0.2">
      <c r="B846" s="1116"/>
      <c r="C846" s="1117"/>
      <c r="D846" s="754"/>
      <c r="E846" s="1118"/>
      <c r="F846" s="1118"/>
      <c r="G846" s="1118"/>
      <c r="H846" s="1118"/>
      <c r="I846" s="1118"/>
      <c r="J846" s="1118"/>
      <c r="K846" s="1118"/>
      <c r="L846" s="1118"/>
      <c r="M846" s="1120"/>
      <c r="N846" s="1121"/>
    </row>
    <row r="847" spans="2:14" x14ac:dyDescent="0.2">
      <c r="B847" s="1116"/>
      <c r="C847" s="1117"/>
      <c r="D847" s="754"/>
      <c r="E847" s="1118"/>
      <c r="F847" s="1118"/>
      <c r="G847" s="1118"/>
      <c r="H847" s="1118"/>
      <c r="I847" s="1118"/>
      <c r="J847" s="1118"/>
      <c r="K847" s="1118"/>
      <c r="L847" s="1118"/>
      <c r="M847" s="1120"/>
      <c r="N847" s="1121"/>
    </row>
    <row r="848" spans="2:14" x14ac:dyDescent="0.2">
      <c r="B848" s="1116"/>
      <c r="C848" s="1117"/>
      <c r="D848" s="754"/>
      <c r="E848" s="1118"/>
      <c r="F848" s="1118"/>
      <c r="G848" s="1118"/>
      <c r="H848" s="1118"/>
      <c r="I848" s="1118"/>
      <c r="J848" s="1118"/>
      <c r="K848" s="1118"/>
      <c r="L848" s="1118"/>
      <c r="M848" s="1120"/>
      <c r="N848" s="1121"/>
    </row>
    <row r="849" spans="2:14" x14ac:dyDescent="0.2">
      <c r="B849" s="1116"/>
      <c r="C849" s="1117"/>
      <c r="D849" s="754"/>
      <c r="E849" s="1118"/>
      <c r="F849" s="1118"/>
      <c r="G849" s="1118"/>
      <c r="H849" s="1118"/>
      <c r="I849" s="1118"/>
      <c r="J849" s="1118"/>
      <c r="K849" s="1118"/>
      <c r="L849" s="1118"/>
      <c r="M849" s="1120"/>
      <c r="N849" s="1121"/>
    </row>
    <row r="850" spans="2:14" x14ac:dyDescent="0.2">
      <c r="B850" s="1116"/>
      <c r="C850" s="1117"/>
      <c r="D850" s="754"/>
      <c r="E850" s="1118"/>
      <c r="F850" s="1118"/>
      <c r="G850" s="1118"/>
      <c r="H850" s="1118"/>
      <c r="I850" s="1118"/>
      <c r="J850" s="1118"/>
      <c r="K850" s="1118"/>
      <c r="L850" s="1118"/>
      <c r="M850" s="1120"/>
      <c r="N850" s="1121"/>
    </row>
    <row r="851" spans="2:14" x14ac:dyDescent="0.2">
      <c r="B851" s="1116"/>
      <c r="C851" s="1117"/>
      <c r="D851" s="754"/>
      <c r="E851" s="1118"/>
      <c r="F851" s="1118"/>
      <c r="G851" s="1118"/>
      <c r="H851" s="1118"/>
      <c r="I851" s="1118"/>
      <c r="J851" s="1118"/>
      <c r="K851" s="1118"/>
      <c r="L851" s="1118"/>
      <c r="M851" s="1120"/>
      <c r="N851" s="1121"/>
    </row>
    <row r="852" spans="2:14" x14ac:dyDescent="0.2">
      <c r="B852" s="1116"/>
      <c r="C852" s="1117"/>
      <c r="D852" s="754"/>
      <c r="E852" s="1118"/>
      <c r="F852" s="1118"/>
      <c r="G852" s="1118"/>
      <c r="H852" s="1118"/>
      <c r="I852" s="1118"/>
      <c r="J852" s="1118"/>
      <c r="K852" s="1118"/>
      <c r="L852" s="1118"/>
      <c r="M852" s="1120"/>
      <c r="N852" s="1121"/>
    </row>
    <row r="853" spans="2:14" x14ac:dyDescent="0.2">
      <c r="B853" s="1116"/>
      <c r="C853" s="1117"/>
      <c r="D853" s="754"/>
      <c r="E853" s="1118"/>
      <c r="F853" s="1118"/>
      <c r="G853" s="1118"/>
      <c r="H853" s="1118"/>
      <c r="I853" s="1118"/>
      <c r="J853" s="1118"/>
      <c r="K853" s="1118"/>
      <c r="L853" s="1118"/>
      <c r="M853" s="1120"/>
      <c r="N853" s="1121"/>
    </row>
    <row r="854" spans="2:14" x14ac:dyDescent="0.2">
      <c r="B854" s="1116"/>
      <c r="C854" s="1117"/>
      <c r="D854" s="754"/>
      <c r="E854" s="1118"/>
      <c r="F854" s="1118"/>
      <c r="G854" s="1118"/>
      <c r="H854" s="1118"/>
      <c r="I854" s="1118"/>
      <c r="J854" s="1118"/>
      <c r="K854" s="1118"/>
      <c r="L854" s="1118"/>
      <c r="M854" s="1120"/>
      <c r="N854" s="1121"/>
    </row>
    <row r="855" spans="2:14" x14ac:dyDescent="0.2">
      <c r="B855" s="1116"/>
      <c r="C855" s="1117"/>
      <c r="D855" s="754"/>
      <c r="E855" s="1118"/>
      <c r="F855" s="1118"/>
      <c r="G855" s="1118"/>
      <c r="H855" s="1118"/>
      <c r="I855" s="1118"/>
      <c r="J855" s="1118"/>
      <c r="K855" s="1118"/>
      <c r="L855" s="1118"/>
      <c r="M855" s="1120"/>
      <c r="N855" s="1121"/>
    </row>
    <row r="856" spans="2:14" x14ac:dyDescent="0.2">
      <c r="B856" s="1116"/>
      <c r="C856" s="1117"/>
      <c r="D856" s="754"/>
      <c r="E856" s="1118"/>
      <c r="F856" s="1118"/>
      <c r="G856" s="1118"/>
      <c r="H856" s="1118"/>
      <c r="I856" s="1118"/>
      <c r="J856" s="1118"/>
      <c r="K856" s="1118"/>
      <c r="L856" s="1118"/>
      <c r="M856" s="1120"/>
      <c r="N856" s="1121"/>
    </row>
    <row r="857" spans="2:14" x14ac:dyDescent="0.2">
      <c r="B857" s="1116"/>
      <c r="C857" s="1117"/>
      <c r="D857" s="754"/>
      <c r="E857" s="1118"/>
      <c r="F857" s="1118"/>
      <c r="G857" s="1118"/>
      <c r="H857" s="1118"/>
      <c r="I857" s="1118"/>
      <c r="J857" s="1118"/>
      <c r="K857" s="1118"/>
      <c r="L857" s="1118"/>
      <c r="M857" s="1120"/>
      <c r="N857" s="1121"/>
    </row>
    <row r="858" spans="2:14" x14ac:dyDescent="0.2">
      <c r="B858" s="1116"/>
      <c r="C858" s="1117"/>
      <c r="D858" s="754"/>
      <c r="E858" s="1118"/>
      <c r="F858" s="1118"/>
      <c r="G858" s="1118"/>
      <c r="H858" s="1118"/>
      <c r="I858" s="1118"/>
      <c r="J858" s="1118"/>
      <c r="K858" s="1118"/>
      <c r="L858" s="1118"/>
      <c r="M858" s="1120"/>
      <c r="N858" s="1121"/>
    </row>
    <row r="859" spans="2:14" x14ac:dyDescent="0.2">
      <c r="B859" s="1116"/>
      <c r="C859" s="1117"/>
      <c r="D859" s="754"/>
      <c r="E859" s="1118"/>
      <c r="F859" s="1118"/>
      <c r="G859" s="1118"/>
      <c r="H859" s="1118"/>
      <c r="I859" s="1118"/>
      <c r="J859" s="1118"/>
      <c r="K859" s="1118"/>
      <c r="L859" s="1118"/>
      <c r="M859" s="1120"/>
      <c r="N859" s="1121"/>
    </row>
    <row r="860" spans="2:14" x14ac:dyDescent="0.2">
      <c r="B860" s="1116"/>
      <c r="C860" s="1117"/>
      <c r="D860" s="754"/>
      <c r="E860" s="1118"/>
      <c r="F860" s="1118"/>
      <c r="G860" s="1118"/>
      <c r="H860" s="1118"/>
      <c r="I860" s="1118"/>
      <c r="J860" s="1118"/>
      <c r="K860" s="1118"/>
      <c r="L860" s="1118"/>
      <c r="M860" s="1120"/>
      <c r="N860" s="1121"/>
    </row>
    <row r="861" spans="2:14" x14ac:dyDescent="0.2">
      <c r="B861" s="1116"/>
      <c r="C861" s="1117"/>
      <c r="D861" s="754"/>
      <c r="E861" s="1118"/>
      <c r="F861" s="1118"/>
      <c r="G861" s="1118"/>
      <c r="H861" s="1118"/>
      <c r="I861" s="1118"/>
      <c r="J861" s="1118"/>
      <c r="K861" s="1118"/>
      <c r="L861" s="1118"/>
      <c r="M861" s="1120"/>
      <c r="N861" s="1121"/>
    </row>
    <row r="862" spans="2:14" x14ac:dyDescent="0.2">
      <c r="B862" s="1116"/>
      <c r="C862" s="1117"/>
      <c r="D862" s="754"/>
      <c r="E862" s="1118"/>
      <c r="F862" s="1118"/>
      <c r="G862" s="1118"/>
      <c r="H862" s="1118"/>
      <c r="I862" s="1118"/>
      <c r="J862" s="1118"/>
      <c r="K862" s="1118"/>
      <c r="L862" s="1118"/>
      <c r="M862" s="1120"/>
      <c r="N862" s="1121"/>
    </row>
    <row r="863" spans="2:14" x14ac:dyDescent="0.2">
      <c r="B863" s="1116"/>
      <c r="C863" s="1117"/>
      <c r="D863" s="754"/>
      <c r="E863" s="1118"/>
      <c r="F863" s="1118"/>
      <c r="G863" s="1118"/>
      <c r="H863" s="1118"/>
      <c r="I863" s="1118"/>
      <c r="J863" s="1118"/>
      <c r="K863" s="1118"/>
      <c r="L863" s="1118"/>
      <c r="M863" s="1120"/>
      <c r="N863" s="1121"/>
    </row>
    <row r="864" spans="2:14" x14ac:dyDescent="0.2">
      <c r="B864" s="1116"/>
      <c r="C864" s="1117"/>
      <c r="D864" s="754"/>
      <c r="E864" s="1118"/>
      <c r="F864" s="1118"/>
      <c r="G864" s="1118"/>
      <c r="H864" s="1118"/>
      <c r="I864" s="1118"/>
      <c r="J864" s="1118"/>
      <c r="K864" s="1118"/>
      <c r="L864" s="1118"/>
      <c r="M864" s="1120"/>
      <c r="N864" s="1121"/>
    </row>
    <row r="865" spans="2:14" x14ac:dyDescent="0.2">
      <c r="B865" s="1116"/>
      <c r="C865" s="1117"/>
      <c r="D865" s="754"/>
      <c r="E865" s="1118"/>
      <c r="F865" s="1118"/>
      <c r="G865" s="1118"/>
      <c r="H865" s="1118"/>
      <c r="I865" s="1118"/>
      <c r="J865" s="1118"/>
      <c r="K865" s="1118"/>
      <c r="L865" s="1118"/>
      <c r="M865" s="1120"/>
      <c r="N865" s="1121"/>
    </row>
    <row r="866" spans="2:14" x14ac:dyDescent="0.2">
      <c r="B866" s="1116"/>
      <c r="C866" s="1117"/>
      <c r="D866" s="754"/>
      <c r="E866" s="1118"/>
      <c r="F866" s="1118"/>
      <c r="G866" s="1118"/>
      <c r="H866" s="1118"/>
      <c r="I866" s="1118"/>
      <c r="J866" s="1118"/>
      <c r="K866" s="1118"/>
      <c r="L866" s="1118"/>
      <c r="M866" s="1120"/>
      <c r="N866" s="1121"/>
    </row>
    <row r="867" spans="2:14" x14ac:dyDescent="0.2">
      <c r="B867" s="1116"/>
      <c r="C867" s="1117"/>
      <c r="D867" s="754"/>
      <c r="E867" s="1118"/>
      <c r="F867" s="1118"/>
      <c r="G867" s="1118"/>
      <c r="H867" s="1118"/>
      <c r="I867" s="1118"/>
      <c r="J867" s="1118"/>
      <c r="K867" s="1118"/>
      <c r="L867" s="1118"/>
      <c r="M867" s="1120"/>
      <c r="N867" s="1121"/>
    </row>
    <row r="868" spans="2:14" x14ac:dyDescent="0.2">
      <c r="B868" s="1116"/>
      <c r="C868" s="1117"/>
      <c r="D868" s="754"/>
      <c r="E868" s="1118"/>
      <c r="F868" s="1118"/>
      <c r="G868" s="1118"/>
      <c r="H868" s="1118"/>
      <c r="I868" s="1118"/>
      <c r="J868" s="1118"/>
      <c r="K868" s="1118"/>
      <c r="L868" s="1118"/>
      <c r="M868" s="1120"/>
      <c r="N868" s="1121"/>
    </row>
    <row r="869" spans="2:14" x14ac:dyDescent="0.2">
      <c r="B869" s="1116"/>
      <c r="C869" s="1117"/>
      <c r="D869" s="754"/>
      <c r="E869" s="1118"/>
      <c r="F869" s="1118"/>
      <c r="G869" s="1118"/>
      <c r="H869" s="1118"/>
      <c r="I869" s="1118"/>
      <c r="J869" s="1118"/>
      <c r="K869" s="1118"/>
      <c r="L869" s="1118"/>
      <c r="M869" s="1120"/>
      <c r="N869" s="1121"/>
    </row>
    <row r="870" spans="2:14" x14ac:dyDescent="0.2">
      <c r="B870" s="1116"/>
      <c r="C870" s="1117"/>
      <c r="D870" s="754"/>
      <c r="E870" s="1118"/>
      <c r="F870" s="1118"/>
      <c r="G870" s="1118"/>
      <c r="H870" s="1118"/>
      <c r="I870" s="1118"/>
      <c r="J870" s="1118"/>
      <c r="K870" s="1118"/>
      <c r="L870" s="1118"/>
      <c r="M870" s="1120"/>
      <c r="N870" s="1121"/>
    </row>
    <row r="871" spans="2:14" x14ac:dyDescent="0.2">
      <c r="B871" s="1116"/>
      <c r="C871" s="1117"/>
      <c r="D871" s="754"/>
      <c r="E871" s="1118"/>
      <c r="F871" s="1118"/>
      <c r="G871" s="1118"/>
      <c r="H871" s="1118"/>
      <c r="I871" s="1118"/>
      <c r="J871" s="1118"/>
      <c r="K871" s="1118"/>
      <c r="L871" s="1118"/>
      <c r="M871" s="1120"/>
      <c r="N871" s="1121"/>
    </row>
    <row r="872" spans="2:14" x14ac:dyDescent="0.2">
      <c r="B872" s="1116"/>
      <c r="C872" s="1117"/>
      <c r="D872" s="754"/>
      <c r="E872" s="1118"/>
      <c r="F872" s="1118"/>
      <c r="G872" s="1118"/>
      <c r="H872" s="1118"/>
      <c r="I872" s="1118"/>
      <c r="J872" s="1118"/>
      <c r="K872" s="1118"/>
      <c r="L872" s="1118"/>
      <c r="M872" s="1120"/>
      <c r="N872" s="1121"/>
    </row>
    <row r="873" spans="2:14" x14ac:dyDescent="0.2">
      <c r="B873" s="1116"/>
      <c r="C873" s="1117"/>
      <c r="D873" s="754"/>
      <c r="E873" s="1118"/>
      <c r="F873" s="1118"/>
      <c r="G873" s="1118"/>
      <c r="H873" s="1118"/>
      <c r="I873" s="1118"/>
      <c r="J873" s="1118"/>
      <c r="K873" s="1118"/>
      <c r="L873" s="1118"/>
      <c r="M873" s="1120"/>
      <c r="N873" s="1121"/>
    </row>
    <row r="874" spans="2:14" x14ac:dyDescent="0.2">
      <c r="B874" s="1116"/>
      <c r="C874" s="1117"/>
      <c r="D874" s="754"/>
      <c r="E874" s="1118"/>
      <c r="F874" s="1118"/>
      <c r="G874" s="1118"/>
      <c r="H874" s="1118"/>
      <c r="I874" s="1118"/>
      <c r="J874" s="1118"/>
      <c r="K874" s="1118"/>
      <c r="L874" s="1118"/>
      <c r="M874" s="1120"/>
      <c r="N874" s="1121"/>
    </row>
    <row r="875" spans="2:14" x14ac:dyDescent="0.2">
      <c r="B875" s="1116"/>
      <c r="C875" s="1117"/>
      <c r="D875" s="754"/>
      <c r="E875" s="1118"/>
      <c r="F875" s="1118"/>
      <c r="G875" s="1118"/>
      <c r="H875" s="1118"/>
      <c r="I875" s="1118"/>
      <c r="J875" s="1118"/>
      <c r="K875" s="1118"/>
      <c r="L875" s="1118"/>
      <c r="M875" s="1120"/>
      <c r="N875" s="1121"/>
    </row>
    <row r="876" spans="2:14" x14ac:dyDescent="0.2">
      <c r="B876" s="1116"/>
      <c r="C876" s="1117"/>
      <c r="D876" s="754"/>
      <c r="E876" s="1118"/>
      <c r="F876" s="1118"/>
      <c r="G876" s="1118"/>
      <c r="H876" s="1118"/>
      <c r="I876" s="1118"/>
      <c r="J876" s="1118"/>
      <c r="K876" s="1118"/>
      <c r="L876" s="1118"/>
      <c r="M876" s="1120"/>
      <c r="N876" s="1121"/>
    </row>
    <row r="877" spans="2:14" x14ac:dyDescent="0.2">
      <c r="B877" s="1116"/>
      <c r="C877" s="1117"/>
      <c r="D877" s="754"/>
      <c r="E877" s="1118"/>
      <c r="F877" s="1118"/>
      <c r="G877" s="1118"/>
      <c r="H877" s="1118"/>
      <c r="I877" s="1118"/>
      <c r="J877" s="1118"/>
      <c r="K877" s="1118"/>
      <c r="L877" s="1118"/>
      <c r="M877" s="1120"/>
      <c r="N877" s="1121"/>
    </row>
    <row r="878" spans="2:14" x14ac:dyDescent="0.2">
      <c r="B878" s="1116"/>
      <c r="C878" s="1117"/>
      <c r="D878" s="754"/>
      <c r="E878" s="1118"/>
      <c r="F878" s="1118"/>
      <c r="G878" s="1118"/>
      <c r="H878" s="1118"/>
      <c r="I878" s="1118"/>
      <c r="J878" s="1118"/>
      <c r="K878" s="1118"/>
      <c r="L878" s="1118"/>
      <c r="M878" s="1120"/>
      <c r="N878" s="1121"/>
    </row>
    <row r="879" spans="2:14" x14ac:dyDescent="0.2">
      <c r="B879" s="1116"/>
      <c r="C879" s="1117"/>
      <c r="D879" s="754"/>
      <c r="E879" s="1118"/>
      <c r="F879" s="1118"/>
      <c r="G879" s="1118"/>
      <c r="H879" s="1118"/>
      <c r="I879" s="1118"/>
      <c r="J879" s="1118"/>
      <c r="K879" s="1118"/>
      <c r="L879" s="1118"/>
      <c r="M879" s="1120"/>
      <c r="N879" s="1121"/>
    </row>
    <row r="880" spans="2:14" x14ac:dyDescent="0.2">
      <c r="B880" s="1116"/>
      <c r="C880" s="1117"/>
      <c r="D880" s="754"/>
      <c r="E880" s="1118"/>
      <c r="F880" s="1118"/>
      <c r="G880" s="1118"/>
      <c r="H880" s="1118"/>
      <c r="I880" s="1118"/>
      <c r="J880" s="1118"/>
      <c r="K880" s="1118"/>
      <c r="L880" s="1118"/>
      <c r="M880" s="1120"/>
      <c r="N880" s="1121"/>
    </row>
    <row r="881" spans="2:14" x14ac:dyDescent="0.2">
      <c r="B881" s="1116"/>
      <c r="C881" s="1117"/>
      <c r="D881" s="754"/>
      <c r="E881" s="1118"/>
      <c r="F881" s="1118"/>
      <c r="G881" s="1118"/>
      <c r="H881" s="1118"/>
      <c r="I881" s="1118"/>
      <c r="J881" s="1118"/>
      <c r="K881" s="1118"/>
      <c r="L881" s="1118"/>
      <c r="M881" s="1120"/>
      <c r="N881" s="1121"/>
    </row>
    <row r="882" spans="2:14" x14ac:dyDescent="0.2">
      <c r="B882" s="1116"/>
      <c r="C882" s="1117"/>
      <c r="D882" s="754"/>
      <c r="E882" s="1118"/>
      <c r="F882" s="1118"/>
      <c r="G882" s="1118"/>
      <c r="H882" s="1118"/>
      <c r="I882" s="1118"/>
      <c r="J882" s="1118"/>
      <c r="K882" s="1118"/>
      <c r="L882" s="1118"/>
      <c r="M882" s="1120"/>
      <c r="N882" s="1121"/>
    </row>
    <row r="883" spans="2:14" x14ac:dyDescent="0.2">
      <c r="B883" s="1116"/>
      <c r="C883" s="1117"/>
      <c r="D883" s="754"/>
      <c r="E883" s="1118"/>
      <c r="F883" s="1118"/>
      <c r="G883" s="1118"/>
      <c r="H883" s="1118"/>
      <c r="I883" s="1118"/>
      <c r="J883" s="1118"/>
      <c r="K883" s="1118"/>
      <c r="L883" s="1118"/>
      <c r="M883" s="1120"/>
      <c r="N883" s="1121"/>
    </row>
    <row r="884" spans="2:14" x14ac:dyDescent="0.2">
      <c r="B884" s="1116"/>
      <c r="C884" s="1117"/>
      <c r="D884" s="754"/>
      <c r="E884" s="1118"/>
      <c r="F884" s="1118"/>
      <c r="G884" s="1118"/>
      <c r="H884" s="1118"/>
      <c r="I884" s="1118"/>
      <c r="J884" s="1118"/>
      <c r="K884" s="1118"/>
      <c r="L884" s="1118"/>
      <c r="M884" s="1120"/>
      <c r="N884" s="1121"/>
    </row>
    <row r="885" spans="2:14" x14ac:dyDescent="0.2">
      <c r="B885" s="1116"/>
      <c r="C885" s="1117"/>
      <c r="D885" s="754"/>
      <c r="E885" s="1118"/>
      <c r="F885" s="1118"/>
      <c r="G885" s="1118"/>
      <c r="H885" s="1118"/>
      <c r="I885" s="1118"/>
      <c r="J885" s="1118"/>
      <c r="K885" s="1118"/>
      <c r="L885" s="1118"/>
      <c r="M885" s="1120"/>
      <c r="N885" s="1121"/>
    </row>
    <row r="886" spans="2:14" x14ac:dyDescent="0.2">
      <c r="B886" s="1116"/>
      <c r="C886" s="1117"/>
      <c r="D886" s="754"/>
      <c r="E886" s="1118"/>
      <c r="F886" s="1118"/>
      <c r="G886" s="1118"/>
      <c r="H886" s="1118"/>
      <c r="I886" s="1118"/>
      <c r="J886" s="1118"/>
      <c r="K886" s="1118"/>
      <c r="L886" s="1118"/>
      <c r="M886" s="1120"/>
      <c r="N886" s="1121"/>
    </row>
    <row r="887" spans="2:14" x14ac:dyDescent="0.2">
      <c r="B887" s="1116"/>
      <c r="C887" s="1117"/>
      <c r="D887" s="754"/>
      <c r="E887" s="1118"/>
      <c r="F887" s="1118"/>
      <c r="G887" s="1118"/>
      <c r="H887" s="1118"/>
      <c r="I887" s="1118"/>
      <c r="J887" s="1118"/>
      <c r="K887" s="1118"/>
      <c r="L887" s="1118"/>
      <c r="M887" s="1120"/>
      <c r="N887" s="1121"/>
    </row>
    <row r="888" spans="2:14" x14ac:dyDescent="0.2">
      <c r="B888" s="1116"/>
      <c r="C888" s="1117"/>
      <c r="D888" s="754"/>
      <c r="E888" s="1118"/>
      <c r="F888" s="1118"/>
      <c r="G888" s="1118"/>
      <c r="H888" s="1118"/>
      <c r="I888" s="1118"/>
      <c r="J888" s="1118"/>
      <c r="K888" s="1118"/>
      <c r="L888" s="1118"/>
      <c r="M888" s="1120"/>
      <c r="N888" s="1121"/>
    </row>
    <row r="889" spans="2:14" x14ac:dyDescent="0.2">
      <c r="B889" s="1116"/>
      <c r="C889" s="1117"/>
      <c r="D889" s="754"/>
      <c r="E889" s="1118"/>
      <c r="F889" s="1118"/>
      <c r="G889" s="1118"/>
      <c r="H889" s="1118"/>
      <c r="I889" s="1118"/>
      <c r="J889" s="1118"/>
      <c r="K889" s="1118"/>
      <c r="L889" s="1118"/>
      <c r="M889" s="1120"/>
      <c r="N889" s="1121"/>
    </row>
    <row r="890" spans="2:14" x14ac:dyDescent="0.2">
      <c r="B890" s="1116"/>
      <c r="C890" s="1117"/>
      <c r="D890" s="754"/>
      <c r="E890" s="1118"/>
      <c r="F890" s="1118"/>
      <c r="G890" s="1118"/>
      <c r="H890" s="1118"/>
      <c r="I890" s="1118"/>
      <c r="J890" s="1118"/>
      <c r="K890" s="1118"/>
      <c r="L890" s="1118"/>
      <c r="M890" s="1120"/>
      <c r="N890" s="1121"/>
    </row>
    <row r="891" spans="2:14" x14ac:dyDescent="0.2">
      <c r="B891" s="1116"/>
      <c r="C891" s="1117"/>
      <c r="D891" s="754"/>
      <c r="E891" s="1118"/>
      <c r="F891" s="1118"/>
      <c r="G891" s="1118"/>
      <c r="H891" s="1118"/>
      <c r="I891" s="1118"/>
      <c r="J891" s="1118"/>
      <c r="K891" s="1118"/>
      <c r="L891" s="1118"/>
      <c r="M891" s="1120"/>
      <c r="N891" s="1121"/>
    </row>
    <row r="892" spans="2:14" x14ac:dyDescent="0.2">
      <c r="B892" s="1116"/>
      <c r="C892" s="1117"/>
      <c r="D892" s="754"/>
      <c r="E892" s="1118"/>
      <c r="F892" s="1118"/>
      <c r="G892" s="1118"/>
      <c r="H892" s="1118"/>
      <c r="I892" s="1118"/>
      <c r="J892" s="1118"/>
      <c r="K892" s="1118"/>
      <c r="L892" s="1118"/>
      <c r="M892" s="1120"/>
      <c r="N892" s="1121"/>
    </row>
    <row r="893" spans="2:14" x14ac:dyDescent="0.2">
      <c r="B893" s="1116"/>
      <c r="C893" s="1117"/>
      <c r="D893" s="754"/>
      <c r="E893" s="1118"/>
      <c r="F893" s="1118"/>
      <c r="G893" s="1118"/>
      <c r="H893" s="1118"/>
      <c r="I893" s="1118"/>
      <c r="J893" s="1118"/>
      <c r="K893" s="1118"/>
      <c r="L893" s="1118"/>
      <c r="M893" s="1120"/>
      <c r="N893" s="1121"/>
    </row>
    <row r="894" spans="2:14" x14ac:dyDescent="0.2">
      <c r="B894" s="1116"/>
      <c r="C894" s="1117"/>
      <c r="D894" s="754"/>
      <c r="E894" s="1118"/>
      <c r="F894" s="1118"/>
      <c r="G894" s="1118"/>
      <c r="H894" s="1118"/>
      <c r="I894" s="1118"/>
      <c r="J894" s="1118"/>
      <c r="K894" s="1118"/>
      <c r="L894" s="1118"/>
      <c r="M894" s="1120"/>
      <c r="N894" s="1121"/>
    </row>
    <row r="895" spans="2:14" x14ac:dyDescent="0.2">
      <c r="B895" s="1116"/>
      <c r="C895" s="1117"/>
      <c r="D895" s="754"/>
      <c r="E895" s="1118"/>
      <c r="F895" s="1118"/>
      <c r="G895" s="1118"/>
      <c r="H895" s="1118"/>
      <c r="I895" s="1118"/>
      <c r="J895" s="1118"/>
      <c r="K895" s="1118"/>
      <c r="L895" s="1118"/>
      <c r="M895" s="1120"/>
      <c r="N895" s="1121"/>
    </row>
    <row r="896" spans="2:14" x14ac:dyDescent="0.2">
      <c r="B896" s="1116"/>
      <c r="C896" s="1117"/>
      <c r="D896" s="754"/>
      <c r="E896" s="1118"/>
      <c r="F896" s="1118"/>
      <c r="G896" s="1118"/>
      <c r="H896" s="1118"/>
      <c r="I896" s="1118"/>
      <c r="J896" s="1118"/>
      <c r="K896" s="1118"/>
      <c r="L896" s="1118"/>
      <c r="M896" s="1120"/>
      <c r="N896" s="1121"/>
    </row>
    <row r="897" spans="2:14" x14ac:dyDescent="0.2">
      <c r="B897" s="1116"/>
      <c r="C897" s="1117"/>
      <c r="D897" s="754"/>
      <c r="E897" s="1118"/>
      <c r="F897" s="1118"/>
      <c r="G897" s="1118"/>
      <c r="H897" s="1118"/>
      <c r="I897" s="1118"/>
      <c r="J897" s="1118"/>
      <c r="K897" s="1118"/>
      <c r="L897" s="1118"/>
      <c r="M897" s="1120"/>
      <c r="N897" s="1121"/>
    </row>
    <row r="898" spans="2:14" x14ac:dyDescent="0.2">
      <c r="B898" s="1116"/>
      <c r="C898" s="1117"/>
      <c r="D898" s="754"/>
      <c r="E898" s="1118"/>
      <c r="F898" s="1118"/>
      <c r="G898" s="1118"/>
      <c r="H898" s="1118"/>
      <c r="I898" s="1118"/>
      <c r="J898" s="1118"/>
      <c r="K898" s="1118"/>
      <c r="L898" s="1118"/>
      <c r="M898" s="1120"/>
      <c r="N898" s="1121"/>
    </row>
    <row r="899" spans="2:14" x14ac:dyDescent="0.2">
      <c r="B899" s="1116"/>
      <c r="C899" s="1117"/>
      <c r="D899" s="754"/>
      <c r="E899" s="1118"/>
      <c r="F899" s="1118"/>
      <c r="G899" s="1118"/>
      <c r="H899" s="1118"/>
      <c r="I899" s="1118"/>
      <c r="J899" s="1118"/>
      <c r="K899" s="1118"/>
      <c r="L899" s="1118"/>
      <c r="M899" s="1120"/>
      <c r="N899" s="1121"/>
    </row>
    <row r="900" spans="2:14" x14ac:dyDescent="0.2">
      <c r="B900" s="1116"/>
      <c r="C900" s="1117"/>
      <c r="D900" s="754"/>
      <c r="E900" s="1118"/>
      <c r="F900" s="1118"/>
      <c r="G900" s="1118"/>
      <c r="H900" s="1118"/>
      <c r="I900" s="1118"/>
      <c r="J900" s="1118"/>
      <c r="K900" s="1118"/>
      <c r="L900" s="1118"/>
      <c r="M900" s="1120"/>
      <c r="N900" s="1121"/>
    </row>
    <row r="901" spans="2:14" x14ac:dyDescent="0.2">
      <c r="B901" s="1116"/>
      <c r="C901" s="1117"/>
      <c r="D901" s="754"/>
      <c r="E901" s="1118"/>
      <c r="F901" s="1118"/>
      <c r="G901" s="1118"/>
      <c r="H901" s="1118"/>
      <c r="I901" s="1118"/>
      <c r="J901" s="1118"/>
      <c r="K901" s="1118"/>
      <c r="L901" s="1118"/>
      <c r="M901" s="1120"/>
      <c r="N901" s="1121"/>
    </row>
    <row r="902" spans="2:14" x14ac:dyDescent="0.2">
      <c r="B902" s="1116"/>
      <c r="C902" s="1117"/>
      <c r="D902" s="754"/>
      <c r="E902" s="1118"/>
      <c r="F902" s="1118"/>
      <c r="G902" s="1118"/>
      <c r="H902" s="1118"/>
      <c r="I902" s="1118"/>
      <c r="J902" s="1118"/>
      <c r="K902" s="1118"/>
      <c r="L902" s="1118"/>
      <c r="M902" s="1120"/>
      <c r="N902" s="1121"/>
    </row>
    <row r="903" spans="2:14" x14ac:dyDescent="0.2">
      <c r="B903" s="1116"/>
      <c r="C903" s="1117"/>
      <c r="D903" s="754"/>
      <c r="E903" s="1118"/>
      <c r="F903" s="1118"/>
      <c r="G903" s="1118"/>
      <c r="H903" s="1118"/>
      <c r="I903" s="1118"/>
      <c r="J903" s="1118"/>
      <c r="K903" s="1118"/>
      <c r="L903" s="1118"/>
      <c r="M903" s="1120"/>
      <c r="N903" s="1121"/>
    </row>
    <row r="904" spans="2:14" x14ac:dyDescent="0.2">
      <c r="B904" s="1116"/>
      <c r="C904" s="1117"/>
      <c r="D904" s="754"/>
      <c r="E904" s="1118"/>
      <c r="F904" s="1118"/>
      <c r="G904" s="1118"/>
      <c r="H904" s="1118"/>
      <c r="I904" s="1118"/>
      <c r="J904" s="1118"/>
      <c r="K904" s="1118"/>
      <c r="L904" s="1118"/>
      <c r="M904" s="1120"/>
      <c r="N904" s="1121"/>
    </row>
    <row r="905" spans="2:14" x14ac:dyDescent="0.2">
      <c r="B905" s="1116"/>
      <c r="C905" s="1117"/>
      <c r="D905" s="754"/>
      <c r="E905" s="1118"/>
      <c r="F905" s="1118"/>
      <c r="G905" s="1118"/>
      <c r="H905" s="1118"/>
      <c r="I905" s="1118"/>
      <c r="J905" s="1118"/>
      <c r="K905" s="1118"/>
      <c r="L905" s="1118"/>
      <c r="M905" s="1120"/>
      <c r="N905" s="1121"/>
    </row>
    <row r="906" spans="2:14" x14ac:dyDescent="0.2">
      <c r="B906" s="1116"/>
      <c r="C906" s="1117"/>
      <c r="D906" s="754"/>
      <c r="E906" s="1118"/>
      <c r="F906" s="1118"/>
      <c r="G906" s="1118"/>
      <c r="H906" s="1118"/>
      <c r="I906" s="1118"/>
      <c r="J906" s="1118"/>
      <c r="K906" s="1118"/>
      <c r="L906" s="1118"/>
      <c r="M906" s="1120"/>
      <c r="N906" s="1121"/>
    </row>
    <row r="907" spans="2:14" x14ac:dyDescent="0.2">
      <c r="B907" s="1116"/>
      <c r="C907" s="1117"/>
      <c r="D907" s="754"/>
      <c r="E907" s="1118"/>
      <c r="F907" s="1118"/>
      <c r="G907" s="1118"/>
      <c r="H907" s="1118"/>
      <c r="I907" s="1118"/>
      <c r="J907" s="1118"/>
      <c r="K907" s="1118"/>
      <c r="L907" s="1118"/>
      <c r="M907" s="1120"/>
      <c r="N907" s="1121"/>
    </row>
    <row r="908" spans="2:14" x14ac:dyDescent="0.2">
      <c r="B908" s="1116"/>
      <c r="C908" s="1117"/>
      <c r="D908" s="754"/>
      <c r="E908" s="1118"/>
      <c r="F908" s="1118"/>
      <c r="G908" s="1118"/>
      <c r="H908" s="1118"/>
      <c r="I908" s="1118"/>
      <c r="J908" s="1118"/>
      <c r="K908" s="1118"/>
      <c r="L908" s="1118"/>
      <c r="M908" s="1120"/>
      <c r="N908" s="1121"/>
    </row>
    <row r="909" spans="2:14" x14ac:dyDescent="0.2">
      <c r="B909" s="1116"/>
      <c r="C909" s="1117"/>
      <c r="D909" s="754"/>
      <c r="E909" s="1118"/>
      <c r="F909" s="1118"/>
      <c r="G909" s="1118"/>
      <c r="H909" s="1118"/>
      <c r="I909" s="1118"/>
      <c r="J909" s="1118"/>
      <c r="K909" s="1118"/>
      <c r="L909" s="1118"/>
      <c r="M909" s="1120"/>
      <c r="N909" s="1121"/>
    </row>
    <row r="910" spans="2:14" x14ac:dyDescent="0.2">
      <c r="B910" s="1116"/>
      <c r="C910" s="1117"/>
      <c r="D910" s="754"/>
      <c r="E910" s="1118"/>
      <c r="F910" s="1118"/>
      <c r="G910" s="1118"/>
      <c r="H910" s="1118"/>
      <c r="I910" s="1118"/>
      <c r="J910" s="1118"/>
      <c r="K910" s="1118"/>
      <c r="L910" s="1118"/>
      <c r="M910" s="1120"/>
      <c r="N910" s="1121"/>
    </row>
    <row r="911" spans="2:14" x14ac:dyDescent="0.2">
      <c r="B911" s="1116"/>
      <c r="C911" s="1117"/>
      <c r="D911" s="754"/>
      <c r="E911" s="1118"/>
      <c r="F911" s="1118"/>
      <c r="G911" s="1118"/>
      <c r="H911" s="1118"/>
      <c r="I911" s="1118"/>
      <c r="J911" s="1118"/>
      <c r="K911" s="1118"/>
      <c r="L911" s="1118"/>
      <c r="M911" s="1120"/>
      <c r="N911" s="1121"/>
    </row>
    <row r="912" spans="2:14" x14ac:dyDescent="0.2">
      <c r="B912" s="1116"/>
      <c r="C912" s="1117"/>
      <c r="D912" s="754"/>
      <c r="E912" s="1118"/>
      <c r="F912" s="1118"/>
      <c r="G912" s="1118"/>
      <c r="H912" s="1118"/>
      <c r="I912" s="1118"/>
      <c r="J912" s="1118"/>
      <c r="K912" s="1118"/>
      <c r="L912" s="1118"/>
      <c r="M912" s="1120"/>
      <c r="N912" s="1121"/>
    </row>
    <row r="913" spans="2:14" x14ac:dyDescent="0.2">
      <c r="B913" s="1116"/>
      <c r="C913" s="1117"/>
      <c r="D913" s="754"/>
      <c r="E913" s="1118"/>
      <c r="F913" s="1118"/>
      <c r="G913" s="1118"/>
      <c r="H913" s="1118"/>
      <c r="I913" s="1118"/>
      <c r="J913" s="1118"/>
      <c r="K913" s="1118"/>
      <c r="L913" s="1118"/>
      <c r="M913" s="1120"/>
      <c r="N913" s="1121"/>
    </row>
    <row r="914" spans="2:14" x14ac:dyDescent="0.2">
      <c r="B914" s="1116"/>
      <c r="C914" s="1117"/>
      <c r="D914" s="754"/>
      <c r="E914" s="1118"/>
      <c r="F914" s="1118"/>
      <c r="G914" s="1118"/>
      <c r="H914" s="1118"/>
      <c r="I914" s="1118"/>
      <c r="J914" s="1118"/>
      <c r="K914" s="1118"/>
      <c r="L914" s="1118"/>
      <c r="M914" s="1120"/>
      <c r="N914" s="1121"/>
    </row>
    <row r="915" spans="2:14" x14ac:dyDescent="0.2">
      <c r="B915" s="1116"/>
      <c r="C915" s="1117"/>
      <c r="D915" s="754"/>
      <c r="E915" s="1118"/>
      <c r="F915" s="1118"/>
      <c r="G915" s="1118"/>
      <c r="H915" s="1118"/>
      <c r="I915" s="1118"/>
      <c r="J915" s="1118"/>
      <c r="K915" s="1118"/>
      <c r="L915" s="1118"/>
      <c r="M915" s="1120"/>
      <c r="N915" s="1121"/>
    </row>
    <row r="916" spans="2:14" x14ac:dyDescent="0.2">
      <c r="B916" s="1116"/>
      <c r="C916" s="1117"/>
      <c r="D916" s="754"/>
      <c r="E916" s="1118"/>
      <c r="F916" s="1118"/>
      <c r="G916" s="1118"/>
      <c r="H916" s="1118"/>
      <c r="I916" s="1118"/>
      <c r="J916" s="1118"/>
      <c r="K916" s="1118"/>
      <c r="L916" s="1118"/>
      <c r="M916" s="1120"/>
      <c r="N916" s="1121"/>
    </row>
    <row r="917" spans="2:14" x14ac:dyDescent="0.2">
      <c r="B917" s="1116"/>
      <c r="C917" s="1117"/>
      <c r="D917" s="754"/>
      <c r="E917" s="1118"/>
      <c r="F917" s="1118"/>
      <c r="G917" s="1118"/>
      <c r="H917" s="1118"/>
      <c r="I917" s="1118"/>
      <c r="J917" s="1118"/>
      <c r="K917" s="1118"/>
      <c r="L917" s="1118"/>
      <c r="M917" s="1120"/>
      <c r="N917" s="1121"/>
    </row>
    <row r="918" spans="2:14" x14ac:dyDescent="0.2">
      <c r="B918" s="1116"/>
      <c r="C918" s="1117"/>
      <c r="D918" s="754"/>
      <c r="E918" s="1118"/>
      <c r="F918" s="1118"/>
      <c r="G918" s="1118"/>
      <c r="H918" s="1118"/>
      <c r="I918" s="1118"/>
      <c r="J918" s="1118"/>
      <c r="K918" s="1118"/>
      <c r="L918" s="1118"/>
      <c r="M918" s="1120"/>
      <c r="N918" s="1121"/>
    </row>
    <row r="919" spans="2:14" x14ac:dyDescent="0.2">
      <c r="B919" s="1116"/>
      <c r="C919" s="1117"/>
      <c r="D919" s="754"/>
      <c r="E919" s="1118"/>
      <c r="F919" s="1118"/>
      <c r="G919" s="1118"/>
      <c r="H919" s="1118"/>
      <c r="I919" s="1118"/>
      <c r="J919" s="1118"/>
      <c r="K919" s="1118"/>
      <c r="L919" s="1118"/>
      <c r="M919" s="1120"/>
      <c r="N919" s="1121"/>
    </row>
    <row r="920" spans="2:14" x14ac:dyDescent="0.2">
      <c r="B920" s="1116"/>
      <c r="C920" s="1117"/>
      <c r="D920" s="754"/>
      <c r="E920" s="1118"/>
      <c r="F920" s="1118"/>
      <c r="G920" s="1118"/>
      <c r="H920" s="1118"/>
      <c r="I920" s="1118"/>
      <c r="J920" s="1118"/>
      <c r="K920" s="1118"/>
      <c r="L920" s="1118"/>
      <c r="M920" s="1120"/>
      <c r="N920" s="1121"/>
    </row>
    <row r="921" spans="2:14" x14ac:dyDescent="0.2">
      <c r="B921" s="1116"/>
      <c r="C921" s="1117"/>
      <c r="D921" s="754"/>
      <c r="E921" s="1118"/>
      <c r="F921" s="1118"/>
      <c r="G921" s="1118"/>
      <c r="H921" s="1118"/>
      <c r="I921" s="1118"/>
      <c r="J921" s="1118"/>
      <c r="K921" s="1118"/>
      <c r="L921" s="1118"/>
      <c r="M921" s="1120"/>
      <c r="N921" s="1121"/>
    </row>
    <row r="922" spans="2:14" x14ac:dyDescent="0.2">
      <c r="B922" s="1116"/>
      <c r="C922" s="1117"/>
      <c r="D922" s="754"/>
      <c r="E922" s="1118"/>
      <c r="F922" s="1118"/>
      <c r="G922" s="1118"/>
      <c r="H922" s="1118"/>
      <c r="I922" s="1118"/>
      <c r="J922" s="1118"/>
      <c r="K922" s="1118"/>
      <c r="L922" s="1118"/>
      <c r="M922" s="1120"/>
      <c r="N922" s="1121"/>
    </row>
    <row r="923" spans="2:14" x14ac:dyDescent="0.2">
      <c r="B923" s="1116"/>
      <c r="C923" s="1117"/>
      <c r="D923" s="754"/>
      <c r="E923" s="1118"/>
      <c r="F923" s="1118"/>
      <c r="G923" s="1118"/>
      <c r="H923" s="1118"/>
      <c r="I923" s="1118"/>
      <c r="J923" s="1118"/>
      <c r="K923" s="1118"/>
      <c r="L923" s="1118"/>
      <c r="M923" s="1120"/>
      <c r="N923" s="1121"/>
    </row>
    <row r="924" spans="2:14" x14ac:dyDescent="0.2">
      <c r="B924" s="1116"/>
      <c r="C924" s="1117"/>
      <c r="D924" s="754"/>
      <c r="E924" s="1118"/>
      <c r="F924" s="1118"/>
      <c r="G924" s="1118"/>
      <c r="H924" s="1118"/>
      <c r="I924" s="1118"/>
      <c r="J924" s="1118"/>
      <c r="K924" s="1118"/>
      <c r="L924" s="1118"/>
      <c r="M924" s="1120"/>
      <c r="N924" s="1121"/>
    </row>
    <row r="925" spans="2:14" x14ac:dyDescent="0.2">
      <c r="B925" s="1116"/>
      <c r="C925" s="1117"/>
      <c r="D925" s="754"/>
      <c r="E925" s="1118"/>
      <c r="F925" s="1118"/>
      <c r="G925" s="1118"/>
      <c r="H925" s="1118"/>
      <c r="I925" s="1118"/>
      <c r="J925" s="1118"/>
      <c r="K925" s="1118"/>
      <c r="L925" s="1118"/>
      <c r="M925" s="1120"/>
      <c r="N925" s="1121"/>
    </row>
    <row r="926" spans="2:14" x14ac:dyDescent="0.2">
      <c r="B926" s="1116"/>
      <c r="C926" s="1117"/>
      <c r="D926" s="754"/>
      <c r="E926" s="1118"/>
      <c r="F926" s="1118"/>
      <c r="G926" s="1118"/>
      <c r="H926" s="1118"/>
      <c r="I926" s="1118"/>
      <c r="J926" s="1118"/>
      <c r="K926" s="1118"/>
      <c r="L926" s="1118"/>
      <c r="M926" s="1120"/>
      <c r="N926" s="1121"/>
    </row>
    <row r="927" spans="2:14" x14ac:dyDescent="0.2">
      <c r="B927" s="1116"/>
      <c r="C927" s="1117"/>
      <c r="D927" s="754"/>
      <c r="E927" s="1118"/>
      <c r="F927" s="1118"/>
      <c r="G927" s="1118"/>
      <c r="H927" s="1118"/>
      <c r="I927" s="1118"/>
      <c r="J927" s="1118"/>
      <c r="K927" s="1118"/>
      <c r="L927" s="1118"/>
      <c r="M927" s="1120"/>
      <c r="N927" s="1121"/>
    </row>
    <row r="928" spans="2:14" x14ac:dyDescent="0.2">
      <c r="B928" s="1116"/>
      <c r="C928" s="1117"/>
      <c r="D928" s="754"/>
      <c r="E928" s="1118"/>
      <c r="F928" s="1118"/>
      <c r="G928" s="1118"/>
      <c r="H928" s="1118"/>
      <c r="I928" s="1118"/>
      <c r="J928" s="1118"/>
      <c r="K928" s="1118"/>
      <c r="L928" s="1118"/>
      <c r="M928" s="1120"/>
      <c r="N928" s="1121"/>
    </row>
    <row r="929" spans="2:14" x14ac:dyDescent="0.2">
      <c r="B929" s="1116"/>
      <c r="C929" s="1117"/>
      <c r="D929" s="754"/>
      <c r="E929" s="1118"/>
      <c r="F929" s="1118"/>
      <c r="G929" s="1118"/>
      <c r="H929" s="1118"/>
      <c r="I929" s="1118"/>
      <c r="J929" s="1118"/>
      <c r="K929" s="1118"/>
      <c r="L929" s="1118"/>
      <c r="M929" s="1120"/>
      <c r="N929" s="1121"/>
    </row>
    <row r="930" spans="2:14" x14ac:dyDescent="0.2">
      <c r="B930" s="1116"/>
      <c r="C930" s="1117"/>
      <c r="D930" s="754"/>
      <c r="E930" s="1118"/>
      <c r="F930" s="1118"/>
      <c r="G930" s="1118"/>
      <c r="H930" s="1118"/>
      <c r="I930" s="1118"/>
      <c r="J930" s="1118"/>
      <c r="K930" s="1118"/>
      <c r="L930" s="1118"/>
      <c r="M930" s="1120"/>
      <c r="N930" s="1121"/>
    </row>
    <row r="931" spans="2:14" x14ac:dyDescent="0.2">
      <c r="B931" s="1116"/>
      <c r="C931" s="1117"/>
      <c r="D931" s="754"/>
      <c r="E931" s="1118"/>
      <c r="F931" s="1118"/>
      <c r="G931" s="1118"/>
      <c r="H931" s="1118"/>
      <c r="I931" s="1118"/>
      <c r="J931" s="1118"/>
      <c r="K931" s="1118"/>
      <c r="L931" s="1118"/>
      <c r="M931" s="1120"/>
      <c r="N931" s="1121"/>
    </row>
    <row r="932" spans="2:14" x14ac:dyDescent="0.2">
      <c r="B932" s="1116"/>
      <c r="C932" s="1117"/>
      <c r="D932" s="754"/>
      <c r="E932" s="1118"/>
      <c r="F932" s="1118"/>
      <c r="G932" s="1118"/>
      <c r="H932" s="1118"/>
      <c r="I932" s="1118"/>
      <c r="J932" s="1118"/>
      <c r="K932" s="1118"/>
      <c r="L932" s="1118"/>
      <c r="M932" s="1120"/>
      <c r="N932" s="1121"/>
    </row>
    <row r="933" spans="2:14" x14ac:dyDescent="0.2">
      <c r="B933" s="1116"/>
      <c r="C933" s="1117"/>
      <c r="D933" s="754"/>
      <c r="E933" s="1118"/>
      <c r="F933" s="1118"/>
      <c r="G933" s="1118"/>
      <c r="H933" s="1118"/>
      <c r="I933" s="1118"/>
      <c r="J933" s="1118"/>
      <c r="K933" s="1118"/>
      <c r="L933" s="1118"/>
      <c r="M933" s="1120"/>
      <c r="N933" s="1121"/>
    </row>
    <row r="934" spans="2:14" x14ac:dyDescent="0.2">
      <c r="B934" s="1116"/>
      <c r="C934" s="1117"/>
      <c r="D934" s="754"/>
      <c r="E934" s="1118"/>
      <c r="F934" s="1118"/>
      <c r="G934" s="1118"/>
      <c r="H934" s="1118"/>
      <c r="I934" s="1118"/>
      <c r="J934" s="1118"/>
      <c r="K934" s="1118"/>
      <c r="L934" s="1118"/>
      <c r="M934" s="1120"/>
      <c r="N934" s="1121"/>
    </row>
    <row r="935" spans="2:14" x14ac:dyDescent="0.2">
      <c r="B935" s="1116"/>
      <c r="C935" s="1117"/>
      <c r="D935" s="754"/>
      <c r="E935" s="1118"/>
      <c r="F935" s="1118"/>
      <c r="G935" s="1118"/>
      <c r="H935" s="1118"/>
      <c r="I935" s="1118"/>
      <c r="J935" s="1118"/>
      <c r="K935" s="1118"/>
      <c r="L935" s="1118"/>
      <c r="M935" s="1120"/>
      <c r="N935" s="1121"/>
    </row>
    <row r="936" spans="2:14" x14ac:dyDescent="0.2">
      <c r="B936" s="1116"/>
      <c r="C936" s="1117"/>
      <c r="D936" s="754"/>
      <c r="E936" s="1118"/>
      <c r="F936" s="1118"/>
      <c r="G936" s="1118"/>
      <c r="H936" s="1118"/>
      <c r="I936" s="1118"/>
      <c r="J936" s="1118"/>
      <c r="K936" s="1118"/>
      <c r="L936" s="1118"/>
      <c r="M936" s="1120"/>
      <c r="N936" s="1121"/>
    </row>
    <row r="937" spans="2:14" x14ac:dyDescent="0.2">
      <c r="B937" s="1116"/>
      <c r="C937" s="1117"/>
      <c r="D937" s="754"/>
      <c r="E937" s="1118"/>
      <c r="F937" s="1118"/>
      <c r="G937" s="1118"/>
      <c r="H937" s="1118"/>
      <c r="I937" s="1118"/>
      <c r="J937" s="1118"/>
      <c r="K937" s="1118"/>
      <c r="L937" s="1118"/>
      <c r="M937" s="1120"/>
      <c r="N937" s="1121"/>
    </row>
    <row r="938" spans="2:14" x14ac:dyDescent="0.2">
      <c r="B938" s="1116"/>
      <c r="C938" s="1117"/>
      <c r="D938" s="754"/>
      <c r="E938" s="1118"/>
      <c r="F938" s="1118"/>
      <c r="G938" s="1118"/>
      <c r="H938" s="1118"/>
      <c r="I938" s="1118"/>
      <c r="J938" s="1118"/>
      <c r="K938" s="1118"/>
      <c r="L938" s="1118"/>
      <c r="M938" s="1120"/>
      <c r="N938" s="1121"/>
    </row>
    <row r="939" spans="2:14" x14ac:dyDescent="0.2">
      <c r="B939" s="1116"/>
      <c r="C939" s="1117"/>
      <c r="D939" s="754"/>
      <c r="E939" s="1118"/>
      <c r="F939" s="1118"/>
      <c r="G939" s="1118"/>
      <c r="H939" s="1118"/>
      <c r="I939" s="1118"/>
      <c r="J939" s="1118"/>
      <c r="K939" s="1118"/>
      <c r="L939" s="1118"/>
      <c r="M939" s="1120"/>
      <c r="N939" s="1121"/>
    </row>
    <row r="940" spans="2:14" x14ac:dyDescent="0.2">
      <c r="B940" s="1116"/>
      <c r="C940" s="1117"/>
      <c r="D940" s="754"/>
      <c r="E940" s="1118"/>
      <c r="F940" s="1118"/>
      <c r="G940" s="1118"/>
      <c r="H940" s="1118"/>
      <c r="I940" s="1118"/>
      <c r="J940" s="1118"/>
      <c r="K940" s="1118"/>
      <c r="L940" s="1118"/>
      <c r="M940" s="1120"/>
      <c r="N940" s="1121"/>
    </row>
    <row r="941" spans="2:14" x14ac:dyDescent="0.2">
      <c r="B941" s="1116"/>
      <c r="C941" s="1117"/>
      <c r="D941" s="754"/>
      <c r="E941" s="1118"/>
      <c r="F941" s="1118"/>
      <c r="G941" s="1118"/>
      <c r="H941" s="1118"/>
      <c r="I941" s="1118"/>
      <c r="J941" s="1118"/>
      <c r="K941" s="1118"/>
      <c r="L941" s="1118"/>
      <c r="M941" s="1120"/>
      <c r="N941" s="1121"/>
    </row>
    <row r="942" spans="2:14" x14ac:dyDescent="0.2">
      <c r="B942" s="1116"/>
      <c r="C942" s="1117"/>
      <c r="D942" s="754"/>
      <c r="E942" s="1118"/>
      <c r="F942" s="1118"/>
      <c r="G942" s="1118"/>
      <c r="H942" s="1118"/>
      <c r="I942" s="1118"/>
      <c r="J942" s="1118"/>
      <c r="K942" s="1118"/>
      <c r="L942" s="1118"/>
      <c r="M942" s="1120"/>
      <c r="N942" s="1121"/>
    </row>
    <row r="943" spans="2:14" x14ac:dyDescent="0.2">
      <c r="B943" s="1116"/>
      <c r="C943" s="1117"/>
      <c r="D943" s="754"/>
      <c r="E943" s="1118"/>
      <c r="F943" s="1118"/>
      <c r="G943" s="1118"/>
      <c r="H943" s="1118"/>
      <c r="I943" s="1118"/>
      <c r="J943" s="1118"/>
      <c r="K943" s="1118"/>
      <c r="L943" s="1118"/>
      <c r="M943" s="1120"/>
      <c r="N943" s="1121"/>
    </row>
    <row r="944" spans="2:14" x14ac:dyDescent="0.2">
      <c r="B944" s="1116"/>
      <c r="C944" s="1117"/>
      <c r="D944" s="754"/>
      <c r="E944" s="1118"/>
      <c r="F944" s="1118"/>
      <c r="G944" s="1118"/>
      <c r="H944" s="1118"/>
      <c r="I944" s="1118"/>
      <c r="J944" s="1118"/>
      <c r="K944" s="1118"/>
      <c r="L944" s="1118"/>
      <c r="M944" s="1120"/>
      <c r="N944" s="1121"/>
    </row>
    <row r="945" spans="2:14" x14ac:dyDescent="0.2">
      <c r="B945" s="1116"/>
      <c r="C945" s="1117"/>
      <c r="D945" s="754"/>
      <c r="E945" s="1118"/>
      <c r="F945" s="1118"/>
      <c r="G945" s="1118"/>
      <c r="H945" s="1118"/>
      <c r="I945" s="1118"/>
      <c r="J945" s="1118"/>
      <c r="K945" s="1118"/>
      <c r="L945" s="1118"/>
      <c r="M945" s="1120"/>
      <c r="N945" s="1121"/>
    </row>
    <row r="946" spans="2:14" x14ac:dyDescent="0.2">
      <c r="B946" s="1116"/>
      <c r="C946" s="1117"/>
      <c r="D946" s="754"/>
      <c r="E946" s="1118"/>
      <c r="F946" s="1118"/>
      <c r="G946" s="1118"/>
      <c r="H946" s="1118"/>
      <c r="I946" s="1118"/>
      <c r="J946" s="1118"/>
      <c r="K946" s="1118"/>
      <c r="L946" s="1118"/>
      <c r="M946" s="1120"/>
      <c r="N946" s="1121"/>
    </row>
    <row r="947" spans="2:14" x14ac:dyDescent="0.2">
      <c r="B947" s="1116"/>
      <c r="C947" s="1117"/>
      <c r="D947" s="754"/>
      <c r="E947" s="1118"/>
      <c r="F947" s="1118"/>
      <c r="G947" s="1118"/>
      <c r="H947" s="1118"/>
      <c r="I947" s="1118"/>
      <c r="J947" s="1118"/>
      <c r="K947" s="1118"/>
      <c r="L947" s="1118"/>
      <c r="M947" s="1120"/>
      <c r="N947" s="1121"/>
    </row>
    <row r="948" spans="2:14" x14ac:dyDescent="0.2">
      <c r="B948" s="1116"/>
      <c r="C948" s="1117"/>
      <c r="D948" s="754"/>
      <c r="E948" s="1118"/>
      <c r="F948" s="1118"/>
      <c r="G948" s="1118"/>
      <c r="H948" s="1118"/>
      <c r="I948" s="1118"/>
      <c r="J948" s="1118"/>
      <c r="K948" s="1118"/>
      <c r="L948" s="1118"/>
      <c r="M948" s="1120"/>
      <c r="N948" s="1121"/>
    </row>
    <row r="949" spans="2:14" x14ac:dyDescent="0.2">
      <c r="B949" s="1116"/>
      <c r="C949" s="1117"/>
      <c r="D949" s="754"/>
      <c r="E949" s="1118"/>
      <c r="F949" s="1118"/>
      <c r="G949" s="1118"/>
      <c r="H949" s="1118"/>
      <c r="I949" s="1118"/>
      <c r="J949" s="1118"/>
      <c r="K949" s="1118"/>
      <c r="L949" s="1118"/>
      <c r="M949" s="1120"/>
      <c r="N949" s="1121"/>
    </row>
    <row r="950" spans="2:14" x14ac:dyDescent="0.2">
      <c r="B950" s="1116"/>
      <c r="C950" s="1117"/>
      <c r="D950" s="754"/>
      <c r="E950" s="1118"/>
      <c r="F950" s="1118"/>
      <c r="G950" s="1118"/>
      <c r="H950" s="1118"/>
      <c r="I950" s="1118"/>
      <c r="J950" s="1118"/>
      <c r="K950" s="1118"/>
      <c r="L950" s="1118"/>
      <c r="M950" s="1120"/>
      <c r="N950" s="1121"/>
    </row>
    <row r="951" spans="2:14" x14ac:dyDescent="0.2">
      <c r="B951" s="1116"/>
      <c r="C951" s="1117"/>
      <c r="D951" s="754"/>
      <c r="E951" s="1118"/>
      <c r="F951" s="1118"/>
      <c r="G951" s="1118"/>
      <c r="H951" s="1118"/>
      <c r="I951" s="1118"/>
      <c r="J951" s="1118"/>
      <c r="K951" s="1118"/>
      <c r="L951" s="1118"/>
      <c r="M951" s="1120"/>
      <c r="N951" s="1121"/>
    </row>
    <row r="952" spans="2:14" x14ac:dyDescent="0.2">
      <c r="B952" s="1116"/>
      <c r="C952" s="1117"/>
      <c r="D952" s="754"/>
      <c r="E952" s="1118"/>
      <c r="F952" s="1118"/>
      <c r="G952" s="1118"/>
      <c r="H952" s="1118"/>
      <c r="I952" s="1118"/>
      <c r="J952" s="1118"/>
      <c r="K952" s="1118"/>
      <c r="L952" s="1118"/>
      <c r="M952" s="1120"/>
      <c r="N952" s="1121"/>
    </row>
    <row r="953" spans="2:14" x14ac:dyDescent="0.2">
      <c r="B953" s="1116"/>
      <c r="C953" s="1117"/>
      <c r="D953" s="754"/>
      <c r="E953" s="1118"/>
      <c r="F953" s="1118"/>
      <c r="G953" s="1118"/>
      <c r="H953" s="1118"/>
      <c r="I953" s="1118"/>
      <c r="J953" s="1118"/>
      <c r="K953" s="1118"/>
      <c r="L953" s="1118"/>
      <c r="M953" s="1120"/>
      <c r="N953" s="1121"/>
    </row>
    <row r="954" spans="2:14" x14ac:dyDescent="0.2">
      <c r="B954" s="1116"/>
      <c r="C954" s="1117"/>
      <c r="D954" s="754"/>
      <c r="E954" s="1118"/>
      <c r="F954" s="1118"/>
      <c r="G954" s="1118"/>
      <c r="H954" s="1118"/>
      <c r="I954" s="1118"/>
      <c r="J954" s="1118"/>
      <c r="K954" s="1118"/>
      <c r="L954" s="1118"/>
      <c r="M954" s="1120"/>
      <c r="N954" s="1121"/>
    </row>
    <row r="955" spans="2:14" x14ac:dyDescent="0.2">
      <c r="B955" s="1116"/>
      <c r="C955" s="1117"/>
      <c r="D955" s="754"/>
      <c r="E955" s="1118"/>
      <c r="F955" s="1118"/>
      <c r="G955" s="1118"/>
      <c r="H955" s="1118"/>
      <c r="I955" s="1118"/>
      <c r="J955" s="1118"/>
      <c r="K955" s="1118"/>
      <c r="L955" s="1118"/>
      <c r="M955" s="1120"/>
      <c r="N955" s="1121"/>
    </row>
    <row r="956" spans="2:14" x14ac:dyDescent="0.2">
      <c r="B956" s="1116"/>
      <c r="C956" s="1117"/>
      <c r="D956" s="754"/>
      <c r="E956" s="1118"/>
      <c r="F956" s="1118"/>
      <c r="G956" s="1118"/>
      <c r="H956" s="1118"/>
      <c r="I956" s="1118"/>
      <c r="J956" s="1118"/>
      <c r="K956" s="1118"/>
      <c r="L956" s="1118"/>
      <c r="M956" s="1120"/>
      <c r="N956" s="1121"/>
    </row>
    <row r="957" spans="2:14" x14ac:dyDescent="0.2">
      <c r="B957" s="1116"/>
      <c r="C957" s="1117"/>
      <c r="D957" s="754"/>
      <c r="E957" s="1118"/>
      <c r="F957" s="1118"/>
      <c r="G957" s="1118"/>
      <c r="H957" s="1118"/>
      <c r="I957" s="1118"/>
      <c r="J957" s="1118"/>
      <c r="K957" s="1118"/>
      <c r="L957" s="1118"/>
      <c r="M957" s="1120"/>
      <c r="N957" s="1121"/>
    </row>
    <row r="958" spans="2:14" x14ac:dyDescent="0.2">
      <c r="B958" s="1116"/>
      <c r="C958" s="1117"/>
      <c r="D958" s="754"/>
      <c r="E958" s="1118"/>
      <c r="F958" s="1118"/>
      <c r="G958" s="1118"/>
      <c r="H958" s="1118"/>
      <c r="I958" s="1118"/>
      <c r="J958" s="1118"/>
      <c r="K958" s="1118"/>
      <c r="L958" s="1118"/>
      <c r="M958" s="1120"/>
      <c r="N958" s="1121"/>
    </row>
    <row r="959" spans="2:14" x14ac:dyDescent="0.2">
      <c r="B959" s="1116"/>
      <c r="C959" s="1117"/>
      <c r="D959" s="754"/>
      <c r="E959" s="1118"/>
      <c r="F959" s="1118"/>
      <c r="G959" s="1118"/>
      <c r="H959" s="1118"/>
      <c r="I959" s="1118"/>
      <c r="J959" s="1118"/>
      <c r="K959" s="1118"/>
      <c r="L959" s="1118"/>
      <c r="M959" s="1120"/>
      <c r="N959" s="1121"/>
    </row>
    <row r="960" spans="2:14" x14ac:dyDescent="0.2">
      <c r="B960" s="1116"/>
      <c r="C960" s="1117"/>
      <c r="D960" s="754"/>
      <c r="E960" s="1118"/>
      <c r="F960" s="1118"/>
      <c r="G960" s="1118"/>
      <c r="H960" s="1118"/>
      <c r="I960" s="1118"/>
      <c r="J960" s="1118"/>
      <c r="K960" s="1118"/>
      <c r="L960" s="1118"/>
      <c r="M960" s="1120"/>
      <c r="N960" s="1121"/>
    </row>
    <row r="961" spans="2:14" x14ac:dyDescent="0.2">
      <c r="B961" s="1116"/>
      <c r="C961" s="1117"/>
      <c r="D961" s="754"/>
      <c r="E961" s="1118"/>
      <c r="F961" s="1118"/>
      <c r="G961" s="1118"/>
      <c r="H961" s="1118"/>
      <c r="I961" s="1118"/>
      <c r="J961" s="1118"/>
      <c r="K961" s="1118"/>
      <c r="L961" s="1118"/>
      <c r="M961" s="1120"/>
      <c r="N961" s="1121"/>
    </row>
    <row r="962" spans="2:14" x14ac:dyDescent="0.2">
      <c r="B962" s="1116"/>
      <c r="C962" s="1117"/>
      <c r="D962" s="754"/>
      <c r="E962" s="1118"/>
      <c r="F962" s="1118"/>
      <c r="G962" s="1118"/>
      <c r="H962" s="1118"/>
      <c r="I962" s="1118"/>
      <c r="J962" s="1118"/>
      <c r="K962" s="1118"/>
      <c r="L962" s="1118"/>
      <c r="M962" s="1120"/>
      <c r="N962" s="1121"/>
    </row>
    <row r="963" spans="2:14" x14ac:dyDescent="0.2">
      <c r="B963" s="1116"/>
      <c r="C963" s="1117"/>
      <c r="D963" s="754"/>
      <c r="E963" s="1118"/>
      <c r="F963" s="1118"/>
      <c r="G963" s="1118"/>
      <c r="H963" s="1118"/>
      <c r="I963" s="1118"/>
      <c r="J963" s="1118"/>
      <c r="K963" s="1118"/>
      <c r="L963" s="1118"/>
      <c r="M963" s="1120"/>
      <c r="N963" s="1121"/>
    </row>
    <row r="964" spans="2:14" x14ac:dyDescent="0.2">
      <c r="B964" s="1116"/>
      <c r="C964" s="1117"/>
      <c r="D964" s="754"/>
      <c r="E964" s="1118"/>
      <c r="F964" s="1118"/>
      <c r="G964" s="1118"/>
      <c r="H964" s="1118"/>
      <c r="I964" s="1118"/>
      <c r="J964" s="1118"/>
      <c r="K964" s="1118"/>
      <c r="L964" s="1118"/>
      <c r="M964" s="1120"/>
      <c r="N964" s="1121"/>
    </row>
    <row r="965" spans="2:14" x14ac:dyDescent="0.2">
      <c r="B965" s="1116"/>
      <c r="C965" s="1117"/>
      <c r="D965" s="754"/>
      <c r="E965" s="1118"/>
      <c r="F965" s="1118"/>
      <c r="G965" s="1118"/>
      <c r="H965" s="1118"/>
      <c r="I965" s="1118"/>
      <c r="J965" s="1118"/>
      <c r="K965" s="1118"/>
      <c r="L965" s="1118"/>
      <c r="M965" s="1120"/>
      <c r="N965" s="1121"/>
    </row>
    <row r="966" spans="2:14" x14ac:dyDescent="0.2">
      <c r="B966" s="1116"/>
      <c r="C966" s="1117"/>
      <c r="D966" s="754"/>
      <c r="E966" s="1118"/>
      <c r="F966" s="1118"/>
      <c r="G966" s="1118"/>
      <c r="H966" s="1118"/>
      <c r="I966" s="1118"/>
      <c r="J966" s="1118"/>
      <c r="K966" s="1118"/>
      <c r="L966" s="1118"/>
      <c r="M966" s="1120"/>
      <c r="N966" s="1121"/>
    </row>
    <row r="967" spans="2:14" x14ac:dyDescent="0.2">
      <c r="B967" s="1116"/>
      <c r="C967" s="1117"/>
      <c r="D967" s="754"/>
      <c r="E967" s="1118"/>
      <c r="F967" s="1118"/>
      <c r="G967" s="1118"/>
      <c r="H967" s="1118"/>
      <c r="I967" s="1118"/>
      <c r="J967" s="1118"/>
      <c r="K967" s="1118"/>
      <c r="L967" s="1118"/>
      <c r="M967" s="1120"/>
      <c r="N967" s="1121"/>
    </row>
    <row r="968" spans="2:14" x14ac:dyDescent="0.2">
      <c r="B968" s="1116"/>
      <c r="C968" s="1117"/>
      <c r="D968" s="754"/>
      <c r="E968" s="1118"/>
      <c r="F968" s="1118"/>
      <c r="G968" s="1118"/>
      <c r="H968" s="1118"/>
      <c r="I968" s="1118"/>
      <c r="J968" s="1118"/>
      <c r="K968" s="1118"/>
      <c r="L968" s="1118"/>
      <c r="M968" s="1120"/>
      <c r="N968" s="1121"/>
    </row>
    <row r="969" spans="2:14" x14ac:dyDescent="0.2">
      <c r="B969" s="1116"/>
      <c r="C969" s="1117"/>
      <c r="D969" s="754"/>
      <c r="E969" s="1118"/>
      <c r="F969" s="1118"/>
      <c r="G969" s="1118"/>
      <c r="H969" s="1118"/>
      <c r="I969" s="1118"/>
      <c r="J969" s="1118"/>
      <c r="K969" s="1118"/>
      <c r="L969" s="1118"/>
      <c r="M969" s="1120"/>
      <c r="N969" s="1121"/>
    </row>
    <row r="970" spans="2:14" x14ac:dyDescent="0.2">
      <c r="B970" s="1116"/>
      <c r="C970" s="1117"/>
      <c r="D970" s="754"/>
      <c r="E970" s="1118"/>
      <c r="F970" s="1118"/>
      <c r="G970" s="1118"/>
      <c r="H970" s="1118"/>
      <c r="I970" s="1118"/>
      <c r="J970" s="1118"/>
      <c r="K970" s="1118"/>
      <c r="L970" s="1118"/>
      <c r="M970" s="1120"/>
      <c r="N970" s="1121"/>
    </row>
    <row r="971" spans="2:14" x14ac:dyDescent="0.2">
      <c r="B971" s="1116"/>
      <c r="C971" s="1117"/>
      <c r="D971" s="754"/>
      <c r="E971" s="1118"/>
      <c r="F971" s="1118"/>
      <c r="G971" s="1118"/>
      <c r="H971" s="1118"/>
      <c r="I971" s="1118"/>
      <c r="J971" s="1118"/>
      <c r="K971" s="1118"/>
      <c r="L971" s="1118"/>
      <c r="M971" s="1120"/>
      <c r="N971" s="1121"/>
    </row>
    <row r="972" spans="2:14" x14ac:dyDescent="0.2">
      <c r="B972" s="1116"/>
      <c r="C972" s="1117"/>
      <c r="D972" s="754"/>
      <c r="E972" s="1118"/>
      <c r="F972" s="1118"/>
      <c r="G972" s="1118"/>
      <c r="H972" s="1118"/>
      <c r="I972" s="1118"/>
      <c r="J972" s="1118"/>
      <c r="K972" s="1118"/>
      <c r="L972" s="1118"/>
      <c r="M972" s="1120"/>
      <c r="N972" s="1121"/>
    </row>
    <row r="973" spans="2:14" x14ac:dyDescent="0.2">
      <c r="B973" s="1116"/>
      <c r="C973" s="1117"/>
      <c r="D973" s="754"/>
      <c r="E973" s="1118"/>
      <c r="F973" s="1118"/>
      <c r="G973" s="1118"/>
      <c r="H973" s="1118"/>
      <c r="I973" s="1118"/>
      <c r="J973" s="1118"/>
      <c r="K973" s="1118"/>
      <c r="L973" s="1118"/>
      <c r="M973" s="1120"/>
      <c r="N973" s="1121"/>
    </row>
    <row r="974" spans="2:14" x14ac:dyDescent="0.2">
      <c r="B974" s="1116"/>
      <c r="C974" s="1117"/>
      <c r="D974" s="754"/>
      <c r="E974" s="1118"/>
      <c r="F974" s="1118"/>
      <c r="G974" s="1118"/>
      <c r="H974" s="1118"/>
      <c r="I974" s="1118"/>
      <c r="J974" s="1118"/>
      <c r="K974" s="1118"/>
      <c r="L974" s="1118"/>
      <c r="M974" s="1120"/>
      <c r="N974" s="1121"/>
    </row>
    <row r="975" spans="2:14" x14ac:dyDescent="0.2">
      <c r="B975" s="1116"/>
      <c r="C975" s="1117"/>
      <c r="D975" s="754"/>
      <c r="E975" s="1118"/>
      <c r="F975" s="1118"/>
      <c r="G975" s="1118"/>
      <c r="H975" s="1118"/>
      <c r="I975" s="1118"/>
      <c r="J975" s="1118"/>
      <c r="K975" s="1118"/>
      <c r="L975" s="1118"/>
      <c r="M975" s="1120"/>
      <c r="N975" s="1121"/>
    </row>
    <row r="976" spans="2:14" x14ac:dyDescent="0.2">
      <c r="B976" s="1116"/>
      <c r="C976" s="1117"/>
      <c r="D976" s="754"/>
      <c r="E976" s="1118"/>
      <c r="F976" s="1118"/>
      <c r="G976" s="1118"/>
      <c r="H976" s="1118"/>
      <c r="I976" s="1118"/>
      <c r="J976" s="1118"/>
      <c r="K976" s="1118"/>
      <c r="L976" s="1118"/>
      <c r="M976" s="1120"/>
      <c r="N976" s="1121"/>
    </row>
    <row r="977" spans="2:14" x14ac:dyDescent="0.2">
      <c r="B977" s="1116"/>
      <c r="C977" s="1117"/>
      <c r="D977" s="754"/>
      <c r="E977" s="1118"/>
      <c r="F977" s="1118"/>
      <c r="G977" s="1118"/>
      <c r="H977" s="1118"/>
      <c r="I977" s="1118"/>
      <c r="J977" s="1118"/>
      <c r="K977" s="1118"/>
      <c r="L977" s="1118"/>
      <c r="M977" s="1120"/>
      <c r="N977" s="1121"/>
    </row>
    <row r="978" spans="2:14" x14ac:dyDescent="0.2">
      <c r="B978" s="1116"/>
      <c r="C978" s="1117"/>
      <c r="D978" s="754"/>
      <c r="E978" s="1118"/>
      <c r="F978" s="1118"/>
      <c r="G978" s="1118"/>
      <c r="H978" s="1118"/>
      <c r="I978" s="1118"/>
      <c r="J978" s="1118"/>
      <c r="K978" s="1118"/>
      <c r="L978" s="1118"/>
      <c r="M978" s="1120"/>
      <c r="N978" s="1121"/>
    </row>
    <row r="979" spans="2:14" x14ac:dyDescent="0.2">
      <c r="B979" s="1116"/>
      <c r="C979" s="1117"/>
      <c r="D979" s="754"/>
      <c r="E979" s="1118"/>
      <c r="F979" s="1118"/>
      <c r="G979" s="1118"/>
      <c r="H979" s="1118"/>
      <c r="I979" s="1118"/>
      <c r="J979" s="1118"/>
      <c r="K979" s="1118"/>
      <c r="L979" s="1118"/>
      <c r="M979" s="1120"/>
      <c r="N979" s="1121"/>
    </row>
    <row r="980" spans="2:14" x14ac:dyDescent="0.2">
      <c r="B980" s="1116"/>
      <c r="C980" s="1117"/>
      <c r="D980" s="754"/>
      <c r="E980" s="1118"/>
      <c r="F980" s="1118"/>
      <c r="G980" s="1118"/>
      <c r="H980" s="1118"/>
      <c r="I980" s="1118"/>
      <c r="J980" s="1118"/>
      <c r="K980" s="1118"/>
      <c r="L980" s="1118"/>
      <c r="M980" s="1120"/>
      <c r="N980" s="1121"/>
    </row>
    <row r="981" spans="2:14" x14ac:dyDescent="0.2">
      <c r="B981" s="1116"/>
      <c r="C981" s="1117"/>
      <c r="D981" s="754"/>
      <c r="E981" s="1118"/>
      <c r="F981" s="1118"/>
      <c r="G981" s="1118"/>
      <c r="H981" s="1118"/>
      <c r="I981" s="1118"/>
      <c r="J981" s="1118"/>
      <c r="K981" s="1118"/>
      <c r="L981" s="1118"/>
      <c r="M981" s="1120"/>
      <c r="N981" s="1121"/>
    </row>
    <row r="982" spans="2:14" x14ac:dyDescent="0.2">
      <c r="B982" s="1116"/>
      <c r="C982" s="1117"/>
      <c r="D982" s="754"/>
      <c r="E982" s="1118"/>
      <c r="F982" s="1118"/>
      <c r="G982" s="1118"/>
      <c r="H982" s="1118"/>
      <c r="I982" s="1118"/>
      <c r="J982" s="1118"/>
      <c r="K982" s="1118"/>
      <c r="L982" s="1118"/>
      <c r="M982" s="1120"/>
      <c r="N982" s="1121"/>
    </row>
    <row r="983" spans="2:14" x14ac:dyDescent="0.2">
      <c r="B983" s="1116"/>
      <c r="C983" s="1117"/>
      <c r="D983" s="754"/>
      <c r="E983" s="1118"/>
      <c r="F983" s="1118"/>
      <c r="G983" s="1118"/>
      <c r="H983" s="1118"/>
      <c r="I983" s="1118"/>
      <c r="J983" s="1118"/>
      <c r="K983" s="1118"/>
      <c r="L983" s="1118"/>
      <c r="M983" s="1120"/>
      <c r="N983" s="1121"/>
    </row>
    <row r="984" spans="2:14" x14ac:dyDescent="0.2">
      <c r="B984" s="1116"/>
      <c r="C984" s="1117"/>
      <c r="D984" s="754"/>
      <c r="E984" s="1118"/>
      <c r="F984" s="1118"/>
      <c r="G984" s="1118"/>
      <c r="H984" s="1118"/>
      <c r="I984" s="1118"/>
      <c r="J984" s="1118"/>
      <c r="K984" s="1118"/>
      <c r="L984" s="1118"/>
      <c r="M984" s="1120"/>
      <c r="N984" s="1121"/>
    </row>
    <row r="985" spans="2:14" x14ac:dyDescent="0.2">
      <c r="B985" s="1116"/>
      <c r="C985" s="1117"/>
      <c r="D985" s="754"/>
      <c r="E985" s="1118"/>
      <c r="F985" s="1118"/>
      <c r="G985" s="1118"/>
      <c r="H985" s="1118"/>
      <c r="I985" s="1118"/>
      <c r="J985" s="1118"/>
      <c r="K985" s="1118"/>
      <c r="L985" s="1118"/>
      <c r="M985" s="1120"/>
      <c r="N985" s="1121"/>
    </row>
    <row r="986" spans="2:14" x14ac:dyDescent="0.2">
      <c r="B986" s="1116"/>
      <c r="C986" s="1117"/>
      <c r="D986" s="754"/>
      <c r="E986" s="1118"/>
      <c r="F986" s="1118"/>
      <c r="G986" s="1118"/>
      <c r="H986" s="1118"/>
      <c r="I986" s="1118"/>
      <c r="J986" s="1118"/>
      <c r="K986" s="1118"/>
      <c r="L986" s="1118"/>
      <c r="M986" s="1120"/>
      <c r="N986" s="1121"/>
    </row>
    <row r="987" spans="2:14" x14ac:dyDescent="0.2">
      <c r="B987" s="1116"/>
      <c r="C987" s="1117"/>
      <c r="D987" s="754"/>
      <c r="E987" s="1118"/>
      <c r="F987" s="1118"/>
      <c r="G987" s="1118"/>
      <c r="H987" s="1118"/>
      <c r="I987" s="1118"/>
      <c r="J987" s="1118"/>
      <c r="K987" s="1118"/>
      <c r="L987" s="1118"/>
      <c r="M987" s="1120"/>
      <c r="N987" s="1121"/>
    </row>
    <row r="988" spans="2:14" x14ac:dyDescent="0.2">
      <c r="B988" s="1116"/>
      <c r="C988" s="1117"/>
      <c r="D988" s="754"/>
      <c r="E988" s="1118"/>
      <c r="F988" s="1118"/>
      <c r="G988" s="1118"/>
      <c r="H988" s="1118"/>
      <c r="I988" s="1118"/>
      <c r="J988" s="1118"/>
      <c r="K988" s="1118"/>
      <c r="L988" s="1118"/>
      <c r="M988" s="1120"/>
      <c r="N988" s="1121"/>
    </row>
    <row r="989" spans="2:14" x14ac:dyDescent="0.2">
      <c r="B989" s="1116"/>
      <c r="C989" s="1117"/>
      <c r="D989" s="754"/>
      <c r="E989" s="1118"/>
      <c r="F989" s="1118"/>
      <c r="G989" s="1118"/>
      <c r="H989" s="1118"/>
      <c r="I989" s="1118"/>
      <c r="J989" s="1118"/>
      <c r="K989" s="1118"/>
      <c r="L989" s="1118"/>
      <c r="M989" s="1120"/>
      <c r="N989" s="1121"/>
    </row>
    <row r="990" spans="2:14" x14ac:dyDescent="0.2">
      <c r="B990" s="1116"/>
      <c r="C990" s="1117"/>
      <c r="D990" s="754"/>
      <c r="E990" s="1118"/>
      <c r="F990" s="1118"/>
      <c r="G990" s="1118"/>
      <c r="H990" s="1118"/>
      <c r="I990" s="1118"/>
      <c r="J990" s="1118"/>
      <c r="K990" s="1118"/>
      <c r="L990" s="1118"/>
      <c r="M990" s="1120"/>
      <c r="N990" s="1121"/>
    </row>
    <row r="991" spans="2:14" x14ac:dyDescent="0.2">
      <c r="B991" s="1116"/>
      <c r="C991" s="1117"/>
      <c r="D991" s="754"/>
      <c r="E991" s="1118"/>
      <c r="F991" s="1118"/>
      <c r="G991" s="1118"/>
      <c r="H991" s="1118"/>
      <c r="I991" s="1118"/>
      <c r="J991" s="1118"/>
      <c r="K991" s="1118"/>
      <c r="L991" s="1118"/>
      <c r="M991" s="1120"/>
      <c r="N991" s="1121"/>
    </row>
    <row r="992" spans="2:14" x14ac:dyDescent="0.2">
      <c r="B992" s="1116"/>
      <c r="C992" s="1117"/>
      <c r="D992" s="754"/>
      <c r="E992" s="1118"/>
      <c r="F992" s="1118"/>
      <c r="G992" s="1118"/>
      <c r="H992" s="1118"/>
      <c r="I992" s="1118"/>
      <c r="J992" s="1118"/>
      <c r="K992" s="1118"/>
      <c r="L992" s="1118"/>
      <c r="M992" s="1120"/>
      <c r="N992" s="1121"/>
    </row>
    <row r="993" spans="2:14" x14ac:dyDescent="0.2">
      <c r="B993" s="1116"/>
      <c r="C993" s="1117"/>
      <c r="D993" s="754"/>
      <c r="E993" s="1118"/>
      <c r="F993" s="1118"/>
      <c r="G993" s="1118"/>
      <c r="H993" s="1118"/>
      <c r="I993" s="1118"/>
      <c r="J993" s="1118"/>
      <c r="K993" s="1118"/>
      <c r="L993" s="1118"/>
      <c r="M993" s="1120"/>
      <c r="N993" s="1121"/>
    </row>
    <row r="994" spans="2:14" x14ac:dyDescent="0.2">
      <c r="B994" s="1116"/>
      <c r="C994" s="1117"/>
      <c r="D994" s="754"/>
      <c r="E994" s="1118"/>
      <c r="F994" s="1118"/>
      <c r="G994" s="1118"/>
      <c r="H994" s="1118"/>
      <c r="I994" s="1118"/>
      <c r="J994" s="1118"/>
      <c r="K994" s="1118"/>
      <c r="L994" s="1118"/>
      <c r="M994" s="1120"/>
      <c r="N994" s="1121"/>
    </row>
    <row r="995" spans="2:14" x14ac:dyDescent="0.2">
      <c r="B995" s="1116"/>
      <c r="C995" s="1117"/>
      <c r="D995" s="754"/>
      <c r="E995" s="1118"/>
      <c r="F995" s="1118"/>
      <c r="G995" s="1118"/>
      <c r="H995" s="1118"/>
      <c r="I995" s="1118"/>
      <c r="J995" s="1118"/>
      <c r="K995" s="1118"/>
      <c r="L995" s="1118"/>
      <c r="M995" s="1120"/>
      <c r="N995" s="1121"/>
    </row>
    <row r="996" spans="2:14" x14ac:dyDescent="0.2">
      <c r="B996" s="1116"/>
      <c r="C996" s="1117"/>
      <c r="D996" s="754"/>
      <c r="E996" s="1118"/>
      <c r="F996" s="1118"/>
      <c r="G996" s="1118"/>
      <c r="H996" s="1118"/>
      <c r="I996" s="1118"/>
      <c r="J996" s="1118"/>
      <c r="K996" s="1118"/>
      <c r="L996" s="1118"/>
      <c r="M996" s="1120"/>
      <c r="N996" s="1121"/>
    </row>
    <row r="997" spans="2:14" x14ac:dyDescent="0.2">
      <c r="B997" s="1116"/>
      <c r="C997" s="1117"/>
      <c r="D997" s="754"/>
      <c r="E997" s="1118"/>
      <c r="F997" s="1118"/>
      <c r="G997" s="1118"/>
      <c r="H997" s="1118"/>
      <c r="I997" s="1118"/>
      <c r="J997" s="1118"/>
      <c r="K997" s="1118"/>
      <c r="L997" s="1118"/>
      <c r="M997" s="1120"/>
      <c r="N997" s="1121"/>
    </row>
    <row r="998" spans="2:14" x14ac:dyDescent="0.2">
      <c r="B998" s="1116"/>
      <c r="C998" s="1117"/>
      <c r="D998" s="754"/>
      <c r="E998" s="1118"/>
      <c r="F998" s="1118"/>
      <c r="G998" s="1118"/>
      <c r="H998" s="1118"/>
      <c r="I998" s="1118"/>
      <c r="J998" s="1118"/>
      <c r="K998" s="1118"/>
      <c r="L998" s="1118"/>
      <c r="M998" s="1120"/>
      <c r="N998" s="1121"/>
    </row>
    <row r="999" spans="2:14" x14ac:dyDescent="0.2">
      <c r="B999" s="1116"/>
      <c r="C999" s="1117"/>
      <c r="D999" s="754"/>
      <c r="E999" s="1118"/>
      <c r="F999" s="1118"/>
      <c r="G999" s="1118"/>
      <c r="H999" s="1118"/>
      <c r="I999" s="1118"/>
      <c r="J999" s="1118"/>
      <c r="K999" s="1118"/>
      <c r="L999" s="1118"/>
      <c r="M999" s="1120"/>
      <c r="N999" s="1121"/>
    </row>
    <row r="1000" spans="2:14" x14ac:dyDescent="0.2">
      <c r="B1000" s="1116"/>
      <c r="C1000" s="1117"/>
      <c r="D1000" s="754"/>
      <c r="E1000" s="1118"/>
      <c r="F1000" s="1118"/>
      <c r="G1000" s="1118"/>
      <c r="H1000" s="1118"/>
      <c r="I1000" s="1118"/>
      <c r="J1000" s="1118"/>
      <c r="K1000" s="1118"/>
      <c r="L1000" s="1118"/>
      <c r="M1000" s="1120"/>
      <c r="N1000" s="1121"/>
    </row>
    <row r="1001" spans="2:14" x14ac:dyDescent="0.2">
      <c r="B1001" s="1116"/>
      <c r="C1001" s="1117"/>
      <c r="D1001" s="754"/>
      <c r="E1001" s="1118"/>
      <c r="F1001" s="1118"/>
      <c r="G1001" s="1118"/>
      <c r="H1001" s="1118"/>
      <c r="I1001" s="1118"/>
      <c r="J1001" s="1118"/>
      <c r="K1001" s="1118"/>
      <c r="L1001" s="1118"/>
      <c r="M1001" s="1120"/>
      <c r="N1001" s="1121"/>
    </row>
    <row r="1002" spans="2:14" x14ac:dyDescent="0.2">
      <c r="B1002" s="1116"/>
      <c r="C1002" s="1117"/>
      <c r="D1002" s="754"/>
      <c r="E1002" s="1118"/>
      <c r="F1002" s="1118"/>
      <c r="G1002" s="1118"/>
      <c r="H1002" s="1118"/>
      <c r="I1002" s="1118"/>
      <c r="J1002" s="1118"/>
      <c r="K1002" s="1118"/>
      <c r="L1002" s="1118"/>
      <c r="M1002" s="1120"/>
      <c r="N1002" s="1121"/>
    </row>
    <row r="1003" spans="2:14" x14ac:dyDescent="0.2">
      <c r="B1003" s="1116"/>
      <c r="C1003" s="1117"/>
      <c r="D1003" s="754"/>
      <c r="E1003" s="1118"/>
      <c r="F1003" s="1118"/>
      <c r="G1003" s="1118"/>
      <c r="H1003" s="1118"/>
      <c r="I1003" s="1118"/>
      <c r="J1003" s="1118"/>
      <c r="K1003" s="1118"/>
      <c r="L1003" s="1118"/>
      <c r="M1003" s="1120"/>
      <c r="N1003" s="1121"/>
    </row>
    <row r="1004" spans="2:14" x14ac:dyDescent="0.2">
      <c r="B1004" s="1116"/>
      <c r="C1004" s="1117"/>
      <c r="D1004" s="754"/>
      <c r="E1004" s="1118"/>
      <c r="F1004" s="1118"/>
      <c r="G1004" s="1118"/>
      <c r="H1004" s="1118"/>
      <c r="I1004" s="1118"/>
      <c r="J1004" s="1118"/>
      <c r="K1004" s="1118"/>
      <c r="L1004" s="1118"/>
      <c r="M1004" s="1120"/>
      <c r="N1004" s="1121"/>
    </row>
    <row r="1005" spans="2:14" x14ac:dyDescent="0.2">
      <c r="B1005" s="1116"/>
      <c r="C1005" s="1117"/>
      <c r="D1005" s="754"/>
      <c r="E1005" s="1118"/>
      <c r="F1005" s="1118"/>
      <c r="G1005" s="1118"/>
      <c r="H1005" s="1118"/>
      <c r="I1005" s="1118"/>
      <c r="J1005" s="1118"/>
      <c r="K1005" s="1118"/>
      <c r="L1005" s="1118"/>
      <c r="M1005" s="1120"/>
      <c r="N1005" s="1121"/>
    </row>
    <row r="1006" spans="2:14" x14ac:dyDescent="0.2">
      <c r="B1006" s="1116"/>
      <c r="C1006" s="1117"/>
      <c r="D1006" s="754"/>
      <c r="E1006" s="1118"/>
      <c r="F1006" s="1118"/>
      <c r="G1006" s="1118"/>
      <c r="H1006" s="1118"/>
      <c r="I1006" s="1118"/>
      <c r="J1006" s="1118"/>
      <c r="K1006" s="1118"/>
      <c r="L1006" s="1118"/>
      <c r="M1006" s="1120"/>
      <c r="N1006" s="1121"/>
    </row>
    <row r="1007" spans="2:14" x14ac:dyDescent="0.2">
      <c r="B1007" s="1116"/>
      <c r="C1007" s="1117"/>
      <c r="D1007" s="754"/>
      <c r="E1007" s="1118"/>
      <c r="F1007" s="1118"/>
      <c r="G1007" s="1118"/>
      <c r="H1007" s="1118"/>
      <c r="I1007" s="1118"/>
      <c r="J1007" s="1118"/>
      <c r="K1007" s="1118"/>
      <c r="L1007" s="1118"/>
      <c r="M1007" s="1120"/>
      <c r="N1007" s="1121"/>
    </row>
    <row r="1008" spans="2:14" x14ac:dyDescent="0.2">
      <c r="B1008" s="1116"/>
      <c r="C1008" s="1117"/>
      <c r="D1008" s="754"/>
      <c r="E1008" s="1118"/>
      <c r="F1008" s="1118"/>
      <c r="G1008" s="1118"/>
      <c r="H1008" s="1118"/>
      <c r="I1008" s="1118"/>
      <c r="J1008" s="1118"/>
      <c r="K1008" s="1118"/>
      <c r="L1008" s="1118"/>
      <c r="M1008" s="1120"/>
      <c r="N1008" s="1121"/>
    </row>
    <row r="1009" spans="2:14" x14ac:dyDescent="0.2">
      <c r="B1009" s="1116"/>
      <c r="C1009" s="1117"/>
      <c r="D1009" s="754"/>
      <c r="E1009" s="1118"/>
      <c r="F1009" s="1118"/>
      <c r="G1009" s="1118"/>
      <c r="H1009" s="1118"/>
      <c r="I1009" s="1118"/>
      <c r="J1009" s="1118"/>
      <c r="K1009" s="1118"/>
      <c r="L1009" s="1118"/>
      <c r="M1009" s="1120"/>
      <c r="N1009" s="1121"/>
    </row>
    <row r="1010" spans="2:14" x14ac:dyDescent="0.2">
      <c r="B1010" s="1116"/>
      <c r="C1010" s="1117"/>
      <c r="D1010" s="754"/>
      <c r="E1010" s="1118"/>
      <c r="F1010" s="1118"/>
      <c r="G1010" s="1118"/>
      <c r="H1010" s="1118"/>
      <c r="I1010" s="1118"/>
      <c r="J1010" s="1118"/>
      <c r="K1010" s="1118"/>
      <c r="L1010" s="1118"/>
      <c r="M1010" s="1120"/>
      <c r="N1010" s="1121"/>
    </row>
    <row r="1011" spans="2:14" x14ac:dyDescent="0.2">
      <c r="B1011" s="1116"/>
      <c r="C1011" s="1117"/>
      <c r="D1011" s="754"/>
      <c r="E1011" s="1118"/>
      <c r="F1011" s="1118"/>
      <c r="G1011" s="1118"/>
      <c r="H1011" s="1118"/>
      <c r="I1011" s="1118"/>
      <c r="J1011" s="1118"/>
      <c r="K1011" s="1118"/>
      <c r="L1011" s="1118"/>
      <c r="M1011" s="1120"/>
      <c r="N1011" s="1121"/>
    </row>
    <row r="1012" spans="2:14" x14ac:dyDescent="0.2">
      <c r="B1012" s="1116"/>
      <c r="C1012" s="1117"/>
      <c r="D1012" s="754"/>
      <c r="E1012" s="1118"/>
      <c r="F1012" s="1118"/>
      <c r="G1012" s="1118"/>
      <c r="H1012" s="1118"/>
      <c r="I1012" s="1118"/>
      <c r="J1012" s="1118"/>
      <c r="K1012" s="1118"/>
      <c r="L1012" s="1118"/>
      <c r="M1012" s="1120"/>
      <c r="N1012" s="1121"/>
    </row>
    <row r="1013" spans="2:14" x14ac:dyDescent="0.2">
      <c r="B1013" s="1116"/>
      <c r="C1013" s="1117"/>
      <c r="D1013" s="754"/>
      <c r="E1013" s="1118"/>
      <c r="F1013" s="1118"/>
      <c r="G1013" s="1118"/>
      <c r="H1013" s="1118"/>
      <c r="I1013" s="1118"/>
      <c r="J1013" s="1118"/>
      <c r="K1013" s="1118"/>
      <c r="L1013" s="1118"/>
      <c r="M1013" s="1120"/>
      <c r="N1013" s="1121"/>
    </row>
    <row r="1014" spans="2:14" x14ac:dyDescent="0.2">
      <c r="B1014" s="1116"/>
      <c r="C1014" s="1117"/>
      <c r="D1014" s="754"/>
      <c r="E1014" s="1118"/>
      <c r="F1014" s="1118"/>
      <c r="G1014" s="1118"/>
      <c r="H1014" s="1118"/>
      <c r="I1014" s="1118"/>
      <c r="J1014" s="1118"/>
      <c r="K1014" s="1118"/>
      <c r="L1014" s="1118"/>
      <c r="M1014" s="1120"/>
      <c r="N1014" s="1121"/>
    </row>
    <row r="1015" spans="2:14" x14ac:dyDescent="0.2">
      <c r="B1015" s="1116"/>
      <c r="C1015" s="1117"/>
      <c r="D1015" s="754"/>
      <c r="E1015" s="1118"/>
      <c r="F1015" s="1118"/>
      <c r="G1015" s="1118"/>
      <c r="H1015" s="1118"/>
      <c r="I1015" s="1118"/>
      <c r="J1015" s="1118"/>
      <c r="K1015" s="1118"/>
      <c r="L1015" s="1118"/>
      <c r="M1015" s="1120"/>
      <c r="N1015" s="1121"/>
    </row>
    <row r="1016" spans="2:14" x14ac:dyDescent="0.2">
      <c r="B1016" s="1116"/>
      <c r="C1016" s="1117"/>
      <c r="D1016" s="754"/>
      <c r="E1016" s="1118"/>
      <c r="F1016" s="1118"/>
      <c r="G1016" s="1118"/>
      <c r="H1016" s="1118"/>
      <c r="I1016" s="1118"/>
      <c r="J1016" s="1118"/>
      <c r="K1016" s="1118"/>
      <c r="L1016" s="1118"/>
      <c r="M1016" s="1120"/>
      <c r="N1016" s="1121"/>
    </row>
    <row r="1017" spans="2:14" x14ac:dyDescent="0.2">
      <c r="B1017" s="1116"/>
      <c r="C1017" s="1117"/>
      <c r="D1017" s="754"/>
      <c r="E1017" s="1118"/>
      <c r="F1017" s="1118"/>
      <c r="G1017" s="1118"/>
      <c r="H1017" s="1118"/>
      <c r="I1017" s="1118"/>
      <c r="J1017" s="1118"/>
      <c r="K1017" s="1118"/>
      <c r="L1017" s="1118"/>
      <c r="M1017" s="1120"/>
      <c r="N1017" s="1121"/>
    </row>
    <row r="1018" spans="2:14" x14ac:dyDescent="0.2">
      <c r="B1018" s="1116"/>
      <c r="C1018" s="1117"/>
      <c r="D1018" s="754"/>
      <c r="E1018" s="1118"/>
      <c r="F1018" s="1118"/>
      <c r="G1018" s="1118"/>
      <c r="H1018" s="1118"/>
      <c r="I1018" s="1118"/>
      <c r="J1018" s="1118"/>
      <c r="K1018" s="1118"/>
      <c r="L1018" s="1118"/>
      <c r="M1018" s="1120"/>
      <c r="N1018" s="1121"/>
    </row>
    <row r="1019" spans="2:14" x14ac:dyDescent="0.2">
      <c r="B1019" s="1116"/>
      <c r="C1019" s="1117"/>
      <c r="D1019" s="754"/>
      <c r="E1019" s="1118"/>
      <c r="F1019" s="1118"/>
      <c r="G1019" s="1118"/>
      <c r="H1019" s="1118"/>
      <c r="I1019" s="1118"/>
      <c r="J1019" s="1118"/>
      <c r="K1019" s="1118"/>
      <c r="L1019" s="1118"/>
      <c r="M1019" s="1120"/>
      <c r="N1019" s="1121"/>
    </row>
    <row r="1020" spans="2:14" x14ac:dyDescent="0.2">
      <c r="B1020" s="1116"/>
      <c r="C1020" s="1117"/>
      <c r="D1020" s="754"/>
      <c r="E1020" s="1118"/>
      <c r="F1020" s="1118"/>
      <c r="G1020" s="1118"/>
      <c r="H1020" s="1118"/>
      <c r="I1020" s="1118"/>
      <c r="J1020" s="1118"/>
      <c r="K1020" s="1118"/>
      <c r="L1020" s="1118"/>
      <c r="M1020" s="1120"/>
      <c r="N1020" s="1121"/>
    </row>
    <row r="1021" spans="2:14" x14ac:dyDescent="0.2">
      <c r="B1021" s="1116"/>
      <c r="C1021" s="1117"/>
      <c r="D1021" s="754"/>
      <c r="E1021" s="1118"/>
      <c r="F1021" s="1118"/>
      <c r="G1021" s="1118"/>
      <c r="H1021" s="1118"/>
      <c r="I1021" s="1118"/>
      <c r="J1021" s="1118"/>
      <c r="K1021" s="1118"/>
      <c r="L1021" s="1118"/>
      <c r="M1021" s="1120"/>
      <c r="N1021" s="1121"/>
    </row>
    <row r="1022" spans="2:14" x14ac:dyDescent="0.2">
      <c r="B1022" s="1116"/>
      <c r="C1022" s="1117"/>
      <c r="D1022" s="754"/>
      <c r="E1022" s="1118"/>
      <c r="F1022" s="1118"/>
      <c r="G1022" s="1118"/>
      <c r="H1022" s="1118"/>
      <c r="I1022" s="1118"/>
      <c r="J1022" s="1118"/>
      <c r="K1022" s="1118"/>
      <c r="L1022" s="1118"/>
      <c r="M1022" s="1120"/>
      <c r="N1022" s="1121"/>
    </row>
    <row r="1023" spans="2:14" x14ac:dyDescent="0.2">
      <c r="B1023" s="1116"/>
      <c r="C1023" s="1117"/>
      <c r="D1023" s="754"/>
      <c r="E1023" s="1118"/>
      <c r="F1023" s="1118"/>
      <c r="G1023" s="1118"/>
      <c r="H1023" s="1118"/>
      <c r="I1023" s="1118"/>
      <c r="J1023" s="1118"/>
      <c r="K1023" s="1118"/>
      <c r="L1023" s="1118"/>
      <c r="M1023" s="1120"/>
      <c r="N1023" s="1121"/>
    </row>
    <row r="1024" spans="2:14" x14ac:dyDescent="0.2">
      <c r="B1024" s="1116"/>
      <c r="C1024" s="1117"/>
      <c r="D1024" s="754"/>
      <c r="E1024" s="1118"/>
      <c r="F1024" s="1118"/>
      <c r="G1024" s="1118"/>
      <c r="H1024" s="1118"/>
      <c r="I1024" s="1118"/>
      <c r="J1024" s="1118"/>
      <c r="K1024" s="1118"/>
      <c r="L1024" s="1118"/>
      <c r="M1024" s="1120"/>
      <c r="N1024" s="1121"/>
    </row>
    <row r="1025" spans="2:14" x14ac:dyDescent="0.2">
      <c r="B1025" s="1116"/>
      <c r="C1025" s="1117"/>
      <c r="D1025" s="754"/>
      <c r="E1025" s="1118"/>
      <c r="F1025" s="1118"/>
      <c r="G1025" s="1118"/>
      <c r="H1025" s="1118"/>
      <c r="I1025" s="1118"/>
      <c r="J1025" s="1118"/>
      <c r="K1025" s="1118"/>
      <c r="L1025" s="1118"/>
      <c r="M1025" s="1120"/>
      <c r="N1025" s="1121"/>
    </row>
    <row r="1026" spans="2:14" x14ac:dyDescent="0.2">
      <c r="B1026" s="1116"/>
      <c r="C1026" s="1117"/>
      <c r="D1026" s="754"/>
      <c r="E1026" s="1118"/>
      <c r="F1026" s="1118"/>
      <c r="G1026" s="1118"/>
      <c r="H1026" s="1118"/>
      <c r="I1026" s="1118"/>
      <c r="J1026" s="1118"/>
      <c r="K1026" s="1118"/>
      <c r="L1026" s="1118"/>
      <c r="M1026" s="1120"/>
      <c r="N1026" s="1121"/>
    </row>
    <row r="1027" spans="2:14" x14ac:dyDescent="0.2">
      <c r="B1027" s="1116"/>
      <c r="C1027" s="1117"/>
      <c r="D1027" s="754"/>
      <c r="E1027" s="1118"/>
      <c r="F1027" s="1118"/>
      <c r="G1027" s="1118"/>
      <c r="H1027" s="1118"/>
      <c r="I1027" s="1118"/>
      <c r="J1027" s="1118"/>
      <c r="K1027" s="1118"/>
      <c r="L1027" s="1118"/>
      <c r="M1027" s="1120"/>
      <c r="N1027" s="1121"/>
    </row>
    <row r="1028" spans="2:14" x14ac:dyDescent="0.2">
      <c r="B1028" s="1116"/>
      <c r="C1028" s="1117"/>
      <c r="D1028" s="754"/>
      <c r="E1028" s="1118"/>
      <c r="F1028" s="1118"/>
      <c r="G1028" s="1118"/>
      <c r="H1028" s="1118"/>
      <c r="I1028" s="1118"/>
      <c r="J1028" s="1118"/>
      <c r="K1028" s="1118"/>
      <c r="L1028" s="1118"/>
      <c r="M1028" s="1120"/>
      <c r="N1028" s="1121"/>
    </row>
    <row r="1029" spans="2:14" x14ac:dyDescent="0.2">
      <c r="B1029" s="1116"/>
      <c r="C1029" s="1117"/>
      <c r="D1029" s="754"/>
      <c r="E1029" s="1118"/>
      <c r="F1029" s="1118"/>
      <c r="G1029" s="1118"/>
      <c r="H1029" s="1118"/>
      <c r="I1029" s="1118"/>
      <c r="J1029" s="1118"/>
      <c r="K1029" s="1118"/>
      <c r="L1029" s="1118"/>
      <c r="M1029" s="1120"/>
      <c r="N1029" s="1121"/>
    </row>
    <row r="1030" spans="2:14" x14ac:dyDescent="0.2">
      <c r="B1030" s="1116"/>
      <c r="C1030" s="1117"/>
      <c r="D1030" s="754"/>
      <c r="E1030" s="1118"/>
      <c r="F1030" s="1118"/>
      <c r="G1030" s="1118"/>
      <c r="H1030" s="1118"/>
      <c r="I1030" s="1118"/>
      <c r="J1030" s="1118"/>
      <c r="K1030" s="1118"/>
      <c r="L1030" s="1118"/>
      <c r="M1030" s="1120"/>
      <c r="N1030" s="1121"/>
    </row>
    <row r="1031" spans="2:14" x14ac:dyDescent="0.2">
      <c r="B1031" s="1116"/>
      <c r="C1031" s="1117"/>
      <c r="D1031" s="754"/>
      <c r="E1031" s="1118"/>
      <c r="F1031" s="1118"/>
      <c r="G1031" s="1118"/>
      <c r="H1031" s="1118"/>
      <c r="I1031" s="1118"/>
      <c r="J1031" s="1118"/>
      <c r="K1031" s="1118"/>
      <c r="L1031" s="1118"/>
      <c r="M1031" s="1120"/>
      <c r="N1031" s="1121"/>
    </row>
    <row r="1032" spans="2:14" x14ac:dyDescent="0.2">
      <c r="B1032" s="1116"/>
      <c r="C1032" s="1117"/>
      <c r="D1032" s="754"/>
      <c r="E1032" s="1118"/>
      <c r="F1032" s="1118"/>
      <c r="G1032" s="1118"/>
      <c r="H1032" s="1118"/>
      <c r="I1032" s="1118"/>
      <c r="J1032" s="1118"/>
      <c r="K1032" s="1118"/>
      <c r="L1032" s="1118"/>
      <c r="M1032" s="1120"/>
      <c r="N1032" s="1121"/>
    </row>
    <row r="1033" spans="2:14" x14ac:dyDescent="0.2">
      <c r="B1033" s="1116"/>
      <c r="C1033" s="1117"/>
      <c r="D1033" s="754"/>
      <c r="E1033" s="1118"/>
      <c r="F1033" s="1118"/>
      <c r="G1033" s="1118"/>
      <c r="H1033" s="1118"/>
      <c r="I1033" s="1118"/>
      <c r="J1033" s="1118"/>
      <c r="K1033" s="1118"/>
      <c r="L1033" s="1118"/>
      <c r="M1033" s="1120"/>
      <c r="N1033" s="1121"/>
    </row>
    <row r="1034" spans="2:14" x14ac:dyDescent="0.2">
      <c r="B1034" s="1116"/>
      <c r="C1034" s="1117"/>
      <c r="D1034" s="754"/>
      <c r="E1034" s="1118"/>
      <c r="F1034" s="1118"/>
      <c r="G1034" s="1118"/>
      <c r="H1034" s="1118"/>
      <c r="I1034" s="1118"/>
      <c r="J1034" s="1118"/>
      <c r="K1034" s="1118"/>
      <c r="L1034" s="1118"/>
      <c r="M1034" s="1120"/>
      <c r="N1034" s="1121"/>
    </row>
    <row r="1035" spans="2:14" x14ac:dyDescent="0.2">
      <c r="B1035" s="1116"/>
      <c r="C1035" s="1117"/>
      <c r="D1035" s="754"/>
      <c r="E1035" s="1118"/>
      <c r="F1035" s="1118"/>
      <c r="G1035" s="1118"/>
      <c r="H1035" s="1118"/>
      <c r="I1035" s="1118"/>
      <c r="J1035" s="1118"/>
      <c r="K1035" s="1118"/>
      <c r="L1035" s="1118"/>
      <c r="M1035" s="1120"/>
      <c r="N1035" s="1121"/>
    </row>
    <row r="1036" spans="2:14" x14ac:dyDescent="0.2">
      <c r="B1036" s="1116"/>
      <c r="C1036" s="1117"/>
      <c r="D1036" s="754"/>
      <c r="E1036" s="1118"/>
      <c r="F1036" s="1118"/>
      <c r="G1036" s="1118"/>
      <c r="H1036" s="1118"/>
      <c r="I1036" s="1118"/>
      <c r="J1036" s="1118"/>
      <c r="K1036" s="1118"/>
      <c r="L1036" s="1118"/>
      <c r="M1036" s="1120"/>
      <c r="N1036" s="1121"/>
    </row>
    <row r="1037" spans="2:14" x14ac:dyDescent="0.2">
      <c r="B1037" s="1116"/>
      <c r="C1037" s="1117"/>
      <c r="D1037" s="754"/>
      <c r="E1037" s="1118"/>
      <c r="F1037" s="1118"/>
      <c r="G1037" s="1118"/>
      <c r="H1037" s="1118"/>
      <c r="I1037" s="1118"/>
      <c r="J1037" s="1118"/>
      <c r="K1037" s="1118"/>
      <c r="L1037" s="1118"/>
      <c r="M1037" s="1120"/>
      <c r="N1037" s="1121"/>
    </row>
    <row r="1038" spans="2:14" x14ac:dyDescent="0.2">
      <c r="B1038" s="1116"/>
      <c r="C1038" s="1117"/>
      <c r="D1038" s="754"/>
      <c r="E1038" s="1118"/>
      <c r="F1038" s="1118"/>
      <c r="G1038" s="1118"/>
      <c r="H1038" s="1118"/>
      <c r="I1038" s="1118"/>
      <c r="J1038" s="1118"/>
      <c r="K1038" s="1118"/>
      <c r="L1038" s="1118"/>
      <c r="M1038" s="1120"/>
      <c r="N1038" s="1121"/>
    </row>
    <row r="1039" spans="2:14" x14ac:dyDescent="0.2">
      <c r="B1039" s="1116"/>
      <c r="C1039" s="1117"/>
      <c r="D1039" s="754"/>
      <c r="E1039" s="1118"/>
      <c r="F1039" s="1118"/>
      <c r="G1039" s="1118"/>
      <c r="H1039" s="1118"/>
      <c r="I1039" s="1118"/>
      <c r="J1039" s="1118"/>
      <c r="K1039" s="1118"/>
      <c r="L1039" s="1118"/>
      <c r="M1039" s="1120"/>
      <c r="N1039" s="1121"/>
    </row>
    <row r="1040" spans="2:14" x14ac:dyDescent="0.2">
      <c r="B1040" s="1116"/>
      <c r="C1040" s="1117"/>
      <c r="D1040" s="754"/>
      <c r="E1040" s="1118"/>
      <c r="F1040" s="1118"/>
      <c r="G1040" s="1118"/>
      <c r="H1040" s="1118"/>
      <c r="I1040" s="1118"/>
      <c r="J1040" s="1118"/>
      <c r="K1040" s="1118"/>
      <c r="L1040" s="1118"/>
      <c r="M1040" s="1120"/>
      <c r="N1040" s="1121"/>
    </row>
    <row r="1041" spans="2:14" x14ac:dyDescent="0.2">
      <c r="B1041" s="1116"/>
      <c r="C1041" s="1117"/>
      <c r="D1041" s="754"/>
      <c r="E1041" s="1118"/>
      <c r="F1041" s="1118"/>
      <c r="G1041" s="1118"/>
      <c r="H1041" s="1118"/>
      <c r="I1041" s="1118"/>
      <c r="J1041" s="1118"/>
      <c r="K1041" s="1118"/>
      <c r="L1041" s="1118"/>
      <c r="M1041" s="1120"/>
      <c r="N1041" s="1121"/>
    </row>
    <row r="1042" spans="2:14" x14ac:dyDescent="0.2">
      <c r="B1042" s="1116"/>
      <c r="C1042" s="1117"/>
      <c r="D1042" s="754"/>
      <c r="E1042" s="1118"/>
      <c r="F1042" s="1118"/>
      <c r="G1042" s="1118"/>
      <c r="H1042" s="1118"/>
      <c r="I1042" s="1118"/>
      <c r="J1042" s="1118"/>
      <c r="K1042" s="1118"/>
      <c r="L1042" s="1118"/>
      <c r="M1042" s="1120"/>
      <c r="N1042" s="1121"/>
    </row>
    <row r="1043" spans="2:14" x14ac:dyDescent="0.2">
      <c r="B1043" s="1116"/>
      <c r="C1043" s="1117"/>
      <c r="D1043" s="754"/>
      <c r="E1043" s="1118"/>
      <c r="F1043" s="1118"/>
      <c r="G1043" s="1118"/>
      <c r="H1043" s="1118"/>
      <c r="I1043" s="1118"/>
      <c r="J1043" s="1118"/>
      <c r="K1043" s="1118"/>
      <c r="L1043" s="1118"/>
      <c r="M1043" s="1120"/>
      <c r="N1043" s="1121"/>
    </row>
    <row r="1044" spans="2:14" x14ac:dyDescent="0.2">
      <c r="B1044" s="1116"/>
      <c r="C1044" s="1117"/>
      <c r="D1044" s="754"/>
      <c r="E1044" s="1118"/>
      <c r="F1044" s="1118"/>
      <c r="G1044" s="1118"/>
      <c r="H1044" s="1118"/>
      <c r="I1044" s="1118"/>
      <c r="J1044" s="1118"/>
      <c r="K1044" s="1118"/>
      <c r="L1044" s="1118"/>
      <c r="M1044" s="1120"/>
      <c r="N1044" s="1121"/>
    </row>
    <row r="1045" spans="2:14" x14ac:dyDescent="0.2">
      <c r="B1045" s="1116"/>
      <c r="C1045" s="1117"/>
      <c r="D1045" s="754"/>
      <c r="E1045" s="1118"/>
      <c r="F1045" s="1118"/>
      <c r="G1045" s="1118"/>
      <c r="H1045" s="1118"/>
      <c r="I1045" s="1118"/>
      <c r="J1045" s="1118"/>
      <c r="K1045" s="1118"/>
      <c r="L1045" s="1118"/>
      <c r="M1045" s="1120"/>
      <c r="N1045" s="1121"/>
    </row>
    <row r="1046" spans="2:14" x14ac:dyDescent="0.2">
      <c r="B1046" s="1116"/>
      <c r="C1046" s="1117"/>
      <c r="D1046" s="754"/>
      <c r="E1046" s="1118"/>
      <c r="F1046" s="1118"/>
      <c r="G1046" s="1118"/>
      <c r="H1046" s="1118"/>
      <c r="I1046" s="1118"/>
      <c r="J1046" s="1118"/>
      <c r="K1046" s="1118"/>
      <c r="L1046" s="1118"/>
      <c r="M1046" s="1120"/>
      <c r="N1046" s="1121"/>
    </row>
    <row r="1047" spans="2:14" x14ac:dyDescent="0.2">
      <c r="B1047" s="1116"/>
      <c r="C1047" s="1117"/>
      <c r="D1047" s="754"/>
      <c r="E1047" s="1118"/>
      <c r="F1047" s="1118"/>
      <c r="G1047" s="1118"/>
      <c r="H1047" s="1118"/>
      <c r="I1047" s="1118"/>
      <c r="J1047" s="1118"/>
      <c r="K1047" s="1118"/>
      <c r="L1047" s="1118"/>
      <c r="M1047" s="1120"/>
      <c r="N1047" s="1121"/>
    </row>
    <row r="1048" spans="2:14" x14ac:dyDescent="0.2">
      <c r="B1048" s="1116"/>
      <c r="C1048" s="1117"/>
      <c r="D1048" s="754"/>
      <c r="E1048" s="1118"/>
      <c r="F1048" s="1118"/>
      <c r="G1048" s="1118"/>
      <c r="H1048" s="1118"/>
      <c r="I1048" s="1118"/>
      <c r="J1048" s="1118"/>
      <c r="K1048" s="1118"/>
      <c r="L1048" s="1118"/>
      <c r="M1048" s="1120"/>
      <c r="N1048" s="1121"/>
    </row>
    <row r="1049" spans="2:14" x14ac:dyDescent="0.2">
      <c r="B1049" s="1116"/>
      <c r="C1049" s="1117"/>
      <c r="D1049" s="754"/>
      <c r="E1049" s="1118"/>
      <c r="F1049" s="1118"/>
      <c r="G1049" s="1118"/>
      <c r="H1049" s="1118"/>
      <c r="I1049" s="1118"/>
      <c r="J1049" s="1118"/>
      <c r="K1049" s="1118"/>
      <c r="L1049" s="1118"/>
      <c r="M1049" s="1120"/>
      <c r="N1049" s="1121"/>
    </row>
    <row r="1050" spans="2:14" x14ac:dyDescent="0.2">
      <c r="B1050" s="1116"/>
      <c r="C1050" s="1117"/>
      <c r="D1050" s="754"/>
      <c r="E1050" s="1118"/>
      <c r="F1050" s="1118"/>
      <c r="G1050" s="1118"/>
      <c r="H1050" s="1118"/>
      <c r="I1050" s="1118"/>
      <c r="J1050" s="1118"/>
      <c r="K1050" s="1118"/>
      <c r="L1050" s="1118"/>
      <c r="M1050" s="1120"/>
      <c r="N1050" s="1121"/>
    </row>
    <row r="1051" spans="2:14" x14ac:dyDescent="0.2">
      <c r="B1051" s="1116"/>
      <c r="C1051" s="1117"/>
      <c r="D1051" s="754"/>
      <c r="E1051" s="1118"/>
      <c r="F1051" s="1118"/>
      <c r="G1051" s="1118"/>
      <c r="H1051" s="1118"/>
      <c r="I1051" s="1118"/>
      <c r="J1051" s="1118"/>
      <c r="K1051" s="1118"/>
      <c r="L1051" s="1118"/>
      <c r="M1051" s="1120"/>
      <c r="N1051" s="1121"/>
    </row>
    <row r="1052" spans="2:14" x14ac:dyDescent="0.2">
      <c r="B1052" s="1116"/>
      <c r="C1052" s="1117"/>
      <c r="D1052" s="754"/>
      <c r="E1052" s="1118"/>
      <c r="F1052" s="1118"/>
      <c r="G1052" s="1118"/>
      <c r="H1052" s="1118"/>
      <c r="I1052" s="1118"/>
      <c r="J1052" s="1118"/>
      <c r="K1052" s="1118"/>
      <c r="L1052" s="1118"/>
      <c r="M1052" s="1120"/>
      <c r="N1052" s="1121"/>
    </row>
    <row r="1053" spans="2:14" x14ac:dyDescent="0.2">
      <c r="B1053" s="1116"/>
      <c r="C1053" s="1117"/>
      <c r="D1053" s="754"/>
      <c r="E1053" s="1118"/>
      <c r="F1053" s="1118"/>
      <c r="G1053" s="1118"/>
      <c r="H1053" s="1118"/>
      <c r="I1053" s="1118"/>
      <c r="J1053" s="1118"/>
      <c r="K1053" s="1118"/>
      <c r="L1053" s="1118"/>
      <c r="M1053" s="1120"/>
      <c r="N1053" s="1121"/>
    </row>
    <row r="1054" spans="2:14" x14ac:dyDescent="0.2">
      <c r="B1054" s="1116"/>
      <c r="C1054" s="1117"/>
      <c r="D1054" s="754"/>
      <c r="E1054" s="1118"/>
      <c r="F1054" s="1118"/>
      <c r="G1054" s="1118"/>
      <c r="H1054" s="1118"/>
      <c r="I1054" s="1118"/>
      <c r="J1054" s="1118"/>
      <c r="K1054" s="1118"/>
      <c r="L1054" s="1118"/>
      <c r="M1054" s="1120"/>
      <c r="N1054" s="1121"/>
    </row>
    <row r="1055" spans="2:14" x14ac:dyDescent="0.2">
      <c r="B1055" s="1116"/>
      <c r="C1055" s="1117"/>
      <c r="D1055" s="754"/>
      <c r="E1055" s="1118"/>
      <c r="F1055" s="1118"/>
      <c r="G1055" s="1118"/>
      <c r="H1055" s="1118"/>
      <c r="I1055" s="1118"/>
      <c r="J1055" s="1118"/>
      <c r="K1055" s="1118"/>
      <c r="L1055" s="1118"/>
      <c r="M1055" s="1120"/>
      <c r="N1055" s="1121"/>
    </row>
    <row r="1056" spans="2:14" x14ac:dyDescent="0.2">
      <c r="B1056" s="1116"/>
      <c r="C1056" s="1117"/>
      <c r="D1056" s="754"/>
      <c r="E1056" s="1118"/>
      <c r="F1056" s="1118"/>
      <c r="G1056" s="1118"/>
      <c r="H1056" s="1118"/>
      <c r="I1056" s="1118"/>
      <c r="J1056" s="1118"/>
      <c r="K1056" s="1118"/>
      <c r="L1056" s="1118"/>
      <c r="M1056" s="1120"/>
      <c r="N1056" s="1121"/>
    </row>
    <row r="1057" spans="2:14" x14ac:dyDescent="0.2">
      <c r="B1057" s="1116"/>
      <c r="C1057" s="1117"/>
      <c r="D1057" s="754"/>
      <c r="E1057" s="1118"/>
      <c r="F1057" s="1118"/>
      <c r="G1057" s="1118"/>
      <c r="H1057" s="1118"/>
      <c r="I1057" s="1118"/>
      <c r="J1057" s="1118"/>
      <c r="K1057" s="1118"/>
      <c r="L1057" s="1118"/>
      <c r="M1057" s="1120"/>
      <c r="N1057" s="1121"/>
    </row>
    <row r="1058" spans="2:14" x14ac:dyDescent="0.2">
      <c r="B1058" s="1116"/>
      <c r="C1058" s="1117"/>
      <c r="D1058" s="754"/>
      <c r="E1058" s="1118"/>
      <c r="F1058" s="1118"/>
      <c r="G1058" s="1118"/>
      <c r="H1058" s="1118"/>
      <c r="I1058" s="1118"/>
      <c r="J1058" s="1118"/>
      <c r="K1058" s="1118"/>
      <c r="L1058" s="1118"/>
      <c r="M1058" s="1120"/>
      <c r="N1058" s="1121"/>
    </row>
    <row r="1059" spans="2:14" x14ac:dyDescent="0.2">
      <c r="B1059" s="1116"/>
      <c r="C1059" s="1117"/>
      <c r="D1059" s="754"/>
      <c r="E1059" s="1118"/>
      <c r="F1059" s="1118"/>
      <c r="G1059" s="1118"/>
      <c r="H1059" s="1118"/>
      <c r="I1059" s="1118"/>
      <c r="J1059" s="1118"/>
      <c r="K1059" s="1118"/>
      <c r="L1059" s="1118"/>
      <c r="M1059" s="1120"/>
      <c r="N1059" s="1121"/>
    </row>
    <row r="1060" spans="2:14" x14ac:dyDescent="0.2">
      <c r="B1060" s="1116"/>
      <c r="C1060" s="1117"/>
      <c r="D1060" s="754"/>
      <c r="E1060" s="1118"/>
      <c r="F1060" s="1118"/>
      <c r="G1060" s="1118"/>
      <c r="H1060" s="1118"/>
      <c r="I1060" s="1118"/>
      <c r="J1060" s="1118"/>
      <c r="K1060" s="1118"/>
      <c r="L1060" s="1118"/>
      <c r="M1060" s="1120"/>
      <c r="N1060" s="1121"/>
    </row>
    <row r="1061" spans="2:14" x14ac:dyDescent="0.2">
      <c r="B1061" s="1116"/>
      <c r="C1061" s="1117"/>
      <c r="D1061" s="754"/>
      <c r="E1061" s="1118"/>
      <c r="F1061" s="1118"/>
      <c r="G1061" s="1118"/>
      <c r="H1061" s="1118"/>
      <c r="I1061" s="1118"/>
      <c r="J1061" s="1118"/>
      <c r="K1061" s="1118"/>
      <c r="L1061" s="1118"/>
      <c r="M1061" s="1120"/>
      <c r="N1061" s="1121"/>
    </row>
    <row r="1062" spans="2:14" x14ac:dyDescent="0.2">
      <c r="B1062" s="1116"/>
      <c r="C1062" s="1117"/>
      <c r="D1062" s="754"/>
      <c r="E1062" s="1118"/>
      <c r="F1062" s="1118"/>
      <c r="G1062" s="1118"/>
      <c r="H1062" s="1118"/>
      <c r="I1062" s="1118"/>
      <c r="J1062" s="1118"/>
      <c r="K1062" s="1118"/>
      <c r="L1062" s="1118"/>
      <c r="M1062" s="1120"/>
      <c r="N1062" s="1121"/>
    </row>
    <row r="1063" spans="2:14" x14ac:dyDescent="0.2">
      <c r="B1063" s="1116"/>
      <c r="C1063" s="1117"/>
      <c r="D1063" s="754"/>
      <c r="E1063" s="1118"/>
      <c r="F1063" s="1118"/>
      <c r="G1063" s="1118"/>
      <c r="H1063" s="1118"/>
      <c r="I1063" s="1118"/>
      <c r="J1063" s="1118"/>
      <c r="K1063" s="1118"/>
      <c r="L1063" s="1118"/>
      <c r="M1063" s="1120"/>
      <c r="N1063" s="1121"/>
    </row>
    <row r="1064" spans="2:14" x14ac:dyDescent="0.2">
      <c r="B1064" s="1116"/>
      <c r="C1064" s="1117"/>
      <c r="D1064" s="754"/>
      <c r="E1064" s="1118"/>
      <c r="F1064" s="1118"/>
      <c r="G1064" s="1118"/>
      <c r="H1064" s="1118"/>
      <c r="I1064" s="1118"/>
      <c r="J1064" s="1118"/>
      <c r="K1064" s="1118"/>
      <c r="L1064" s="1118"/>
      <c r="M1064" s="1120"/>
      <c r="N1064" s="1121"/>
    </row>
    <row r="1065" spans="2:14" x14ac:dyDescent="0.2">
      <c r="B1065" s="1116"/>
      <c r="C1065" s="1117"/>
      <c r="D1065" s="754"/>
      <c r="E1065" s="1118"/>
      <c r="F1065" s="1118"/>
      <c r="G1065" s="1118"/>
      <c r="H1065" s="1118"/>
      <c r="I1065" s="1118"/>
      <c r="J1065" s="1118"/>
      <c r="K1065" s="1118"/>
      <c r="L1065" s="1118"/>
      <c r="M1065" s="1120"/>
      <c r="N1065" s="1121"/>
    </row>
    <row r="1066" spans="2:14" x14ac:dyDescent="0.2">
      <c r="B1066" s="1116"/>
      <c r="C1066" s="1117"/>
      <c r="D1066" s="754"/>
      <c r="E1066" s="1118"/>
      <c r="F1066" s="1118"/>
      <c r="G1066" s="1118"/>
      <c r="H1066" s="1118"/>
      <c r="I1066" s="1118"/>
      <c r="J1066" s="1118"/>
      <c r="K1066" s="1118"/>
      <c r="L1066" s="1118"/>
      <c r="M1066" s="1120"/>
      <c r="N1066" s="1121"/>
    </row>
    <row r="1067" spans="2:14" x14ac:dyDescent="0.2">
      <c r="B1067" s="1116"/>
      <c r="C1067" s="1117"/>
      <c r="D1067" s="754"/>
      <c r="E1067" s="1118"/>
      <c r="F1067" s="1118"/>
      <c r="G1067" s="1118"/>
      <c r="H1067" s="1118"/>
      <c r="I1067" s="1118"/>
      <c r="J1067" s="1118"/>
      <c r="K1067" s="1118"/>
      <c r="L1067" s="1118"/>
      <c r="M1067" s="1120"/>
      <c r="N1067" s="1121"/>
    </row>
    <row r="1068" spans="2:14" x14ac:dyDescent="0.2">
      <c r="B1068" s="1116"/>
      <c r="C1068" s="1117"/>
      <c r="D1068" s="754"/>
      <c r="E1068" s="1118"/>
      <c r="F1068" s="1118"/>
      <c r="G1068" s="1118"/>
      <c r="H1068" s="1118"/>
      <c r="I1068" s="1118"/>
      <c r="J1068" s="1118"/>
      <c r="K1068" s="1118"/>
      <c r="L1068" s="1118"/>
      <c r="M1068" s="1120"/>
      <c r="N1068" s="1121"/>
    </row>
    <row r="1069" spans="2:14" x14ac:dyDescent="0.2">
      <c r="B1069" s="1116"/>
      <c r="C1069" s="1117"/>
      <c r="D1069" s="754"/>
      <c r="E1069" s="1118"/>
      <c r="F1069" s="1118"/>
      <c r="G1069" s="1118"/>
      <c r="H1069" s="1118"/>
      <c r="I1069" s="1118"/>
      <c r="J1069" s="1118"/>
      <c r="K1069" s="1118"/>
      <c r="L1069" s="1118"/>
      <c r="M1069" s="1120"/>
      <c r="N1069" s="1121"/>
    </row>
    <row r="1070" spans="2:14" x14ac:dyDescent="0.2">
      <c r="B1070" s="1116"/>
      <c r="C1070" s="1117"/>
      <c r="D1070" s="754"/>
      <c r="E1070" s="1118"/>
      <c r="F1070" s="1118"/>
      <c r="G1070" s="1118"/>
      <c r="H1070" s="1118"/>
      <c r="I1070" s="1118"/>
      <c r="J1070" s="1118"/>
      <c r="K1070" s="1118"/>
      <c r="L1070" s="1118"/>
      <c r="M1070" s="1120"/>
      <c r="N1070" s="1121"/>
    </row>
    <row r="1071" spans="2:14" x14ac:dyDescent="0.2">
      <c r="B1071" s="1116"/>
      <c r="C1071" s="1117"/>
      <c r="D1071" s="754"/>
      <c r="E1071" s="1118"/>
      <c r="F1071" s="1118"/>
      <c r="G1071" s="1118"/>
      <c r="H1071" s="1118"/>
      <c r="I1071" s="1118"/>
      <c r="J1071" s="1118"/>
      <c r="K1071" s="1118"/>
      <c r="L1071" s="1118"/>
      <c r="M1071" s="1120"/>
      <c r="N1071" s="1121"/>
    </row>
    <row r="1072" spans="2:14" x14ac:dyDescent="0.2">
      <c r="B1072" s="1116"/>
      <c r="C1072" s="1117"/>
      <c r="D1072" s="754"/>
      <c r="E1072" s="1118"/>
      <c r="F1072" s="1118"/>
      <c r="G1072" s="1118"/>
      <c r="H1072" s="1118"/>
      <c r="I1072" s="1118"/>
      <c r="J1072" s="1118"/>
      <c r="K1072" s="1118"/>
      <c r="L1072" s="1118"/>
      <c r="M1072" s="1120"/>
      <c r="N1072" s="1121"/>
    </row>
    <row r="1073" spans="2:14" x14ac:dyDescent="0.2">
      <c r="B1073" s="1116"/>
      <c r="C1073" s="1117"/>
      <c r="D1073" s="754"/>
      <c r="E1073" s="1118"/>
      <c r="F1073" s="1118"/>
      <c r="G1073" s="1118"/>
      <c r="H1073" s="1118"/>
      <c r="I1073" s="1118"/>
      <c r="J1073" s="1118"/>
      <c r="K1073" s="1118"/>
      <c r="L1073" s="1118"/>
      <c r="M1073" s="1120"/>
      <c r="N1073" s="1121"/>
    </row>
    <row r="1074" spans="2:14" x14ac:dyDescent="0.2">
      <c r="B1074" s="1116"/>
      <c r="C1074" s="1117"/>
      <c r="D1074" s="754"/>
      <c r="E1074" s="1118"/>
      <c r="F1074" s="1118"/>
      <c r="G1074" s="1118"/>
      <c r="H1074" s="1118"/>
      <c r="I1074" s="1118"/>
      <c r="J1074" s="1118"/>
      <c r="K1074" s="1118"/>
      <c r="L1074" s="1118"/>
      <c r="M1074" s="1120"/>
      <c r="N1074" s="1121"/>
    </row>
    <row r="1075" spans="2:14" x14ac:dyDescent="0.2">
      <c r="B1075" s="1116"/>
      <c r="C1075" s="1117"/>
      <c r="D1075" s="754"/>
      <c r="E1075" s="1118"/>
      <c r="F1075" s="1118"/>
      <c r="G1075" s="1118"/>
      <c r="H1075" s="1118"/>
      <c r="I1075" s="1118"/>
      <c r="J1075" s="1118"/>
      <c r="K1075" s="1118"/>
      <c r="L1075" s="1118"/>
      <c r="M1075" s="1120"/>
      <c r="N1075" s="1121"/>
    </row>
    <row r="1076" spans="2:14" x14ac:dyDescent="0.2">
      <c r="B1076" s="1116"/>
      <c r="C1076" s="1117"/>
      <c r="D1076" s="754"/>
      <c r="E1076" s="1118"/>
      <c r="F1076" s="1118"/>
      <c r="G1076" s="1118"/>
      <c r="H1076" s="1118"/>
      <c r="I1076" s="1118"/>
      <c r="J1076" s="1118"/>
      <c r="K1076" s="1118"/>
      <c r="L1076" s="1118"/>
      <c r="M1076" s="1120"/>
      <c r="N1076" s="1121"/>
    </row>
    <row r="1077" spans="2:14" x14ac:dyDescent="0.2">
      <c r="B1077" s="1116"/>
      <c r="C1077" s="1117"/>
      <c r="D1077" s="754"/>
      <c r="E1077" s="1118"/>
      <c r="F1077" s="1118"/>
      <c r="G1077" s="1118"/>
      <c r="H1077" s="1118"/>
      <c r="I1077" s="1118"/>
      <c r="J1077" s="1118"/>
      <c r="K1077" s="1118"/>
      <c r="L1077" s="1118"/>
      <c r="M1077" s="1120"/>
      <c r="N1077" s="1121"/>
    </row>
    <row r="1078" spans="2:14" x14ac:dyDescent="0.2">
      <c r="B1078" s="1116"/>
      <c r="C1078" s="1117"/>
      <c r="D1078" s="754"/>
      <c r="E1078" s="1118"/>
      <c r="F1078" s="1118"/>
      <c r="G1078" s="1118"/>
      <c r="H1078" s="1118"/>
      <c r="I1078" s="1118"/>
      <c r="J1078" s="1118"/>
      <c r="K1078" s="1118"/>
      <c r="L1078" s="1118"/>
      <c r="M1078" s="1120"/>
      <c r="N1078" s="1121"/>
    </row>
    <row r="1079" spans="2:14" x14ac:dyDescent="0.2">
      <c r="B1079" s="1116"/>
      <c r="C1079" s="1117"/>
      <c r="D1079" s="754"/>
      <c r="E1079" s="1118"/>
      <c r="F1079" s="1118"/>
      <c r="G1079" s="1118"/>
      <c r="H1079" s="1118"/>
      <c r="I1079" s="1118"/>
      <c r="J1079" s="1118"/>
      <c r="K1079" s="1118"/>
      <c r="L1079" s="1118"/>
      <c r="M1079" s="1120"/>
      <c r="N1079" s="1121"/>
    </row>
    <row r="1080" spans="2:14" x14ac:dyDescent="0.2">
      <c r="B1080" s="1116"/>
      <c r="C1080" s="1117"/>
      <c r="D1080" s="754"/>
      <c r="E1080" s="1118"/>
      <c r="F1080" s="1118"/>
      <c r="G1080" s="1118"/>
      <c r="H1080" s="1118"/>
      <c r="I1080" s="1118"/>
      <c r="J1080" s="1118"/>
      <c r="K1080" s="1118"/>
      <c r="L1080" s="1118"/>
      <c r="M1080" s="1120"/>
      <c r="N1080" s="1121"/>
    </row>
    <row r="1081" spans="2:14" x14ac:dyDescent="0.2">
      <c r="B1081" s="1116"/>
      <c r="C1081" s="1117"/>
      <c r="D1081" s="754"/>
      <c r="E1081" s="1118"/>
      <c r="F1081" s="1118"/>
      <c r="G1081" s="1118"/>
      <c r="H1081" s="1118"/>
      <c r="I1081" s="1118"/>
      <c r="J1081" s="1118"/>
      <c r="K1081" s="1118"/>
      <c r="L1081" s="1118"/>
      <c r="M1081" s="1120"/>
      <c r="N1081" s="1121"/>
    </row>
    <row r="1082" spans="2:14" x14ac:dyDescent="0.2">
      <c r="B1082" s="1116"/>
      <c r="C1082" s="1117"/>
      <c r="D1082" s="754"/>
      <c r="E1082" s="1118"/>
      <c r="F1082" s="1118"/>
      <c r="G1082" s="1118"/>
      <c r="H1082" s="1118"/>
      <c r="I1082" s="1118"/>
      <c r="J1082" s="1118"/>
      <c r="K1082" s="1118"/>
      <c r="L1082" s="1118"/>
      <c r="M1082" s="1120"/>
      <c r="N1082" s="1121"/>
    </row>
    <row r="1083" spans="2:14" x14ac:dyDescent="0.2">
      <c r="B1083" s="1116"/>
      <c r="C1083" s="1117"/>
      <c r="D1083" s="754"/>
      <c r="E1083" s="1118"/>
      <c r="F1083" s="1118"/>
      <c r="G1083" s="1118"/>
      <c r="H1083" s="1118"/>
      <c r="I1083" s="1118"/>
      <c r="J1083" s="1118"/>
      <c r="K1083" s="1118"/>
      <c r="L1083" s="1118"/>
      <c r="M1083" s="1120"/>
      <c r="N1083" s="1121"/>
    </row>
    <row r="1084" spans="2:14" x14ac:dyDescent="0.2">
      <c r="B1084" s="1116"/>
      <c r="C1084" s="1117"/>
      <c r="D1084" s="754"/>
      <c r="E1084" s="1118"/>
      <c r="F1084" s="1118"/>
      <c r="G1084" s="1118"/>
      <c r="H1084" s="1118"/>
      <c r="I1084" s="1118"/>
      <c r="J1084" s="1118"/>
      <c r="K1084" s="1118"/>
      <c r="L1084" s="1118"/>
      <c r="M1084" s="1120"/>
      <c r="N1084" s="1121"/>
    </row>
    <row r="1085" spans="2:14" x14ac:dyDescent="0.2">
      <c r="B1085" s="1116"/>
      <c r="C1085" s="1117"/>
      <c r="D1085" s="754"/>
      <c r="E1085" s="1118"/>
      <c r="F1085" s="1118"/>
      <c r="G1085" s="1118"/>
      <c r="H1085" s="1118"/>
      <c r="I1085" s="1118"/>
      <c r="J1085" s="1118"/>
      <c r="K1085" s="1118"/>
      <c r="L1085" s="1118"/>
      <c r="M1085" s="1120"/>
      <c r="N1085" s="1121"/>
    </row>
    <row r="1086" spans="2:14" x14ac:dyDescent="0.2">
      <c r="B1086" s="1116"/>
      <c r="C1086" s="1117"/>
      <c r="D1086" s="754"/>
      <c r="E1086" s="1118"/>
      <c r="F1086" s="1118"/>
      <c r="G1086" s="1118"/>
      <c r="H1086" s="1118"/>
      <c r="I1086" s="1118"/>
      <c r="J1086" s="1118"/>
      <c r="K1086" s="1118"/>
      <c r="L1086" s="1118"/>
      <c r="M1086" s="1120"/>
      <c r="N1086" s="1121"/>
    </row>
    <row r="1087" spans="2:14" x14ac:dyDescent="0.2">
      <c r="B1087" s="1116"/>
      <c r="C1087" s="1117"/>
      <c r="D1087" s="754"/>
      <c r="E1087" s="1118"/>
      <c r="F1087" s="1118"/>
      <c r="G1087" s="1118"/>
      <c r="H1087" s="1118"/>
      <c r="I1087" s="1118"/>
      <c r="J1087" s="1118"/>
      <c r="K1087" s="1118"/>
      <c r="L1087" s="1118"/>
      <c r="M1087" s="1120"/>
      <c r="N1087" s="1121"/>
    </row>
    <row r="1088" spans="2:14" x14ac:dyDescent="0.2">
      <c r="B1088" s="1116"/>
      <c r="C1088" s="1117"/>
      <c r="D1088" s="754"/>
      <c r="E1088" s="1118"/>
      <c r="F1088" s="1118"/>
      <c r="G1088" s="1118"/>
      <c r="H1088" s="1118"/>
      <c r="I1088" s="1118"/>
      <c r="J1088" s="1118"/>
      <c r="K1088" s="1118"/>
      <c r="L1088" s="1118"/>
      <c r="M1088" s="1120"/>
      <c r="N1088" s="1121"/>
    </row>
    <row r="1089" spans="2:14" x14ac:dyDescent="0.2">
      <c r="B1089" s="1116"/>
      <c r="C1089" s="1117"/>
      <c r="D1089" s="754"/>
      <c r="E1089" s="1118"/>
      <c r="F1089" s="1118"/>
      <c r="G1089" s="1118"/>
      <c r="H1089" s="1118"/>
      <c r="I1089" s="1118"/>
      <c r="J1089" s="1118"/>
      <c r="K1089" s="1118"/>
      <c r="L1089" s="1118"/>
      <c r="M1089" s="1120"/>
      <c r="N1089" s="1121"/>
    </row>
    <row r="1090" spans="2:14" x14ac:dyDescent="0.2">
      <c r="B1090" s="1116"/>
      <c r="C1090" s="1117"/>
      <c r="D1090" s="754"/>
      <c r="E1090" s="1118"/>
      <c r="F1090" s="1118"/>
      <c r="G1090" s="1118"/>
      <c r="H1090" s="1118"/>
      <c r="I1090" s="1118"/>
      <c r="J1090" s="1118"/>
      <c r="K1090" s="1118"/>
      <c r="L1090" s="1118"/>
      <c r="M1090" s="1120"/>
      <c r="N1090" s="1121"/>
    </row>
    <row r="1091" spans="2:14" x14ac:dyDescent="0.2">
      <c r="B1091" s="1116"/>
      <c r="C1091" s="1117"/>
      <c r="D1091" s="754"/>
      <c r="E1091" s="1118"/>
      <c r="F1091" s="1118"/>
      <c r="G1091" s="1118"/>
      <c r="H1091" s="1118"/>
      <c r="I1091" s="1118"/>
      <c r="J1091" s="1118"/>
      <c r="K1091" s="1118"/>
      <c r="L1091" s="1118"/>
      <c r="M1091" s="1120"/>
      <c r="N1091" s="1121"/>
    </row>
    <row r="1092" spans="2:14" x14ac:dyDescent="0.2">
      <c r="B1092" s="1116"/>
      <c r="C1092" s="1117"/>
      <c r="D1092" s="754"/>
      <c r="E1092" s="1118"/>
      <c r="F1092" s="1118"/>
      <c r="G1092" s="1118"/>
      <c r="H1092" s="1118"/>
      <c r="I1092" s="1118"/>
      <c r="J1092" s="1118"/>
      <c r="K1092" s="1118"/>
      <c r="L1092" s="1118"/>
      <c r="M1092" s="1120"/>
      <c r="N1092" s="1121"/>
    </row>
    <row r="1093" spans="2:14" x14ac:dyDescent="0.2">
      <c r="B1093" s="1116"/>
      <c r="C1093" s="1117"/>
      <c r="D1093" s="754"/>
      <c r="E1093" s="1118"/>
      <c r="F1093" s="1118"/>
      <c r="G1093" s="1118"/>
      <c r="H1093" s="1118"/>
      <c r="I1093" s="1118"/>
      <c r="J1093" s="1118"/>
      <c r="K1093" s="1118"/>
      <c r="L1093" s="1118"/>
      <c r="M1093" s="1120"/>
      <c r="N1093" s="1121"/>
    </row>
    <row r="1094" spans="2:14" x14ac:dyDescent="0.2">
      <c r="B1094" s="1116"/>
      <c r="C1094" s="1117"/>
      <c r="D1094" s="754"/>
      <c r="E1094" s="1118"/>
      <c r="F1094" s="1118"/>
      <c r="G1094" s="1118"/>
      <c r="H1094" s="1118"/>
      <c r="I1094" s="1118"/>
      <c r="J1094" s="1118"/>
      <c r="K1094" s="1118"/>
      <c r="L1094" s="1118"/>
      <c r="M1094" s="1120"/>
      <c r="N1094" s="1121"/>
    </row>
    <row r="1095" spans="2:14" x14ac:dyDescent="0.2">
      <c r="B1095" s="1116"/>
      <c r="C1095" s="1117"/>
      <c r="D1095" s="754"/>
      <c r="E1095" s="1118"/>
      <c r="F1095" s="1118"/>
      <c r="G1095" s="1118"/>
      <c r="H1095" s="1118"/>
      <c r="I1095" s="1118"/>
      <c r="J1095" s="1118"/>
      <c r="K1095" s="1118"/>
      <c r="L1095" s="1118"/>
      <c r="M1095" s="1120"/>
      <c r="N1095" s="1121"/>
    </row>
    <row r="1096" spans="2:14" x14ac:dyDescent="0.2">
      <c r="B1096" s="1116"/>
      <c r="C1096" s="1117"/>
      <c r="D1096" s="754"/>
      <c r="E1096" s="1118"/>
      <c r="F1096" s="1118"/>
      <c r="G1096" s="1118"/>
      <c r="H1096" s="1118"/>
      <c r="I1096" s="1118"/>
      <c r="J1096" s="1118"/>
      <c r="K1096" s="1118"/>
      <c r="L1096" s="1118"/>
      <c r="M1096" s="1120"/>
      <c r="N1096" s="1121"/>
    </row>
    <row r="1097" spans="2:14" x14ac:dyDescent="0.2">
      <c r="B1097" s="1116"/>
      <c r="C1097" s="1117"/>
      <c r="D1097" s="754"/>
      <c r="E1097" s="1118"/>
      <c r="F1097" s="1118"/>
      <c r="G1097" s="1118"/>
      <c r="H1097" s="1118"/>
      <c r="I1097" s="1118"/>
      <c r="J1097" s="1118"/>
      <c r="K1097" s="1118"/>
      <c r="L1097" s="1118"/>
      <c r="M1097" s="1120"/>
      <c r="N1097" s="1121"/>
    </row>
    <row r="1098" spans="2:14" x14ac:dyDescent="0.2">
      <c r="B1098" s="1116"/>
      <c r="C1098" s="1117"/>
      <c r="D1098" s="754"/>
      <c r="E1098" s="1118"/>
      <c r="F1098" s="1118"/>
      <c r="G1098" s="1118"/>
      <c r="H1098" s="1118"/>
      <c r="I1098" s="1118"/>
      <c r="J1098" s="1118"/>
      <c r="K1098" s="1118"/>
      <c r="L1098" s="1118"/>
      <c r="M1098" s="1120"/>
      <c r="N1098" s="1121"/>
    </row>
    <row r="1099" spans="2:14" x14ac:dyDescent="0.2">
      <c r="B1099" s="1116"/>
      <c r="C1099" s="1117"/>
      <c r="D1099" s="754"/>
      <c r="E1099" s="1118"/>
      <c r="F1099" s="1118"/>
      <c r="G1099" s="1118"/>
      <c r="H1099" s="1118"/>
      <c r="I1099" s="1118"/>
      <c r="J1099" s="1118"/>
      <c r="K1099" s="1118"/>
      <c r="L1099" s="1118"/>
      <c r="M1099" s="1120"/>
      <c r="N1099" s="1121"/>
    </row>
    <row r="1100" spans="2:14" x14ac:dyDescent="0.2">
      <c r="B1100" s="1116"/>
      <c r="C1100" s="1117"/>
      <c r="D1100" s="754"/>
      <c r="E1100" s="1118"/>
      <c r="F1100" s="1118"/>
      <c r="G1100" s="1118"/>
      <c r="H1100" s="1118"/>
      <c r="I1100" s="1118"/>
      <c r="J1100" s="1118"/>
      <c r="K1100" s="1118"/>
      <c r="L1100" s="1118"/>
      <c r="M1100" s="1120"/>
      <c r="N1100" s="1121"/>
    </row>
    <row r="1101" spans="2:14" x14ac:dyDescent="0.2">
      <c r="B1101" s="1116"/>
      <c r="C1101" s="1117"/>
      <c r="D1101" s="754"/>
      <c r="E1101" s="1118"/>
      <c r="F1101" s="1118"/>
      <c r="G1101" s="1118"/>
      <c r="H1101" s="1118"/>
      <c r="I1101" s="1118"/>
      <c r="J1101" s="1118"/>
      <c r="K1101" s="1118"/>
      <c r="L1101" s="1118"/>
      <c r="M1101" s="1120"/>
      <c r="N1101" s="1121"/>
    </row>
    <row r="1102" spans="2:14" x14ac:dyDescent="0.2">
      <c r="B1102" s="1116"/>
      <c r="C1102" s="1117"/>
      <c r="D1102" s="754"/>
      <c r="E1102" s="1118"/>
      <c r="F1102" s="1118"/>
      <c r="G1102" s="1118"/>
      <c r="H1102" s="1118"/>
      <c r="I1102" s="1118"/>
      <c r="J1102" s="1118"/>
      <c r="K1102" s="1118"/>
      <c r="L1102" s="1118"/>
      <c r="M1102" s="1120"/>
      <c r="N1102" s="1121"/>
    </row>
    <row r="1103" spans="2:14" x14ac:dyDescent="0.2">
      <c r="B1103" s="1116"/>
      <c r="C1103" s="1117"/>
      <c r="D1103" s="754"/>
      <c r="E1103" s="1118"/>
      <c r="F1103" s="1118"/>
      <c r="G1103" s="1118"/>
      <c r="H1103" s="1118"/>
      <c r="I1103" s="1118"/>
      <c r="J1103" s="1118"/>
      <c r="K1103" s="1118"/>
      <c r="L1103" s="1118"/>
      <c r="M1103" s="1120"/>
      <c r="N1103" s="1121"/>
    </row>
    <row r="1104" spans="2:14" x14ac:dyDescent="0.2">
      <c r="B1104" s="1116"/>
      <c r="C1104" s="1117"/>
      <c r="D1104" s="754"/>
      <c r="E1104" s="1118"/>
      <c r="F1104" s="1118"/>
      <c r="G1104" s="1118"/>
      <c r="H1104" s="1118"/>
      <c r="I1104" s="1118"/>
      <c r="J1104" s="1118"/>
      <c r="K1104" s="1118"/>
      <c r="L1104" s="1118"/>
      <c r="M1104" s="1120"/>
      <c r="N1104" s="1121"/>
    </row>
    <row r="1105" spans="2:14" x14ac:dyDescent="0.2">
      <c r="B1105" s="1116"/>
      <c r="C1105" s="1117"/>
      <c r="D1105" s="754"/>
      <c r="E1105" s="1118"/>
      <c r="F1105" s="1118"/>
      <c r="G1105" s="1118"/>
      <c r="H1105" s="1118"/>
      <c r="I1105" s="1118"/>
      <c r="J1105" s="1118"/>
      <c r="K1105" s="1118"/>
      <c r="L1105" s="1118"/>
      <c r="M1105" s="1120"/>
      <c r="N1105" s="1121"/>
    </row>
    <row r="1106" spans="2:14" x14ac:dyDescent="0.2">
      <c r="B1106" s="1116"/>
      <c r="C1106" s="1117"/>
      <c r="D1106" s="754"/>
      <c r="E1106" s="1118"/>
      <c r="F1106" s="1118"/>
      <c r="G1106" s="1118"/>
      <c r="H1106" s="1118"/>
      <c r="I1106" s="1118"/>
      <c r="J1106" s="1118"/>
      <c r="K1106" s="1118"/>
      <c r="L1106" s="1118"/>
      <c r="M1106" s="1120"/>
      <c r="N1106" s="1121"/>
    </row>
    <row r="1107" spans="2:14" x14ac:dyDescent="0.2">
      <c r="B1107" s="1116"/>
      <c r="C1107" s="1117"/>
      <c r="D1107" s="754"/>
      <c r="E1107" s="1118"/>
      <c r="F1107" s="1118"/>
      <c r="G1107" s="1118"/>
      <c r="H1107" s="1118"/>
      <c r="I1107" s="1118"/>
      <c r="J1107" s="1118"/>
      <c r="K1107" s="1118"/>
      <c r="L1107" s="1118"/>
      <c r="M1107" s="1120"/>
      <c r="N1107" s="1121"/>
    </row>
    <row r="1108" spans="2:14" x14ac:dyDescent="0.2">
      <c r="B1108" s="1116"/>
      <c r="C1108" s="1117"/>
      <c r="D1108" s="754"/>
      <c r="E1108" s="1118"/>
      <c r="F1108" s="1118"/>
      <c r="G1108" s="1118"/>
      <c r="H1108" s="1118"/>
      <c r="I1108" s="1118"/>
      <c r="J1108" s="1118"/>
      <c r="K1108" s="1118"/>
      <c r="L1108" s="1118"/>
      <c r="M1108" s="1120"/>
      <c r="N1108" s="1121"/>
    </row>
    <row r="1109" spans="2:14" x14ac:dyDescent="0.2">
      <c r="B1109" s="1116"/>
      <c r="C1109" s="1117"/>
      <c r="D1109" s="754"/>
      <c r="E1109" s="1118"/>
      <c r="F1109" s="1118"/>
      <c r="G1109" s="1118"/>
      <c r="H1109" s="1118"/>
      <c r="I1109" s="1118"/>
      <c r="J1109" s="1118"/>
      <c r="K1109" s="1118"/>
      <c r="L1109" s="1118"/>
      <c r="M1109" s="1120"/>
      <c r="N1109" s="1121"/>
    </row>
    <row r="1110" spans="2:14" x14ac:dyDescent="0.2">
      <c r="B1110" s="1116"/>
      <c r="C1110" s="1117"/>
      <c r="D1110" s="754"/>
      <c r="E1110" s="1118"/>
      <c r="F1110" s="1118"/>
      <c r="G1110" s="1118"/>
      <c r="H1110" s="1118"/>
      <c r="I1110" s="1118"/>
      <c r="J1110" s="1118"/>
      <c r="K1110" s="1118"/>
      <c r="L1110" s="1118"/>
      <c r="M1110" s="1120"/>
      <c r="N1110" s="1121"/>
    </row>
    <row r="1111" spans="2:14" x14ac:dyDescent="0.2">
      <c r="B1111" s="1116"/>
      <c r="C1111" s="1117"/>
      <c r="D1111" s="754"/>
      <c r="E1111" s="1118"/>
      <c r="F1111" s="1118"/>
      <c r="G1111" s="1118"/>
      <c r="H1111" s="1118"/>
      <c r="I1111" s="1118"/>
      <c r="J1111" s="1118"/>
      <c r="K1111" s="1118"/>
      <c r="L1111" s="1118"/>
      <c r="M1111" s="1120"/>
      <c r="N1111" s="1121"/>
    </row>
    <row r="1112" spans="2:14" x14ac:dyDescent="0.2">
      <c r="B1112" s="1116"/>
      <c r="C1112" s="1117"/>
      <c r="D1112" s="754"/>
      <c r="E1112" s="1118"/>
      <c r="F1112" s="1118"/>
      <c r="G1112" s="1118"/>
      <c r="H1112" s="1118"/>
      <c r="I1112" s="1118"/>
      <c r="J1112" s="1118"/>
      <c r="K1112" s="1118"/>
      <c r="L1112" s="1118"/>
      <c r="M1112" s="1120"/>
      <c r="N1112" s="1121"/>
    </row>
    <row r="1113" spans="2:14" x14ac:dyDescent="0.2">
      <c r="B1113" s="1116"/>
      <c r="C1113" s="1117"/>
      <c r="D1113" s="754"/>
      <c r="E1113" s="1118"/>
      <c r="F1113" s="1118"/>
      <c r="G1113" s="1118"/>
      <c r="H1113" s="1118"/>
      <c r="I1113" s="1118"/>
      <c r="J1113" s="1118"/>
      <c r="K1113" s="1118"/>
      <c r="L1113" s="1118"/>
      <c r="M1113" s="1120"/>
      <c r="N1113" s="1121"/>
    </row>
    <row r="1114" spans="2:14" x14ac:dyDescent="0.2">
      <c r="B1114" s="1116"/>
      <c r="C1114" s="1117"/>
      <c r="D1114" s="754"/>
      <c r="E1114" s="1118"/>
      <c r="F1114" s="1118"/>
      <c r="G1114" s="1118"/>
      <c r="H1114" s="1118"/>
      <c r="I1114" s="1118"/>
      <c r="J1114" s="1118"/>
      <c r="K1114" s="1118"/>
      <c r="L1114" s="1118"/>
      <c r="M1114" s="1120"/>
      <c r="N1114" s="1121"/>
    </row>
    <row r="1115" spans="2:14" x14ac:dyDescent="0.2">
      <c r="B1115" s="1116"/>
      <c r="C1115" s="1117"/>
      <c r="D1115" s="754"/>
      <c r="E1115" s="1118"/>
      <c r="F1115" s="1118"/>
      <c r="G1115" s="1118"/>
      <c r="H1115" s="1118"/>
      <c r="I1115" s="1118"/>
      <c r="J1115" s="1118"/>
      <c r="K1115" s="1118"/>
      <c r="L1115" s="1118"/>
      <c r="M1115" s="1120"/>
      <c r="N1115" s="1121"/>
    </row>
    <row r="1116" spans="2:14" x14ac:dyDescent="0.2">
      <c r="B1116" s="1116"/>
      <c r="C1116" s="1117"/>
      <c r="D1116" s="754"/>
      <c r="E1116" s="1118"/>
      <c r="F1116" s="1118"/>
      <c r="G1116" s="1118"/>
      <c r="H1116" s="1118"/>
      <c r="I1116" s="1118"/>
      <c r="J1116" s="1118"/>
      <c r="K1116" s="1118"/>
      <c r="L1116" s="1118"/>
      <c r="M1116" s="1120"/>
      <c r="N1116" s="1121"/>
    </row>
    <row r="1117" spans="2:14" x14ac:dyDescent="0.2">
      <c r="B1117" s="1116"/>
      <c r="C1117" s="1117"/>
      <c r="D1117" s="754"/>
      <c r="E1117" s="1118"/>
      <c r="F1117" s="1118"/>
      <c r="G1117" s="1118"/>
      <c r="H1117" s="1118"/>
      <c r="I1117" s="1118"/>
      <c r="J1117" s="1118"/>
      <c r="K1117" s="1118"/>
      <c r="L1117" s="1118"/>
      <c r="M1117" s="1120"/>
      <c r="N1117" s="1121"/>
    </row>
    <row r="1118" spans="2:14" x14ac:dyDescent="0.2">
      <c r="B1118" s="1116"/>
      <c r="C1118" s="1117"/>
      <c r="D1118" s="754"/>
      <c r="E1118" s="1118"/>
      <c r="F1118" s="1118"/>
      <c r="G1118" s="1118"/>
      <c r="H1118" s="1118"/>
      <c r="I1118" s="1118"/>
      <c r="J1118" s="1118"/>
      <c r="K1118" s="1118"/>
      <c r="L1118" s="1118"/>
      <c r="M1118" s="1120"/>
      <c r="N1118" s="1121"/>
    </row>
    <row r="1119" spans="2:14" x14ac:dyDescent="0.2">
      <c r="B1119" s="1116"/>
      <c r="C1119" s="1117"/>
      <c r="D1119" s="754"/>
      <c r="E1119" s="1118"/>
      <c r="F1119" s="1118"/>
      <c r="G1119" s="1118"/>
      <c r="H1119" s="1118"/>
      <c r="I1119" s="1118"/>
      <c r="J1119" s="1118"/>
      <c r="K1119" s="1118"/>
      <c r="L1119" s="1118"/>
      <c r="M1119" s="1120"/>
      <c r="N1119" s="1121"/>
    </row>
    <row r="1120" spans="2:14" x14ac:dyDescent="0.2">
      <c r="B1120" s="1116"/>
      <c r="C1120" s="1117"/>
      <c r="D1120" s="754"/>
      <c r="E1120" s="1118"/>
      <c r="F1120" s="1118"/>
      <c r="G1120" s="1118"/>
      <c r="H1120" s="1118"/>
      <c r="I1120" s="1118"/>
      <c r="J1120" s="1118"/>
      <c r="K1120" s="1118"/>
      <c r="L1120" s="1118"/>
      <c r="M1120" s="1120"/>
      <c r="N1120" s="1121"/>
    </row>
    <row r="1121" spans="2:14" x14ac:dyDescent="0.2">
      <c r="B1121" s="1116"/>
      <c r="C1121" s="1117"/>
      <c r="D1121" s="754"/>
      <c r="E1121" s="1118"/>
      <c r="F1121" s="1118"/>
      <c r="G1121" s="1118"/>
      <c r="H1121" s="1118"/>
      <c r="I1121" s="1118"/>
      <c r="J1121" s="1118"/>
      <c r="K1121" s="1118"/>
      <c r="L1121" s="1118"/>
      <c r="M1121" s="1120"/>
      <c r="N1121" s="1121"/>
    </row>
    <row r="1122" spans="2:14" x14ac:dyDescent="0.2">
      <c r="B1122" s="1116"/>
      <c r="C1122" s="1117"/>
      <c r="D1122" s="754"/>
      <c r="E1122" s="1118"/>
      <c r="F1122" s="1118"/>
      <c r="G1122" s="1118"/>
      <c r="H1122" s="1118"/>
      <c r="I1122" s="1118"/>
      <c r="J1122" s="1118"/>
      <c r="K1122" s="1118"/>
      <c r="L1122" s="1118"/>
      <c r="M1122" s="1120"/>
      <c r="N1122" s="1121"/>
    </row>
    <row r="1123" spans="2:14" x14ac:dyDescent="0.2">
      <c r="B1123" s="1116"/>
      <c r="C1123" s="1117"/>
      <c r="D1123" s="754"/>
      <c r="E1123" s="1118"/>
      <c r="F1123" s="1118"/>
      <c r="G1123" s="1118"/>
      <c r="H1123" s="1118"/>
      <c r="I1123" s="1118"/>
      <c r="J1123" s="1118"/>
      <c r="K1123" s="1118"/>
      <c r="L1123" s="1118"/>
      <c r="M1123" s="1120"/>
      <c r="N1123" s="1121"/>
    </row>
    <row r="1124" spans="2:14" x14ac:dyDescent="0.2">
      <c r="B1124" s="1116"/>
      <c r="C1124" s="1117"/>
      <c r="D1124" s="754"/>
      <c r="E1124" s="1118"/>
      <c r="F1124" s="1118"/>
      <c r="G1124" s="1118"/>
      <c r="H1124" s="1118"/>
      <c r="I1124" s="1118"/>
      <c r="J1124" s="1118"/>
      <c r="K1124" s="1118"/>
      <c r="L1124" s="1118"/>
      <c r="M1124" s="1120"/>
      <c r="N1124" s="1121"/>
    </row>
    <row r="1125" spans="2:14" x14ac:dyDescent="0.2">
      <c r="B1125" s="1116"/>
      <c r="C1125" s="1117"/>
      <c r="D1125" s="754"/>
      <c r="E1125" s="1118"/>
      <c r="F1125" s="1118"/>
      <c r="G1125" s="1118"/>
      <c r="H1125" s="1118"/>
      <c r="I1125" s="1118"/>
      <c r="J1125" s="1118"/>
      <c r="K1125" s="1118"/>
      <c r="L1125" s="1118"/>
      <c r="M1125" s="1120"/>
      <c r="N1125" s="1121"/>
    </row>
    <row r="1126" spans="2:14" x14ac:dyDescent="0.2">
      <c r="B1126" s="1116"/>
      <c r="C1126" s="1117"/>
      <c r="D1126" s="754"/>
      <c r="E1126" s="1118"/>
      <c r="F1126" s="1118"/>
      <c r="G1126" s="1118"/>
      <c r="H1126" s="1118"/>
      <c r="I1126" s="1118"/>
      <c r="J1126" s="1118"/>
      <c r="K1126" s="1118"/>
      <c r="L1126" s="1118"/>
      <c r="M1126" s="1120"/>
      <c r="N1126" s="1121"/>
    </row>
    <row r="1127" spans="2:14" x14ac:dyDescent="0.2">
      <c r="B1127" s="1116"/>
      <c r="C1127" s="1117"/>
      <c r="D1127" s="754"/>
      <c r="E1127" s="1118"/>
      <c r="F1127" s="1118"/>
      <c r="G1127" s="1118"/>
      <c r="H1127" s="1118"/>
      <c r="I1127" s="1118"/>
      <c r="J1127" s="1118"/>
      <c r="K1127" s="1118"/>
      <c r="L1127" s="1118"/>
      <c r="M1127" s="1120"/>
      <c r="N1127" s="1121"/>
    </row>
    <row r="1128" spans="2:14" x14ac:dyDescent="0.2">
      <c r="B1128" s="1116"/>
      <c r="C1128" s="1117"/>
      <c r="D1128" s="754"/>
      <c r="E1128" s="1118"/>
      <c r="F1128" s="1118"/>
      <c r="G1128" s="1118"/>
      <c r="H1128" s="1118"/>
      <c r="I1128" s="1118"/>
      <c r="J1128" s="1118"/>
      <c r="K1128" s="1118"/>
      <c r="L1128" s="1118"/>
      <c r="M1128" s="1120"/>
      <c r="N1128" s="1121"/>
    </row>
    <row r="1129" spans="2:14" x14ac:dyDescent="0.2">
      <c r="B1129" s="1116"/>
      <c r="C1129" s="1117"/>
      <c r="D1129" s="754"/>
      <c r="E1129" s="1118"/>
      <c r="F1129" s="1118"/>
      <c r="G1129" s="1118"/>
      <c r="H1129" s="1118"/>
      <c r="I1129" s="1118"/>
      <c r="J1129" s="1118"/>
      <c r="K1129" s="1118"/>
      <c r="L1129" s="1118"/>
      <c r="M1129" s="1120"/>
      <c r="N1129" s="1121"/>
    </row>
    <row r="1130" spans="2:14" x14ac:dyDescent="0.2">
      <c r="B1130" s="1116"/>
      <c r="C1130" s="1117"/>
      <c r="D1130" s="754"/>
      <c r="E1130" s="1118"/>
      <c r="F1130" s="1118"/>
      <c r="G1130" s="1118"/>
      <c r="H1130" s="1118"/>
      <c r="I1130" s="1118"/>
      <c r="J1130" s="1118"/>
      <c r="K1130" s="1118"/>
      <c r="L1130" s="1118"/>
      <c r="M1130" s="1120"/>
      <c r="N1130" s="1121"/>
    </row>
    <row r="1131" spans="2:14" x14ac:dyDescent="0.2">
      <c r="B1131" s="1116"/>
      <c r="C1131" s="1117"/>
      <c r="D1131" s="754"/>
      <c r="E1131" s="1118"/>
      <c r="F1131" s="1118"/>
      <c r="G1131" s="1118"/>
      <c r="H1131" s="1118"/>
      <c r="I1131" s="1118"/>
      <c r="J1131" s="1118"/>
      <c r="K1131" s="1118"/>
      <c r="L1131" s="1118"/>
      <c r="M1131" s="1120"/>
      <c r="N1131" s="1121"/>
    </row>
    <row r="1132" spans="2:14" x14ac:dyDescent="0.2">
      <c r="B1132" s="1116"/>
      <c r="C1132" s="1117"/>
      <c r="D1132" s="754"/>
      <c r="E1132" s="1118"/>
      <c r="F1132" s="1118"/>
      <c r="G1132" s="1118"/>
      <c r="H1132" s="1118"/>
      <c r="I1132" s="1118"/>
      <c r="J1132" s="1118"/>
      <c r="K1132" s="1118"/>
      <c r="L1132" s="1118"/>
      <c r="M1132" s="1120"/>
      <c r="N1132" s="1121"/>
    </row>
    <row r="1133" spans="2:14" x14ac:dyDescent="0.2">
      <c r="B1133" s="1116"/>
      <c r="C1133" s="1117"/>
      <c r="D1133" s="754"/>
      <c r="E1133" s="1118"/>
      <c r="F1133" s="1118"/>
      <c r="G1133" s="1118"/>
      <c r="H1133" s="1118"/>
      <c r="I1133" s="1118"/>
      <c r="J1133" s="1118"/>
      <c r="K1133" s="1118"/>
      <c r="L1133" s="1118"/>
      <c r="M1133" s="1120"/>
      <c r="N1133" s="1121"/>
    </row>
    <row r="1134" spans="2:14" x14ac:dyDescent="0.2">
      <c r="B1134" s="1116"/>
      <c r="C1134" s="1117"/>
      <c r="D1134" s="754"/>
      <c r="E1134" s="1118"/>
      <c r="F1134" s="1118"/>
      <c r="G1134" s="1118"/>
      <c r="H1134" s="1118"/>
      <c r="I1134" s="1118"/>
      <c r="J1134" s="1118"/>
      <c r="K1134" s="1118"/>
      <c r="L1134" s="1118"/>
      <c r="M1134" s="1120"/>
      <c r="N1134" s="1121"/>
    </row>
    <row r="1135" spans="2:14" x14ac:dyDescent="0.2">
      <c r="B1135" s="1116"/>
      <c r="C1135" s="1117"/>
      <c r="D1135" s="754"/>
      <c r="E1135" s="1118"/>
      <c r="F1135" s="1118"/>
      <c r="G1135" s="1118"/>
      <c r="H1135" s="1118"/>
      <c r="I1135" s="1118"/>
      <c r="J1135" s="1118"/>
      <c r="K1135" s="1118"/>
      <c r="L1135" s="1118"/>
      <c r="M1135" s="1120"/>
      <c r="N1135" s="1121"/>
    </row>
    <row r="1136" spans="2:14" x14ac:dyDescent="0.2">
      <c r="B1136" s="1116"/>
      <c r="C1136" s="1117"/>
      <c r="D1136" s="754"/>
      <c r="E1136" s="1118"/>
      <c r="F1136" s="1118"/>
      <c r="G1136" s="1118"/>
      <c r="H1136" s="1118"/>
      <c r="I1136" s="1118"/>
      <c r="J1136" s="1118"/>
      <c r="K1136" s="1118"/>
      <c r="L1136" s="1118"/>
      <c r="M1136" s="1120"/>
      <c r="N1136" s="1121"/>
    </row>
    <row r="1137" spans="2:14" x14ac:dyDescent="0.2">
      <c r="B1137" s="1116"/>
      <c r="C1137" s="1117"/>
      <c r="D1137" s="754"/>
      <c r="E1137" s="1118"/>
      <c r="F1137" s="1118"/>
      <c r="G1137" s="1118"/>
      <c r="H1137" s="1118"/>
      <c r="I1137" s="1118"/>
      <c r="J1137" s="1118"/>
      <c r="K1137" s="1118"/>
      <c r="L1137" s="1118"/>
      <c r="M1137" s="1120"/>
      <c r="N1137" s="1121"/>
    </row>
    <row r="1138" spans="2:14" x14ac:dyDescent="0.2">
      <c r="B1138" s="1116"/>
      <c r="C1138" s="1117"/>
      <c r="D1138" s="754"/>
      <c r="E1138" s="1118"/>
      <c r="F1138" s="1118"/>
      <c r="G1138" s="1118"/>
      <c r="H1138" s="1118"/>
      <c r="I1138" s="1118"/>
      <c r="J1138" s="1118"/>
      <c r="K1138" s="1118"/>
      <c r="L1138" s="1118"/>
      <c r="M1138" s="1120"/>
      <c r="N1138" s="1121"/>
    </row>
    <row r="1139" spans="2:14" x14ac:dyDescent="0.2">
      <c r="B1139" s="1116"/>
      <c r="C1139" s="1117"/>
      <c r="D1139" s="754"/>
      <c r="E1139" s="1118"/>
      <c r="F1139" s="1118"/>
      <c r="G1139" s="1118"/>
      <c r="H1139" s="1118"/>
      <c r="I1139" s="1118"/>
      <c r="J1139" s="1118"/>
      <c r="K1139" s="1118"/>
      <c r="L1139" s="1118"/>
      <c r="M1139" s="1120"/>
      <c r="N1139" s="1121"/>
    </row>
    <row r="1140" spans="2:14" x14ac:dyDescent="0.2">
      <c r="B1140" s="1116"/>
      <c r="C1140" s="1117"/>
      <c r="D1140" s="754"/>
      <c r="E1140" s="1118"/>
      <c r="F1140" s="1118"/>
      <c r="G1140" s="1118"/>
      <c r="H1140" s="1118"/>
      <c r="I1140" s="1118"/>
      <c r="J1140" s="1118"/>
      <c r="K1140" s="1118"/>
      <c r="L1140" s="1118"/>
      <c r="M1140" s="1120"/>
      <c r="N1140" s="1121"/>
    </row>
    <row r="1141" spans="2:14" x14ac:dyDescent="0.2">
      <c r="B1141" s="1116"/>
      <c r="C1141" s="1117"/>
      <c r="D1141" s="754"/>
      <c r="E1141" s="1118"/>
      <c r="F1141" s="1118"/>
      <c r="G1141" s="1118"/>
      <c r="H1141" s="1118"/>
      <c r="I1141" s="1118"/>
      <c r="J1141" s="1118"/>
      <c r="K1141" s="1118"/>
      <c r="L1141" s="1118"/>
      <c r="M1141" s="1120"/>
      <c r="N1141" s="1121"/>
    </row>
    <row r="1142" spans="2:14" x14ac:dyDescent="0.2">
      <c r="B1142" s="1116"/>
      <c r="C1142" s="1117"/>
      <c r="D1142" s="754"/>
      <c r="E1142" s="1118"/>
      <c r="F1142" s="1118"/>
      <c r="G1142" s="1118"/>
      <c r="H1142" s="1118"/>
      <c r="I1142" s="1118"/>
      <c r="J1142" s="1118"/>
      <c r="K1142" s="1118"/>
      <c r="L1142" s="1118"/>
      <c r="M1142" s="1120"/>
      <c r="N1142" s="1121"/>
    </row>
    <row r="1143" spans="2:14" x14ac:dyDescent="0.2">
      <c r="B1143" s="1116"/>
      <c r="C1143" s="1117"/>
      <c r="D1143" s="754"/>
      <c r="E1143" s="1118"/>
      <c r="F1143" s="1118"/>
      <c r="G1143" s="1118"/>
      <c r="H1143" s="1118"/>
      <c r="I1143" s="1118"/>
      <c r="J1143" s="1118"/>
      <c r="K1143" s="1118"/>
      <c r="L1143" s="1118"/>
      <c r="M1143" s="1120"/>
      <c r="N1143" s="1121"/>
    </row>
    <row r="1144" spans="2:14" x14ac:dyDescent="0.2">
      <c r="B1144" s="1116"/>
      <c r="C1144" s="1117"/>
      <c r="D1144" s="754"/>
      <c r="E1144" s="1118"/>
      <c r="F1144" s="1118"/>
      <c r="G1144" s="1118"/>
      <c r="H1144" s="1118"/>
      <c r="I1144" s="1118"/>
      <c r="J1144" s="1118"/>
      <c r="K1144" s="1118"/>
      <c r="L1144" s="1118"/>
      <c r="M1144" s="1120"/>
      <c r="N1144" s="1121"/>
    </row>
    <row r="1145" spans="2:14" x14ac:dyDescent="0.2">
      <c r="B1145" s="1116"/>
      <c r="C1145" s="1117"/>
      <c r="D1145" s="754"/>
      <c r="E1145" s="1118"/>
      <c r="F1145" s="1118"/>
      <c r="G1145" s="1118"/>
      <c r="H1145" s="1118"/>
      <c r="I1145" s="1118"/>
      <c r="J1145" s="1118"/>
      <c r="K1145" s="1118"/>
      <c r="L1145" s="1118"/>
      <c r="M1145" s="1120"/>
      <c r="N1145" s="1121"/>
    </row>
    <row r="1146" spans="2:14" x14ac:dyDescent="0.2">
      <c r="B1146" s="1116"/>
      <c r="C1146" s="1117"/>
      <c r="D1146" s="754"/>
      <c r="E1146" s="1118"/>
      <c r="F1146" s="1118"/>
      <c r="G1146" s="1118"/>
      <c r="H1146" s="1118"/>
      <c r="I1146" s="1118"/>
      <c r="J1146" s="1118"/>
      <c r="K1146" s="1118"/>
      <c r="L1146" s="1118"/>
      <c r="M1146" s="1120"/>
      <c r="N1146" s="1121"/>
    </row>
    <row r="1147" spans="2:14" x14ac:dyDescent="0.2">
      <c r="B1147" s="1116"/>
      <c r="C1147" s="1117"/>
      <c r="D1147" s="754"/>
      <c r="E1147" s="1118"/>
      <c r="F1147" s="1118"/>
      <c r="G1147" s="1118"/>
      <c r="H1147" s="1118"/>
      <c r="I1147" s="1118"/>
      <c r="J1147" s="1118"/>
      <c r="K1147" s="1118"/>
      <c r="L1147" s="1118"/>
      <c r="M1147" s="1120"/>
      <c r="N1147" s="1121"/>
    </row>
    <row r="1148" spans="2:14" x14ac:dyDescent="0.2">
      <c r="B1148" s="1116"/>
      <c r="C1148" s="1117"/>
      <c r="D1148" s="754"/>
      <c r="E1148" s="1118"/>
      <c r="F1148" s="1118"/>
      <c r="G1148" s="1118"/>
      <c r="H1148" s="1118"/>
      <c r="I1148" s="1118"/>
      <c r="J1148" s="1118"/>
      <c r="K1148" s="1118"/>
      <c r="L1148" s="1118"/>
      <c r="M1148" s="1120"/>
      <c r="N1148" s="1121"/>
    </row>
    <row r="1149" spans="2:14" x14ac:dyDescent="0.2">
      <c r="B1149" s="1116"/>
      <c r="C1149" s="1117"/>
      <c r="D1149" s="754"/>
      <c r="E1149" s="1118"/>
      <c r="F1149" s="1118"/>
      <c r="G1149" s="1118"/>
      <c r="H1149" s="1118"/>
      <c r="I1149" s="1118"/>
      <c r="J1149" s="1118"/>
      <c r="K1149" s="1118"/>
      <c r="L1149" s="1118"/>
      <c r="M1149" s="1120"/>
      <c r="N1149" s="1121"/>
    </row>
    <row r="1150" spans="2:14" x14ac:dyDescent="0.2">
      <c r="B1150" s="1116"/>
      <c r="C1150" s="1117"/>
      <c r="D1150" s="754"/>
      <c r="E1150" s="1118"/>
      <c r="F1150" s="1118"/>
      <c r="G1150" s="1118"/>
      <c r="H1150" s="1118"/>
      <c r="I1150" s="1118"/>
      <c r="J1150" s="1118"/>
      <c r="K1150" s="1118"/>
      <c r="L1150" s="1118"/>
      <c r="M1150" s="1120"/>
      <c r="N1150" s="1121"/>
    </row>
    <row r="1151" spans="2:14" x14ac:dyDescent="0.2">
      <c r="B1151" s="1116"/>
      <c r="C1151" s="1117"/>
      <c r="D1151" s="754"/>
      <c r="E1151" s="1118"/>
      <c r="F1151" s="1118"/>
      <c r="G1151" s="1118"/>
      <c r="H1151" s="1118"/>
      <c r="I1151" s="1118"/>
      <c r="J1151" s="1118"/>
      <c r="K1151" s="1118"/>
      <c r="L1151" s="1118"/>
      <c r="M1151" s="1120"/>
      <c r="N1151" s="1121"/>
    </row>
    <row r="1152" spans="2:14" x14ac:dyDescent="0.2">
      <c r="B1152" s="1116"/>
      <c r="C1152" s="1117"/>
      <c r="D1152" s="754"/>
      <c r="E1152" s="1118"/>
      <c r="F1152" s="1118"/>
      <c r="G1152" s="1118"/>
      <c r="H1152" s="1118"/>
      <c r="I1152" s="1118"/>
      <c r="J1152" s="1118"/>
      <c r="K1152" s="1118"/>
      <c r="L1152" s="1118"/>
      <c r="M1152" s="1120"/>
      <c r="N1152" s="1121"/>
    </row>
    <row r="1153" spans="2:14" x14ac:dyDescent="0.2">
      <c r="B1153" s="1116"/>
      <c r="C1153" s="1117"/>
      <c r="D1153" s="754"/>
      <c r="E1153" s="1118"/>
      <c r="F1153" s="1118"/>
      <c r="G1153" s="1118"/>
      <c r="H1153" s="1118"/>
      <c r="I1153" s="1118"/>
      <c r="J1153" s="1118"/>
      <c r="K1153" s="1118"/>
      <c r="L1153" s="1118"/>
      <c r="M1153" s="1120"/>
      <c r="N1153" s="1121"/>
    </row>
    <row r="1154" spans="2:14" x14ac:dyDescent="0.2">
      <c r="B1154" s="1116"/>
      <c r="C1154" s="1117"/>
      <c r="D1154" s="754"/>
      <c r="E1154" s="1118"/>
      <c r="F1154" s="1118"/>
      <c r="G1154" s="1118"/>
      <c r="H1154" s="1118"/>
      <c r="I1154" s="1118"/>
      <c r="J1154" s="1118"/>
      <c r="K1154" s="1118"/>
      <c r="L1154" s="1118"/>
      <c r="M1154" s="1120"/>
      <c r="N1154" s="1121"/>
    </row>
    <row r="1155" spans="2:14" x14ac:dyDescent="0.2">
      <c r="B1155" s="1116"/>
      <c r="C1155" s="1117"/>
      <c r="D1155" s="754"/>
      <c r="E1155" s="1118"/>
      <c r="F1155" s="1118"/>
      <c r="G1155" s="1118"/>
      <c r="H1155" s="1118"/>
      <c r="I1155" s="1118"/>
      <c r="J1155" s="1118"/>
      <c r="K1155" s="1118"/>
      <c r="L1155" s="1118"/>
      <c r="M1155" s="1120"/>
      <c r="N1155" s="1121"/>
    </row>
    <row r="1156" spans="2:14" x14ac:dyDescent="0.2">
      <c r="B1156" s="1116"/>
      <c r="C1156" s="1117"/>
      <c r="D1156" s="754"/>
      <c r="E1156" s="1118"/>
      <c r="F1156" s="1118"/>
      <c r="G1156" s="1118"/>
      <c r="H1156" s="1118"/>
      <c r="I1156" s="1118"/>
      <c r="J1156" s="1118"/>
      <c r="K1156" s="1118"/>
      <c r="L1156" s="1118"/>
      <c r="M1156" s="1120"/>
      <c r="N1156" s="1121"/>
    </row>
    <row r="1157" spans="2:14" x14ac:dyDescent="0.2">
      <c r="B1157" s="1116"/>
      <c r="C1157" s="1117"/>
      <c r="D1157" s="754"/>
      <c r="E1157" s="1118"/>
      <c r="F1157" s="1118"/>
      <c r="G1157" s="1118"/>
      <c r="H1157" s="1118"/>
      <c r="I1157" s="1118"/>
      <c r="J1157" s="1118"/>
      <c r="K1157" s="1118"/>
      <c r="L1157" s="1118"/>
      <c r="M1157" s="1120"/>
      <c r="N1157" s="1121"/>
    </row>
    <row r="1158" spans="2:14" x14ac:dyDescent="0.2">
      <c r="B1158" s="1116"/>
      <c r="C1158" s="1117"/>
      <c r="D1158" s="754"/>
      <c r="E1158" s="1118"/>
      <c r="F1158" s="1118"/>
      <c r="G1158" s="1118"/>
      <c r="H1158" s="1118"/>
      <c r="I1158" s="1118"/>
      <c r="J1158" s="1118"/>
      <c r="K1158" s="1118"/>
      <c r="L1158" s="1118"/>
      <c r="M1158" s="1120"/>
      <c r="N1158" s="1121"/>
    </row>
    <row r="1159" spans="2:14" x14ac:dyDescent="0.2">
      <c r="B1159" s="1116"/>
      <c r="C1159" s="1117"/>
      <c r="D1159" s="754"/>
      <c r="E1159" s="1118"/>
      <c r="F1159" s="1118"/>
      <c r="G1159" s="1118"/>
      <c r="H1159" s="1118"/>
      <c r="I1159" s="1118"/>
      <c r="J1159" s="1118"/>
      <c r="K1159" s="1118"/>
      <c r="L1159" s="1118"/>
      <c r="M1159" s="1120"/>
      <c r="N1159" s="1121"/>
    </row>
    <row r="1160" spans="2:14" x14ac:dyDescent="0.2">
      <c r="B1160" s="1116"/>
      <c r="C1160" s="1117"/>
      <c r="D1160" s="754"/>
      <c r="E1160" s="1118"/>
      <c r="F1160" s="1118"/>
      <c r="G1160" s="1118"/>
      <c r="H1160" s="1118"/>
      <c r="I1160" s="1118"/>
      <c r="J1160" s="1118"/>
      <c r="K1160" s="1118"/>
      <c r="L1160" s="1118"/>
      <c r="M1160" s="1120"/>
      <c r="N1160" s="1121"/>
    </row>
    <row r="1161" spans="2:14" x14ac:dyDescent="0.2">
      <c r="B1161" s="1116"/>
      <c r="C1161" s="1117"/>
      <c r="D1161" s="754"/>
      <c r="E1161" s="1118"/>
      <c r="F1161" s="1118"/>
      <c r="G1161" s="1118"/>
      <c r="H1161" s="1118"/>
      <c r="I1161" s="1118"/>
      <c r="J1161" s="1118"/>
      <c r="K1161" s="1118"/>
      <c r="L1161" s="1118"/>
      <c r="M1161" s="1120"/>
      <c r="N1161" s="1121"/>
    </row>
    <row r="1162" spans="2:14" x14ac:dyDescent="0.2">
      <c r="B1162" s="1116"/>
      <c r="C1162" s="1117"/>
      <c r="D1162" s="754"/>
      <c r="E1162" s="1118"/>
      <c r="F1162" s="1118"/>
      <c r="G1162" s="1118"/>
      <c r="H1162" s="1118"/>
      <c r="I1162" s="1118"/>
      <c r="J1162" s="1118"/>
      <c r="K1162" s="1118"/>
      <c r="L1162" s="1118"/>
      <c r="M1162" s="1120"/>
      <c r="N1162" s="1121"/>
    </row>
    <row r="1163" spans="2:14" x14ac:dyDescent="0.2">
      <c r="B1163" s="1116"/>
      <c r="C1163" s="1117"/>
      <c r="D1163" s="754"/>
      <c r="E1163" s="1118"/>
      <c r="F1163" s="1118"/>
      <c r="G1163" s="1118"/>
      <c r="H1163" s="1118"/>
      <c r="I1163" s="1118"/>
      <c r="J1163" s="1118"/>
      <c r="K1163" s="1118"/>
      <c r="L1163" s="1118"/>
      <c r="M1163" s="1120"/>
      <c r="N1163" s="1121"/>
    </row>
    <row r="1164" spans="2:14" x14ac:dyDescent="0.2">
      <c r="B1164" s="1116"/>
      <c r="C1164" s="1117"/>
      <c r="D1164" s="754"/>
      <c r="E1164" s="1118"/>
      <c r="F1164" s="1118"/>
      <c r="G1164" s="1118"/>
      <c r="H1164" s="1118"/>
      <c r="I1164" s="1118"/>
      <c r="J1164" s="1118"/>
      <c r="K1164" s="1118"/>
      <c r="L1164" s="1118"/>
      <c r="M1164" s="1120"/>
      <c r="N1164" s="1121"/>
    </row>
    <row r="1165" spans="2:14" x14ac:dyDescent="0.2">
      <c r="B1165" s="1116"/>
      <c r="C1165" s="1117"/>
      <c r="D1165" s="754"/>
      <c r="E1165" s="1118"/>
      <c r="F1165" s="1118"/>
      <c r="G1165" s="1118"/>
      <c r="H1165" s="1118"/>
      <c r="I1165" s="1118"/>
      <c r="J1165" s="1118"/>
      <c r="K1165" s="1118"/>
      <c r="L1165" s="1118"/>
      <c r="M1165" s="1120"/>
      <c r="N1165" s="1121"/>
    </row>
    <row r="1166" spans="2:14" x14ac:dyDescent="0.2">
      <c r="B1166" s="1116"/>
      <c r="C1166" s="1117"/>
      <c r="D1166" s="754"/>
      <c r="E1166" s="1118"/>
      <c r="F1166" s="1118"/>
      <c r="G1166" s="1118"/>
      <c r="H1166" s="1118"/>
      <c r="I1166" s="1118"/>
      <c r="J1166" s="1118"/>
      <c r="K1166" s="1118"/>
      <c r="L1166" s="1118"/>
      <c r="M1166" s="1120"/>
      <c r="N1166" s="1121"/>
    </row>
    <row r="1167" spans="2:14" x14ac:dyDescent="0.2">
      <c r="B1167" s="1116"/>
      <c r="C1167" s="1117"/>
      <c r="D1167" s="754"/>
      <c r="E1167" s="1118"/>
      <c r="F1167" s="1118"/>
      <c r="G1167" s="1118"/>
      <c r="H1167" s="1118"/>
      <c r="I1167" s="1118"/>
      <c r="J1167" s="1118"/>
      <c r="K1167" s="1118"/>
      <c r="L1167" s="1118"/>
      <c r="M1167" s="1120"/>
      <c r="N1167" s="1121"/>
    </row>
    <row r="1168" spans="2:14" x14ac:dyDescent="0.2">
      <c r="B1168" s="1116"/>
      <c r="C1168" s="1117"/>
      <c r="D1168" s="754"/>
      <c r="E1168" s="1118"/>
      <c r="F1168" s="1118"/>
      <c r="G1168" s="1118"/>
      <c r="H1168" s="1118"/>
      <c r="I1168" s="1118"/>
      <c r="J1168" s="1118"/>
      <c r="K1168" s="1118"/>
      <c r="L1168" s="1118"/>
      <c r="M1168" s="1120"/>
      <c r="N1168" s="1121"/>
    </row>
    <row r="1169" spans="2:14" x14ac:dyDescent="0.2">
      <c r="B1169" s="1116"/>
      <c r="C1169" s="1117"/>
      <c r="D1169" s="754"/>
      <c r="E1169" s="1118"/>
      <c r="F1169" s="1118"/>
      <c r="G1169" s="1118"/>
      <c r="H1169" s="1118"/>
      <c r="I1169" s="1118"/>
      <c r="J1169" s="1118"/>
      <c r="K1169" s="1118"/>
      <c r="L1169" s="1118"/>
      <c r="M1169" s="1120"/>
      <c r="N1169" s="1121"/>
    </row>
    <row r="1170" spans="2:14" x14ac:dyDescent="0.2">
      <c r="B1170" s="1116"/>
      <c r="C1170" s="1117"/>
      <c r="D1170" s="754"/>
      <c r="E1170" s="1118"/>
      <c r="F1170" s="1118"/>
      <c r="G1170" s="1118"/>
      <c r="H1170" s="1118"/>
      <c r="I1170" s="1118"/>
      <c r="J1170" s="1118"/>
      <c r="K1170" s="1118"/>
      <c r="L1170" s="1118"/>
      <c r="M1170" s="1120"/>
      <c r="N1170" s="1121"/>
    </row>
    <row r="1171" spans="2:14" x14ac:dyDescent="0.2">
      <c r="B1171" s="1116"/>
      <c r="C1171" s="1117"/>
      <c r="D1171" s="754"/>
      <c r="E1171" s="1118"/>
      <c r="F1171" s="1118"/>
      <c r="G1171" s="1118"/>
      <c r="H1171" s="1118"/>
      <c r="I1171" s="1118"/>
      <c r="J1171" s="1118"/>
      <c r="K1171" s="1118"/>
      <c r="L1171" s="1118"/>
      <c r="M1171" s="1120"/>
      <c r="N1171" s="1121"/>
    </row>
    <row r="1172" spans="2:14" x14ac:dyDescent="0.2">
      <c r="B1172" s="1116"/>
      <c r="C1172" s="1117"/>
      <c r="D1172" s="754"/>
      <c r="E1172" s="1118"/>
      <c r="F1172" s="1118"/>
      <c r="G1172" s="1118"/>
      <c r="H1172" s="1118"/>
      <c r="I1172" s="1118"/>
      <c r="J1172" s="1118"/>
      <c r="K1172" s="1118"/>
      <c r="L1172" s="1118"/>
      <c r="M1172" s="1120"/>
      <c r="N1172" s="1121"/>
    </row>
    <row r="1173" spans="2:14" x14ac:dyDescent="0.2">
      <c r="B1173" s="1116"/>
      <c r="C1173" s="1117"/>
      <c r="D1173" s="754"/>
      <c r="E1173" s="1118"/>
      <c r="F1173" s="1118"/>
      <c r="G1173" s="1118"/>
      <c r="H1173" s="1118"/>
      <c r="I1173" s="1118"/>
      <c r="J1173" s="1118"/>
      <c r="K1173" s="1118"/>
      <c r="L1173" s="1118"/>
      <c r="M1173" s="1120"/>
      <c r="N1173" s="1121"/>
    </row>
    <row r="1174" spans="2:14" x14ac:dyDescent="0.2">
      <c r="B1174" s="1116"/>
      <c r="C1174" s="1117"/>
      <c r="D1174" s="754"/>
      <c r="E1174" s="1118"/>
      <c r="F1174" s="1118"/>
      <c r="G1174" s="1118"/>
      <c r="H1174" s="1118"/>
      <c r="I1174" s="1118"/>
      <c r="J1174" s="1118"/>
      <c r="K1174" s="1118"/>
      <c r="L1174" s="1118"/>
      <c r="M1174" s="1120"/>
      <c r="N1174" s="1121"/>
    </row>
    <row r="1175" spans="2:14" x14ac:dyDescent="0.2">
      <c r="B1175" s="1116"/>
      <c r="C1175" s="1117"/>
      <c r="D1175" s="754"/>
      <c r="E1175" s="1118"/>
      <c r="F1175" s="1118"/>
      <c r="G1175" s="1118"/>
      <c r="H1175" s="1118"/>
      <c r="I1175" s="1118"/>
      <c r="J1175" s="1118"/>
      <c r="K1175" s="1118"/>
      <c r="L1175" s="1118"/>
      <c r="M1175" s="1120"/>
      <c r="N1175" s="1121"/>
    </row>
    <row r="1176" spans="2:14" x14ac:dyDescent="0.2">
      <c r="B1176" s="1116"/>
      <c r="C1176" s="1117"/>
      <c r="D1176" s="754"/>
      <c r="E1176" s="1118"/>
      <c r="F1176" s="1118"/>
      <c r="G1176" s="1118"/>
      <c r="H1176" s="1118"/>
      <c r="I1176" s="1118"/>
      <c r="J1176" s="1118"/>
      <c r="K1176" s="1118"/>
      <c r="L1176" s="1118"/>
      <c r="M1176" s="1120"/>
      <c r="N1176" s="1121"/>
    </row>
    <row r="1177" spans="2:14" x14ac:dyDescent="0.2">
      <c r="B1177" s="1116"/>
      <c r="C1177" s="1117"/>
      <c r="D1177" s="754"/>
      <c r="E1177" s="1118"/>
      <c r="F1177" s="1118"/>
      <c r="G1177" s="1118"/>
      <c r="H1177" s="1118"/>
      <c r="I1177" s="1118"/>
      <c r="J1177" s="1118"/>
      <c r="K1177" s="1118"/>
      <c r="L1177" s="1118"/>
      <c r="M1177" s="1120"/>
      <c r="N1177" s="1121"/>
    </row>
    <row r="1178" spans="2:14" x14ac:dyDescent="0.2">
      <c r="B1178" s="1116"/>
      <c r="C1178" s="1117"/>
      <c r="D1178" s="754"/>
      <c r="E1178" s="1118"/>
      <c r="F1178" s="1118"/>
      <c r="G1178" s="1118"/>
      <c r="H1178" s="1118"/>
      <c r="I1178" s="1118"/>
      <c r="J1178" s="1118"/>
      <c r="K1178" s="1118"/>
      <c r="L1178" s="1118"/>
      <c r="M1178" s="1120"/>
      <c r="N1178" s="1121"/>
    </row>
    <row r="1179" spans="2:14" x14ac:dyDescent="0.2">
      <c r="B1179" s="1116"/>
      <c r="C1179" s="1117"/>
      <c r="D1179" s="754"/>
      <c r="E1179" s="1118"/>
      <c r="F1179" s="1118"/>
      <c r="G1179" s="1118"/>
      <c r="H1179" s="1118"/>
      <c r="I1179" s="1118"/>
      <c r="J1179" s="1118"/>
      <c r="K1179" s="1118"/>
      <c r="L1179" s="1118"/>
      <c r="M1179" s="1120"/>
      <c r="N1179" s="1121"/>
    </row>
    <row r="1180" spans="2:14" x14ac:dyDescent="0.2">
      <c r="B1180" s="1116"/>
      <c r="C1180" s="1117"/>
      <c r="D1180" s="754"/>
      <c r="E1180" s="1118"/>
      <c r="F1180" s="1118"/>
      <c r="G1180" s="1118"/>
      <c r="H1180" s="1118"/>
      <c r="I1180" s="1118"/>
      <c r="J1180" s="1118"/>
      <c r="K1180" s="1118"/>
      <c r="L1180" s="1118"/>
      <c r="M1180" s="1120"/>
      <c r="N1180" s="1121"/>
    </row>
    <row r="1181" spans="2:14" x14ac:dyDescent="0.2">
      <c r="B1181" s="1116"/>
      <c r="C1181" s="1117"/>
      <c r="D1181" s="754"/>
      <c r="E1181" s="1118"/>
      <c r="F1181" s="1118"/>
      <c r="G1181" s="1118"/>
      <c r="H1181" s="1118"/>
      <c r="I1181" s="1118"/>
      <c r="J1181" s="1118"/>
      <c r="K1181" s="1118"/>
      <c r="L1181" s="1118"/>
      <c r="M1181" s="1120"/>
      <c r="N1181" s="1121"/>
    </row>
    <row r="1182" spans="2:14" x14ac:dyDescent="0.2">
      <c r="B1182" s="1116"/>
      <c r="C1182" s="1117"/>
      <c r="D1182" s="754"/>
      <c r="E1182" s="1118"/>
      <c r="F1182" s="1118"/>
      <c r="G1182" s="1118"/>
      <c r="H1182" s="1118"/>
      <c r="I1182" s="1118"/>
      <c r="J1182" s="1118"/>
      <c r="K1182" s="1118"/>
      <c r="L1182" s="1118"/>
      <c r="M1182" s="1120"/>
      <c r="N1182" s="1121"/>
    </row>
    <row r="1183" spans="2:14" x14ac:dyDescent="0.2">
      <c r="B1183" s="1116"/>
      <c r="C1183" s="1117"/>
      <c r="D1183" s="754"/>
      <c r="E1183" s="1118"/>
      <c r="F1183" s="1118"/>
      <c r="G1183" s="1118"/>
      <c r="H1183" s="1118"/>
      <c r="I1183" s="1118"/>
      <c r="J1183" s="1118"/>
      <c r="K1183" s="1118"/>
      <c r="L1183" s="1118"/>
      <c r="M1183" s="1120"/>
      <c r="N1183" s="1121"/>
    </row>
    <row r="1184" spans="2:14" x14ac:dyDescent="0.2">
      <c r="B1184" s="1116"/>
      <c r="C1184" s="1117"/>
      <c r="D1184" s="754"/>
      <c r="E1184" s="1118"/>
      <c r="F1184" s="1118"/>
      <c r="G1184" s="1118"/>
      <c r="H1184" s="1118"/>
      <c r="I1184" s="1118"/>
      <c r="J1184" s="1118"/>
      <c r="K1184" s="1118"/>
      <c r="L1184" s="1118"/>
      <c r="M1184" s="1120"/>
      <c r="N1184" s="1121"/>
    </row>
    <row r="1185" spans="2:14" x14ac:dyDescent="0.2">
      <c r="B1185" s="1116"/>
      <c r="C1185" s="1117"/>
      <c r="D1185" s="754"/>
      <c r="E1185" s="1118"/>
      <c r="F1185" s="1118"/>
      <c r="G1185" s="1118"/>
      <c r="H1185" s="1118"/>
      <c r="I1185" s="1118"/>
      <c r="J1185" s="1118"/>
      <c r="K1185" s="1118"/>
      <c r="L1185" s="1118"/>
      <c r="M1185" s="1120"/>
      <c r="N1185" s="1121"/>
    </row>
    <row r="1186" spans="2:14" x14ac:dyDescent="0.2">
      <c r="B1186" s="1116"/>
      <c r="C1186" s="1117"/>
      <c r="D1186" s="754"/>
      <c r="E1186" s="1118"/>
      <c r="F1186" s="1118"/>
      <c r="G1186" s="1118"/>
      <c r="H1186" s="1118"/>
      <c r="I1186" s="1118"/>
      <c r="J1186" s="1118"/>
      <c r="K1186" s="1118"/>
      <c r="L1186" s="1118"/>
      <c r="M1186" s="1120"/>
      <c r="N1186" s="1121"/>
    </row>
    <row r="1187" spans="2:14" x14ac:dyDescent="0.2">
      <c r="B1187" s="1116"/>
      <c r="C1187" s="1117"/>
      <c r="D1187" s="754"/>
      <c r="E1187" s="1118"/>
      <c r="F1187" s="1118"/>
      <c r="G1187" s="1118"/>
      <c r="H1187" s="1118"/>
      <c r="I1187" s="1118"/>
      <c r="J1187" s="1118"/>
      <c r="K1187" s="1118"/>
      <c r="L1187" s="1118"/>
      <c r="M1187" s="1120"/>
      <c r="N1187" s="1121"/>
    </row>
    <row r="1188" spans="2:14" x14ac:dyDescent="0.2">
      <c r="B1188" s="1116"/>
      <c r="C1188" s="1117"/>
      <c r="D1188" s="754"/>
      <c r="E1188" s="1118"/>
      <c r="F1188" s="1118"/>
      <c r="G1188" s="1118"/>
      <c r="H1188" s="1118"/>
      <c r="I1188" s="1118"/>
      <c r="J1188" s="1118"/>
      <c r="K1188" s="1118"/>
      <c r="L1188" s="1118"/>
      <c r="M1188" s="1120"/>
      <c r="N1188" s="1121"/>
    </row>
    <row r="1189" spans="2:14" x14ac:dyDescent="0.2">
      <c r="B1189" s="1116"/>
      <c r="C1189" s="1117"/>
      <c r="D1189" s="754"/>
      <c r="E1189" s="1118"/>
      <c r="F1189" s="1118"/>
      <c r="G1189" s="1118"/>
      <c r="H1189" s="1118"/>
      <c r="I1189" s="1118"/>
      <c r="J1189" s="1118"/>
      <c r="K1189" s="1118"/>
      <c r="L1189" s="1118"/>
      <c r="M1189" s="1120"/>
      <c r="N1189" s="1121"/>
    </row>
    <row r="1190" spans="2:14" x14ac:dyDescent="0.2">
      <c r="B1190" s="1116"/>
      <c r="C1190" s="1117"/>
      <c r="D1190" s="754"/>
      <c r="E1190" s="1118"/>
      <c r="F1190" s="1118"/>
      <c r="G1190" s="1118"/>
      <c r="H1190" s="1118"/>
      <c r="I1190" s="1118"/>
      <c r="J1190" s="1118"/>
      <c r="K1190" s="1118"/>
      <c r="L1190" s="1118"/>
      <c r="M1190" s="1120"/>
      <c r="N1190" s="1121"/>
    </row>
    <row r="1191" spans="2:14" x14ac:dyDescent="0.2">
      <c r="B1191" s="1116"/>
      <c r="C1191" s="1117"/>
      <c r="D1191" s="754"/>
      <c r="E1191" s="1118"/>
      <c r="F1191" s="1118"/>
      <c r="G1191" s="1118"/>
      <c r="H1191" s="1118"/>
      <c r="I1191" s="1118"/>
      <c r="J1191" s="1118"/>
      <c r="K1191" s="1118"/>
      <c r="L1191" s="1118"/>
      <c r="M1191" s="1120"/>
      <c r="N1191" s="1121"/>
    </row>
    <row r="1192" spans="2:14" x14ac:dyDescent="0.2">
      <c r="B1192" s="1116"/>
      <c r="C1192" s="1117"/>
      <c r="D1192" s="754"/>
      <c r="E1192" s="1118"/>
      <c r="F1192" s="1118"/>
      <c r="G1192" s="1118"/>
      <c r="H1192" s="1118"/>
      <c r="I1192" s="1118"/>
      <c r="J1192" s="1118"/>
      <c r="K1192" s="1118"/>
      <c r="L1192" s="1118"/>
      <c r="M1192" s="1120"/>
      <c r="N1192" s="1121"/>
    </row>
    <row r="1193" spans="2:14" x14ac:dyDescent="0.2">
      <c r="B1193" s="1116"/>
      <c r="C1193" s="1117"/>
      <c r="D1193" s="754"/>
      <c r="E1193" s="1118"/>
      <c r="F1193" s="1118"/>
      <c r="G1193" s="1118"/>
      <c r="H1193" s="1118"/>
      <c r="I1193" s="1118"/>
      <c r="J1193" s="1118"/>
      <c r="K1193" s="1118"/>
      <c r="L1193" s="1118"/>
      <c r="M1193" s="1120"/>
      <c r="N1193" s="1121"/>
    </row>
    <row r="1194" spans="2:14" x14ac:dyDescent="0.2">
      <c r="B1194" s="1116"/>
      <c r="C1194" s="1117"/>
      <c r="D1194" s="754"/>
      <c r="E1194" s="1118"/>
      <c r="F1194" s="1118"/>
      <c r="G1194" s="1118"/>
      <c r="H1194" s="1118"/>
      <c r="I1194" s="1118"/>
      <c r="J1194" s="1118"/>
      <c r="K1194" s="1118"/>
      <c r="L1194" s="1118"/>
      <c r="M1194" s="1120"/>
      <c r="N1194" s="1121"/>
    </row>
    <row r="1195" spans="2:14" x14ac:dyDescent="0.2">
      <c r="B1195" s="1116"/>
      <c r="C1195" s="1117"/>
      <c r="D1195" s="754"/>
      <c r="E1195" s="1118"/>
      <c r="F1195" s="1118"/>
      <c r="G1195" s="1118"/>
      <c r="H1195" s="1118"/>
      <c r="I1195" s="1118"/>
      <c r="J1195" s="1118"/>
      <c r="K1195" s="1118"/>
      <c r="L1195" s="1118"/>
      <c r="M1195" s="1120"/>
      <c r="N1195" s="1121"/>
    </row>
    <row r="1196" spans="2:14" x14ac:dyDescent="0.2">
      <c r="B1196" s="1116"/>
      <c r="C1196" s="1117"/>
      <c r="D1196" s="754"/>
      <c r="E1196" s="1118"/>
      <c r="F1196" s="1118"/>
      <c r="G1196" s="1118"/>
      <c r="H1196" s="1118"/>
      <c r="I1196" s="1118"/>
      <c r="J1196" s="1118"/>
      <c r="K1196" s="1118"/>
      <c r="L1196" s="1118"/>
      <c r="M1196" s="1120"/>
      <c r="N1196" s="1121"/>
    </row>
    <row r="1197" spans="2:14" x14ac:dyDescent="0.2">
      <c r="B1197" s="1116"/>
      <c r="C1197" s="1117"/>
      <c r="D1197" s="754"/>
      <c r="E1197" s="1118"/>
      <c r="F1197" s="1118"/>
      <c r="G1197" s="1118"/>
      <c r="H1197" s="1118"/>
      <c r="I1197" s="1118"/>
      <c r="J1197" s="1118"/>
      <c r="K1197" s="1118"/>
      <c r="L1197" s="1118"/>
      <c r="M1197" s="1120"/>
      <c r="N1197" s="1121"/>
    </row>
    <row r="1198" spans="2:14" x14ac:dyDescent="0.2">
      <c r="B1198" s="1116"/>
      <c r="C1198" s="1117"/>
      <c r="D1198" s="754"/>
      <c r="E1198" s="1118"/>
      <c r="F1198" s="1118"/>
      <c r="G1198" s="1118"/>
      <c r="H1198" s="1118"/>
      <c r="I1198" s="1118"/>
      <c r="J1198" s="1118"/>
      <c r="K1198" s="1118"/>
      <c r="L1198" s="1118"/>
      <c r="M1198" s="1120"/>
      <c r="N1198" s="1121"/>
    </row>
    <row r="1199" spans="2:14" x14ac:dyDescent="0.2">
      <c r="B1199" s="1116"/>
      <c r="C1199" s="1117"/>
      <c r="D1199" s="754"/>
      <c r="E1199" s="1118"/>
      <c r="F1199" s="1118"/>
      <c r="G1199" s="1118"/>
      <c r="H1199" s="1118"/>
      <c r="I1199" s="1118"/>
      <c r="J1199" s="1118"/>
      <c r="K1199" s="1118"/>
      <c r="L1199" s="1118"/>
      <c r="M1199" s="1120"/>
      <c r="N1199" s="1121"/>
    </row>
    <row r="1200" spans="2:14" x14ac:dyDescent="0.2">
      <c r="B1200" s="1116"/>
      <c r="C1200" s="1117"/>
      <c r="D1200" s="754"/>
      <c r="E1200" s="1118"/>
      <c r="F1200" s="1118"/>
      <c r="G1200" s="1118"/>
      <c r="H1200" s="1118"/>
      <c r="I1200" s="1118"/>
      <c r="J1200" s="1118"/>
      <c r="K1200" s="1118"/>
      <c r="L1200" s="1118"/>
      <c r="M1200" s="1120"/>
      <c r="N1200" s="1121"/>
    </row>
    <row r="1201" spans="2:14" x14ac:dyDescent="0.2">
      <c r="B1201" s="1116"/>
      <c r="C1201" s="1117"/>
      <c r="D1201" s="754"/>
      <c r="E1201" s="1118"/>
      <c r="F1201" s="1118"/>
      <c r="G1201" s="1118"/>
      <c r="H1201" s="1118"/>
      <c r="I1201" s="1118"/>
      <c r="J1201" s="1118"/>
      <c r="K1201" s="1118"/>
      <c r="L1201" s="1118"/>
      <c r="M1201" s="1120"/>
      <c r="N1201" s="1121"/>
    </row>
    <row r="1202" spans="2:14" x14ac:dyDescent="0.2">
      <c r="B1202" s="1116"/>
      <c r="C1202" s="1117"/>
      <c r="D1202" s="754"/>
      <c r="E1202" s="1118"/>
      <c r="F1202" s="1118"/>
      <c r="G1202" s="1118"/>
      <c r="H1202" s="1118"/>
      <c r="I1202" s="1118"/>
      <c r="J1202" s="1118"/>
      <c r="K1202" s="1118"/>
      <c r="L1202" s="1118"/>
      <c r="M1202" s="1120"/>
      <c r="N1202" s="1121"/>
    </row>
    <row r="1203" spans="2:14" x14ac:dyDescent="0.2">
      <c r="B1203" s="1116"/>
      <c r="C1203" s="1117"/>
      <c r="D1203" s="754"/>
      <c r="E1203" s="1118"/>
      <c r="F1203" s="1118"/>
      <c r="G1203" s="1118"/>
      <c r="H1203" s="1118"/>
      <c r="I1203" s="1118"/>
      <c r="J1203" s="1118"/>
      <c r="K1203" s="1118"/>
      <c r="L1203" s="1118"/>
      <c r="M1203" s="1120"/>
      <c r="N1203" s="1121"/>
    </row>
    <row r="1204" spans="2:14" x14ac:dyDescent="0.2">
      <c r="B1204" s="1116"/>
      <c r="C1204" s="1117"/>
      <c r="D1204" s="754"/>
      <c r="E1204" s="1118"/>
      <c r="F1204" s="1118"/>
      <c r="G1204" s="1118"/>
      <c r="H1204" s="1118"/>
      <c r="I1204" s="1118"/>
      <c r="J1204" s="1118"/>
      <c r="K1204" s="1118"/>
      <c r="L1204" s="1118"/>
      <c r="M1204" s="1120"/>
      <c r="N1204" s="1121"/>
    </row>
    <row r="1205" spans="2:14" x14ac:dyDescent="0.2">
      <c r="B1205" s="1116"/>
      <c r="C1205" s="1117"/>
      <c r="D1205" s="754"/>
      <c r="E1205" s="1118"/>
      <c r="F1205" s="1118"/>
      <c r="G1205" s="1118"/>
      <c r="H1205" s="1118"/>
      <c r="I1205" s="1118"/>
      <c r="J1205" s="1118"/>
      <c r="K1205" s="1118"/>
      <c r="L1205" s="1118"/>
      <c r="M1205" s="1120"/>
      <c r="N1205" s="1121"/>
    </row>
    <row r="1206" spans="2:14" x14ac:dyDescent="0.2">
      <c r="B1206" s="1116"/>
      <c r="C1206" s="1117"/>
      <c r="D1206" s="754"/>
      <c r="E1206" s="1118"/>
      <c r="F1206" s="1118"/>
      <c r="G1206" s="1118"/>
      <c r="H1206" s="1118"/>
      <c r="I1206" s="1118"/>
      <c r="J1206" s="1118"/>
      <c r="K1206" s="1118"/>
      <c r="L1206" s="1118"/>
      <c r="M1206" s="1120"/>
      <c r="N1206" s="1121"/>
    </row>
    <row r="1207" spans="2:14" x14ac:dyDescent="0.2">
      <c r="B1207" s="1116"/>
      <c r="C1207" s="1117"/>
      <c r="D1207" s="754"/>
      <c r="E1207" s="1118"/>
      <c r="F1207" s="1118"/>
      <c r="G1207" s="1118"/>
      <c r="H1207" s="1118"/>
      <c r="I1207" s="1118"/>
      <c r="J1207" s="1118"/>
      <c r="K1207" s="1118"/>
      <c r="L1207" s="1118"/>
      <c r="M1207" s="1120"/>
      <c r="N1207" s="1121"/>
    </row>
    <row r="1208" spans="2:14" x14ac:dyDescent="0.2">
      <c r="B1208" s="1116"/>
      <c r="C1208" s="1117"/>
      <c r="D1208" s="754"/>
      <c r="E1208" s="1118"/>
      <c r="F1208" s="1118"/>
      <c r="G1208" s="1118"/>
      <c r="H1208" s="1118"/>
      <c r="I1208" s="1118"/>
      <c r="J1208" s="1118"/>
      <c r="K1208" s="1118"/>
      <c r="L1208" s="1118"/>
      <c r="M1208" s="1120"/>
      <c r="N1208" s="1121"/>
    </row>
    <row r="1209" spans="2:14" x14ac:dyDescent="0.2">
      <c r="B1209" s="1116"/>
      <c r="C1209" s="1117"/>
      <c r="D1209" s="754"/>
      <c r="E1209" s="1118"/>
      <c r="F1209" s="1118"/>
      <c r="G1209" s="1118"/>
      <c r="H1209" s="1118"/>
      <c r="I1209" s="1118"/>
      <c r="J1209" s="1118"/>
      <c r="K1209" s="1118"/>
      <c r="L1209" s="1118"/>
      <c r="M1209" s="1120"/>
      <c r="N1209" s="1121"/>
    </row>
    <row r="1210" spans="2:14" x14ac:dyDescent="0.2">
      <c r="B1210" s="1116"/>
      <c r="C1210" s="1117"/>
      <c r="D1210" s="754"/>
      <c r="E1210" s="1118"/>
      <c r="F1210" s="1118"/>
      <c r="G1210" s="1118"/>
      <c r="H1210" s="1118"/>
      <c r="I1210" s="1118"/>
      <c r="J1210" s="1118"/>
      <c r="K1210" s="1118"/>
      <c r="L1210" s="1118"/>
      <c r="M1210" s="1120"/>
      <c r="N1210" s="1121"/>
    </row>
    <row r="1211" spans="2:14" x14ac:dyDescent="0.2">
      <c r="B1211" s="1116"/>
      <c r="C1211" s="1117"/>
      <c r="D1211" s="754"/>
      <c r="E1211" s="1118"/>
      <c r="F1211" s="1118"/>
      <c r="G1211" s="1118"/>
      <c r="H1211" s="1118"/>
      <c r="I1211" s="1118"/>
      <c r="J1211" s="1118"/>
      <c r="K1211" s="1118"/>
      <c r="L1211" s="1118"/>
      <c r="M1211" s="1120"/>
      <c r="N1211" s="1121"/>
    </row>
    <row r="1212" spans="2:14" x14ac:dyDescent="0.2">
      <c r="B1212" s="1116"/>
      <c r="C1212" s="1117"/>
      <c r="D1212" s="754"/>
      <c r="E1212" s="1118"/>
      <c r="F1212" s="1118"/>
      <c r="G1212" s="1118"/>
      <c r="H1212" s="1118"/>
      <c r="I1212" s="1118"/>
      <c r="J1212" s="1118"/>
      <c r="K1212" s="1118"/>
      <c r="L1212" s="1118"/>
      <c r="M1212" s="1120"/>
      <c r="N1212" s="1121"/>
    </row>
    <row r="1213" spans="2:14" x14ac:dyDescent="0.2">
      <c r="B1213" s="1116"/>
      <c r="C1213" s="1117"/>
      <c r="D1213" s="754"/>
      <c r="E1213" s="1118"/>
      <c r="F1213" s="1118"/>
      <c r="G1213" s="1118"/>
      <c r="H1213" s="1118"/>
      <c r="I1213" s="1118"/>
      <c r="J1213" s="1118"/>
      <c r="K1213" s="1118"/>
      <c r="L1213" s="1118"/>
      <c r="M1213" s="1120"/>
      <c r="N1213" s="1121"/>
    </row>
    <row r="1214" spans="2:14" x14ac:dyDescent="0.2">
      <c r="B1214" s="1116"/>
      <c r="C1214" s="1117"/>
      <c r="D1214" s="754"/>
      <c r="E1214" s="1118"/>
      <c r="F1214" s="1118"/>
      <c r="G1214" s="1118"/>
      <c r="H1214" s="1118"/>
      <c r="I1214" s="1118"/>
      <c r="J1214" s="1118"/>
      <c r="K1214" s="1118"/>
      <c r="L1214" s="1118"/>
      <c r="M1214" s="1120"/>
      <c r="N1214" s="1121"/>
    </row>
    <row r="1215" spans="2:14" x14ac:dyDescent="0.2">
      <c r="B1215" s="1116"/>
      <c r="C1215" s="1117"/>
      <c r="D1215" s="754"/>
      <c r="E1215" s="1118"/>
      <c r="F1215" s="1118"/>
      <c r="G1215" s="1118"/>
      <c r="H1215" s="1118"/>
      <c r="I1215" s="1118"/>
      <c r="J1215" s="1118"/>
      <c r="K1215" s="1118"/>
      <c r="L1215" s="1118"/>
      <c r="M1215" s="1120"/>
      <c r="N1215" s="1121"/>
    </row>
    <row r="1216" spans="2:14" x14ac:dyDescent="0.2">
      <c r="B1216" s="1116"/>
      <c r="C1216" s="1117"/>
      <c r="D1216" s="754"/>
      <c r="E1216" s="1118"/>
      <c r="F1216" s="1118"/>
      <c r="G1216" s="1118"/>
      <c r="H1216" s="1118"/>
      <c r="I1216" s="1118"/>
      <c r="J1216" s="1118"/>
      <c r="K1216" s="1118"/>
      <c r="L1216" s="1118"/>
      <c r="M1216" s="1120"/>
      <c r="N1216" s="1121"/>
    </row>
    <row r="1217" spans="2:14" x14ac:dyDescent="0.2">
      <c r="B1217" s="1116"/>
      <c r="C1217" s="1117"/>
      <c r="D1217" s="754"/>
      <c r="E1217" s="1118"/>
      <c r="F1217" s="1118"/>
      <c r="G1217" s="1118"/>
      <c r="H1217" s="1118"/>
      <c r="I1217" s="1118"/>
      <c r="J1217" s="1118"/>
      <c r="K1217" s="1118"/>
      <c r="L1217" s="1118"/>
      <c r="M1217" s="1120"/>
      <c r="N1217" s="1121"/>
    </row>
    <row r="1218" spans="2:14" x14ac:dyDescent="0.2">
      <c r="B1218" s="1116"/>
      <c r="C1218" s="1117"/>
      <c r="D1218" s="754"/>
      <c r="E1218" s="1118"/>
      <c r="F1218" s="1118"/>
      <c r="G1218" s="1118"/>
      <c r="H1218" s="1118"/>
      <c r="I1218" s="1118"/>
      <c r="J1218" s="1118"/>
      <c r="K1218" s="1118"/>
      <c r="L1218" s="1118"/>
      <c r="M1218" s="1120"/>
      <c r="N1218" s="1121"/>
    </row>
    <row r="1219" spans="2:14" x14ac:dyDescent="0.2">
      <c r="B1219" s="1116"/>
      <c r="C1219" s="1117"/>
      <c r="D1219" s="754"/>
      <c r="E1219" s="1118"/>
      <c r="F1219" s="1118"/>
      <c r="G1219" s="1118"/>
      <c r="H1219" s="1118"/>
      <c r="I1219" s="1118"/>
      <c r="J1219" s="1118"/>
      <c r="K1219" s="1118"/>
      <c r="L1219" s="1118"/>
      <c r="M1219" s="1120"/>
      <c r="N1219" s="1121"/>
    </row>
    <row r="1220" spans="2:14" x14ac:dyDescent="0.2">
      <c r="B1220" s="1116"/>
      <c r="C1220" s="1117"/>
      <c r="D1220" s="754"/>
      <c r="E1220" s="1118"/>
      <c r="F1220" s="1118"/>
      <c r="G1220" s="1118"/>
      <c r="H1220" s="1118"/>
      <c r="I1220" s="1118"/>
      <c r="J1220" s="1118"/>
      <c r="K1220" s="1118"/>
      <c r="L1220" s="1118"/>
      <c r="M1220" s="1120"/>
      <c r="N1220" s="1121"/>
    </row>
    <row r="1221" spans="2:14" x14ac:dyDescent="0.2">
      <c r="B1221" s="1116"/>
      <c r="C1221" s="1117"/>
      <c r="D1221" s="754"/>
      <c r="E1221" s="1118"/>
      <c r="F1221" s="1118"/>
      <c r="G1221" s="1118"/>
      <c r="H1221" s="1118"/>
      <c r="I1221" s="1118"/>
      <c r="J1221" s="1118"/>
      <c r="K1221" s="1118"/>
      <c r="L1221" s="1118"/>
      <c r="M1221" s="1120"/>
      <c r="N1221" s="1121"/>
    </row>
    <row r="1222" spans="2:14" x14ac:dyDescent="0.2">
      <c r="B1222" s="1116"/>
      <c r="C1222" s="1117"/>
      <c r="D1222" s="754"/>
      <c r="E1222" s="1118"/>
      <c r="F1222" s="1118"/>
      <c r="G1222" s="1118"/>
      <c r="H1222" s="1118"/>
      <c r="I1222" s="1118"/>
      <c r="J1222" s="1118"/>
      <c r="K1222" s="1118"/>
      <c r="L1222" s="1118"/>
      <c r="M1222" s="1120"/>
      <c r="N1222" s="1121"/>
    </row>
    <row r="1223" spans="2:14" x14ac:dyDescent="0.2">
      <c r="B1223" s="1116"/>
      <c r="C1223" s="1117"/>
      <c r="D1223" s="754"/>
      <c r="E1223" s="1118"/>
      <c r="F1223" s="1118"/>
      <c r="G1223" s="1118"/>
      <c r="H1223" s="1118"/>
      <c r="I1223" s="1118"/>
      <c r="J1223" s="1118"/>
      <c r="K1223" s="1118"/>
      <c r="L1223" s="1118"/>
      <c r="M1223" s="1120"/>
      <c r="N1223" s="1121"/>
    </row>
    <row r="1224" spans="2:14" x14ac:dyDescent="0.2">
      <c r="B1224" s="1116"/>
      <c r="C1224" s="1117"/>
      <c r="D1224" s="754"/>
      <c r="E1224" s="1118"/>
      <c r="F1224" s="1118"/>
      <c r="G1224" s="1118"/>
      <c r="H1224" s="1118"/>
      <c r="I1224" s="1118"/>
      <c r="J1224" s="1118"/>
      <c r="K1224" s="1118"/>
      <c r="L1224" s="1118"/>
      <c r="M1224" s="1120"/>
      <c r="N1224" s="1121"/>
    </row>
    <row r="1225" spans="2:14" x14ac:dyDescent="0.2">
      <c r="B1225" s="1116"/>
      <c r="C1225" s="1117"/>
      <c r="D1225" s="754"/>
      <c r="E1225" s="1118"/>
      <c r="F1225" s="1118"/>
      <c r="G1225" s="1118"/>
      <c r="H1225" s="1118"/>
      <c r="I1225" s="1118"/>
      <c r="J1225" s="1118"/>
      <c r="K1225" s="1118"/>
      <c r="L1225" s="1118"/>
      <c r="M1225" s="1120"/>
      <c r="N1225" s="1121"/>
    </row>
    <row r="1226" spans="2:14" x14ac:dyDescent="0.2">
      <c r="B1226" s="1116"/>
      <c r="C1226" s="1117"/>
      <c r="D1226" s="754"/>
      <c r="E1226" s="1118"/>
      <c r="F1226" s="1118"/>
      <c r="G1226" s="1118"/>
      <c r="H1226" s="1118"/>
      <c r="I1226" s="1118"/>
      <c r="J1226" s="1118"/>
      <c r="K1226" s="1118"/>
      <c r="L1226" s="1118"/>
      <c r="M1226" s="1120"/>
      <c r="N1226" s="1121"/>
    </row>
    <row r="1227" spans="2:14" x14ac:dyDescent="0.2">
      <c r="B1227" s="1116"/>
      <c r="C1227" s="1117"/>
      <c r="D1227" s="754"/>
      <c r="E1227" s="1118"/>
      <c r="F1227" s="1118"/>
      <c r="G1227" s="1118"/>
      <c r="H1227" s="1118"/>
      <c r="I1227" s="1118"/>
      <c r="J1227" s="1118"/>
      <c r="K1227" s="1118"/>
      <c r="L1227" s="1118"/>
      <c r="M1227" s="1120"/>
      <c r="N1227" s="1121"/>
    </row>
    <row r="1228" spans="2:14" x14ac:dyDescent="0.2">
      <c r="B1228" s="1116"/>
      <c r="C1228" s="1117"/>
      <c r="D1228" s="754"/>
      <c r="E1228" s="1118"/>
      <c r="F1228" s="1118"/>
      <c r="G1228" s="1118"/>
      <c r="H1228" s="1118"/>
      <c r="I1228" s="1118"/>
      <c r="J1228" s="1118"/>
      <c r="K1228" s="1118"/>
      <c r="L1228" s="1118"/>
      <c r="M1228" s="1120"/>
      <c r="N1228" s="1121"/>
    </row>
    <row r="1229" spans="2:14" x14ac:dyDescent="0.2">
      <c r="B1229" s="1116"/>
      <c r="C1229" s="1117"/>
      <c r="D1229" s="754"/>
      <c r="E1229" s="1118"/>
      <c r="F1229" s="1118"/>
      <c r="G1229" s="1118"/>
      <c r="H1229" s="1118"/>
      <c r="I1229" s="1118"/>
      <c r="J1229" s="1118"/>
      <c r="K1229" s="1118"/>
      <c r="L1229" s="1118"/>
      <c r="M1229" s="1120"/>
      <c r="N1229" s="1121"/>
    </row>
    <row r="1230" spans="2:14" x14ac:dyDescent="0.2">
      <c r="B1230" s="1116"/>
      <c r="C1230" s="1117"/>
      <c r="D1230" s="754"/>
      <c r="E1230" s="1118"/>
      <c r="F1230" s="1118"/>
      <c r="G1230" s="1118"/>
      <c r="H1230" s="1118"/>
      <c r="I1230" s="1118"/>
      <c r="J1230" s="1118"/>
      <c r="K1230" s="1118"/>
      <c r="L1230" s="1118"/>
      <c r="M1230" s="1120"/>
      <c r="N1230" s="1121"/>
    </row>
    <row r="1231" spans="2:14" x14ac:dyDescent="0.2">
      <c r="B1231" s="1116"/>
      <c r="C1231" s="1117"/>
      <c r="D1231" s="754"/>
      <c r="E1231" s="1118"/>
      <c r="F1231" s="1118"/>
      <c r="G1231" s="1118"/>
      <c r="H1231" s="1118"/>
      <c r="I1231" s="1118"/>
      <c r="J1231" s="1118"/>
      <c r="K1231" s="1118"/>
      <c r="L1231" s="1118"/>
      <c r="M1231" s="1120"/>
      <c r="N1231" s="1121"/>
    </row>
    <row r="1232" spans="2:14" x14ac:dyDescent="0.2">
      <c r="B1232" s="1116"/>
      <c r="C1232" s="1117"/>
      <c r="D1232" s="754"/>
      <c r="E1232" s="1118"/>
      <c r="F1232" s="1118"/>
      <c r="G1232" s="1118"/>
      <c r="H1232" s="1118"/>
      <c r="I1232" s="1118"/>
      <c r="J1232" s="1118"/>
      <c r="K1232" s="1118"/>
      <c r="L1232" s="1118"/>
      <c r="M1232" s="1120"/>
      <c r="N1232" s="1121"/>
    </row>
    <row r="1233" spans="2:14" x14ac:dyDescent="0.2">
      <c r="B1233" s="1116"/>
      <c r="C1233" s="1117"/>
      <c r="D1233" s="754"/>
      <c r="E1233" s="1118"/>
      <c r="F1233" s="1118"/>
      <c r="G1233" s="1118"/>
      <c r="H1233" s="1118"/>
      <c r="I1233" s="1118"/>
      <c r="J1233" s="1118"/>
      <c r="K1233" s="1118"/>
      <c r="L1233" s="1118"/>
      <c r="M1233" s="1120"/>
      <c r="N1233" s="1121"/>
    </row>
    <row r="1234" spans="2:14" x14ac:dyDescent="0.2">
      <c r="B1234" s="1116"/>
      <c r="C1234" s="1117"/>
      <c r="D1234" s="754"/>
      <c r="E1234" s="1118"/>
      <c r="F1234" s="1118"/>
      <c r="G1234" s="1118"/>
      <c r="H1234" s="1118"/>
      <c r="I1234" s="1118"/>
      <c r="J1234" s="1118"/>
      <c r="K1234" s="1118"/>
      <c r="L1234" s="1118"/>
      <c r="M1234" s="1120"/>
      <c r="N1234" s="1121"/>
    </row>
    <row r="1235" spans="2:14" x14ac:dyDescent="0.2">
      <c r="B1235" s="1116"/>
      <c r="C1235" s="1117"/>
      <c r="D1235" s="754"/>
      <c r="E1235" s="1118"/>
      <c r="F1235" s="1118"/>
      <c r="G1235" s="1118"/>
      <c r="H1235" s="1118"/>
      <c r="I1235" s="1118"/>
      <c r="J1235" s="1118"/>
      <c r="K1235" s="1118"/>
      <c r="L1235" s="1118"/>
      <c r="M1235" s="1120"/>
      <c r="N1235" s="1121"/>
    </row>
    <row r="1236" spans="2:14" x14ac:dyDescent="0.2">
      <c r="B1236" s="1116"/>
      <c r="C1236" s="1117"/>
      <c r="D1236" s="754"/>
      <c r="E1236" s="1118"/>
      <c r="F1236" s="1118"/>
      <c r="G1236" s="1118"/>
      <c r="H1236" s="1118"/>
      <c r="I1236" s="1118"/>
      <c r="J1236" s="1118"/>
      <c r="K1236" s="1118"/>
      <c r="L1236" s="1118"/>
      <c r="M1236" s="1120"/>
      <c r="N1236" s="1121"/>
    </row>
    <row r="1237" spans="2:14" x14ac:dyDescent="0.2">
      <c r="B1237" s="1116"/>
      <c r="C1237" s="1117"/>
      <c r="D1237" s="754"/>
      <c r="E1237" s="1118"/>
      <c r="F1237" s="1118"/>
      <c r="G1237" s="1118"/>
      <c r="H1237" s="1118"/>
      <c r="I1237" s="1118"/>
      <c r="J1237" s="1118"/>
      <c r="K1237" s="1118"/>
      <c r="L1237" s="1118"/>
      <c r="M1237" s="1120"/>
      <c r="N1237" s="1121"/>
    </row>
    <row r="1238" spans="2:14" x14ac:dyDescent="0.2">
      <c r="B1238" s="1116"/>
      <c r="C1238" s="1117"/>
      <c r="D1238" s="754"/>
      <c r="E1238" s="1118"/>
      <c r="F1238" s="1118"/>
      <c r="G1238" s="1118"/>
      <c r="H1238" s="1118"/>
      <c r="I1238" s="1118"/>
      <c r="J1238" s="1118"/>
      <c r="K1238" s="1118"/>
      <c r="L1238" s="1118"/>
      <c r="M1238" s="1120"/>
      <c r="N1238" s="1121"/>
    </row>
    <row r="1239" spans="2:14" x14ac:dyDescent="0.2">
      <c r="B1239" s="1116"/>
      <c r="C1239" s="1117"/>
      <c r="D1239" s="754"/>
      <c r="E1239" s="1118"/>
      <c r="F1239" s="1118"/>
      <c r="G1239" s="1118"/>
      <c r="H1239" s="1118"/>
      <c r="I1239" s="1118"/>
      <c r="J1239" s="1118"/>
      <c r="K1239" s="1118"/>
      <c r="L1239" s="1118"/>
      <c r="M1239" s="1120"/>
      <c r="N1239" s="1121"/>
    </row>
    <row r="1240" spans="2:14" x14ac:dyDescent="0.2">
      <c r="B1240" s="1116"/>
      <c r="C1240" s="1117"/>
      <c r="D1240" s="754"/>
      <c r="E1240" s="1118"/>
      <c r="F1240" s="1118"/>
      <c r="G1240" s="1118"/>
      <c r="H1240" s="1118"/>
      <c r="I1240" s="1118"/>
      <c r="J1240" s="1118"/>
      <c r="K1240" s="1118"/>
      <c r="L1240" s="1118"/>
      <c r="M1240" s="1120"/>
      <c r="N1240" s="1121"/>
    </row>
    <row r="1241" spans="2:14" x14ac:dyDescent="0.2">
      <c r="B1241" s="1116"/>
      <c r="C1241" s="1117"/>
      <c r="D1241" s="754"/>
      <c r="E1241" s="1118"/>
      <c r="F1241" s="1118"/>
      <c r="G1241" s="1118"/>
      <c r="H1241" s="1118"/>
      <c r="I1241" s="1118"/>
      <c r="J1241" s="1118"/>
      <c r="K1241" s="1118"/>
      <c r="L1241" s="1118"/>
      <c r="M1241" s="1120"/>
      <c r="N1241" s="1121"/>
    </row>
    <row r="1242" spans="2:14" x14ac:dyDescent="0.2">
      <c r="B1242" s="1116"/>
      <c r="C1242" s="1117"/>
      <c r="D1242" s="754"/>
      <c r="E1242" s="1118"/>
      <c r="F1242" s="1118"/>
      <c r="G1242" s="1118"/>
      <c r="H1242" s="1118"/>
      <c r="I1242" s="1118"/>
      <c r="J1242" s="1118"/>
      <c r="K1242" s="1118"/>
      <c r="L1242" s="1118"/>
      <c r="M1242" s="1120"/>
      <c r="N1242" s="1121"/>
    </row>
    <row r="1243" spans="2:14" x14ac:dyDescent="0.2">
      <c r="B1243" s="1116"/>
      <c r="C1243" s="1117"/>
      <c r="D1243" s="754"/>
      <c r="E1243" s="1118"/>
      <c r="F1243" s="1118"/>
      <c r="G1243" s="1118"/>
      <c r="H1243" s="1118"/>
      <c r="I1243" s="1118"/>
      <c r="J1243" s="1118"/>
      <c r="K1243" s="1118"/>
      <c r="L1243" s="1118"/>
      <c r="M1243" s="1120"/>
      <c r="N1243" s="1121"/>
    </row>
    <row r="1244" spans="2:14" x14ac:dyDescent="0.2">
      <c r="B1244" s="1116"/>
      <c r="C1244" s="1117"/>
      <c r="D1244" s="754"/>
      <c r="E1244" s="1118"/>
      <c r="F1244" s="1118"/>
      <c r="G1244" s="1118"/>
      <c r="H1244" s="1118"/>
      <c r="I1244" s="1118"/>
      <c r="J1244" s="1118"/>
      <c r="K1244" s="1118"/>
      <c r="L1244" s="1118"/>
      <c r="M1244" s="1120"/>
      <c r="N1244" s="1121"/>
    </row>
    <row r="1245" spans="2:14" x14ac:dyDescent="0.2">
      <c r="B1245" s="1116"/>
      <c r="C1245" s="1117"/>
      <c r="D1245" s="754"/>
      <c r="E1245" s="1118"/>
      <c r="F1245" s="1118"/>
      <c r="G1245" s="1118"/>
      <c r="H1245" s="1118"/>
      <c r="I1245" s="1118"/>
      <c r="J1245" s="1118"/>
      <c r="K1245" s="1118"/>
      <c r="L1245" s="1118"/>
      <c r="M1245" s="1120"/>
      <c r="N1245" s="1121"/>
    </row>
    <row r="1246" spans="2:14" x14ac:dyDescent="0.2">
      <c r="B1246" s="1116"/>
      <c r="C1246" s="1117"/>
      <c r="D1246" s="754"/>
      <c r="E1246" s="1118"/>
      <c r="F1246" s="1118"/>
      <c r="G1246" s="1118"/>
      <c r="H1246" s="1118"/>
      <c r="I1246" s="1118"/>
      <c r="J1246" s="1118"/>
      <c r="K1246" s="1118"/>
      <c r="L1246" s="1118"/>
      <c r="M1246" s="1120"/>
      <c r="N1246" s="1121"/>
    </row>
    <row r="1247" spans="2:14" x14ac:dyDescent="0.2">
      <c r="B1247" s="1116"/>
      <c r="C1247" s="1117"/>
      <c r="D1247" s="754"/>
      <c r="E1247" s="1118"/>
      <c r="F1247" s="1118"/>
      <c r="G1247" s="1118"/>
      <c r="H1247" s="1118"/>
      <c r="I1247" s="1118"/>
      <c r="J1247" s="1118"/>
      <c r="K1247" s="1118"/>
      <c r="L1247" s="1118"/>
      <c r="M1247" s="1120"/>
      <c r="N1247" s="1121"/>
    </row>
    <row r="1248" spans="2:14" x14ac:dyDescent="0.2">
      <c r="B1248" s="1116"/>
      <c r="C1248" s="1117"/>
      <c r="D1248" s="754"/>
      <c r="E1248" s="1118"/>
      <c r="F1248" s="1118"/>
      <c r="G1248" s="1118"/>
      <c r="H1248" s="1118"/>
      <c r="I1248" s="1118"/>
      <c r="J1248" s="1118"/>
      <c r="K1248" s="1118"/>
      <c r="L1248" s="1118"/>
      <c r="M1248" s="1120"/>
      <c r="N1248" s="1121"/>
    </row>
    <row r="1249" spans="2:14" x14ac:dyDescent="0.2">
      <c r="B1249" s="1116"/>
      <c r="C1249" s="1117"/>
      <c r="D1249" s="754"/>
      <c r="E1249" s="1118"/>
      <c r="F1249" s="1118"/>
      <c r="G1249" s="1118"/>
      <c r="H1249" s="1118"/>
      <c r="I1249" s="1118"/>
      <c r="J1249" s="1118"/>
      <c r="K1249" s="1118"/>
      <c r="L1249" s="1118"/>
      <c r="M1249" s="1120"/>
      <c r="N1249" s="1121"/>
    </row>
    <row r="1250" spans="2:14" x14ac:dyDescent="0.2">
      <c r="B1250" s="1116"/>
      <c r="C1250" s="1117"/>
      <c r="D1250" s="754"/>
      <c r="E1250" s="1118"/>
      <c r="F1250" s="1118"/>
      <c r="G1250" s="1118"/>
      <c r="H1250" s="1118"/>
      <c r="I1250" s="1118"/>
      <c r="J1250" s="1118"/>
      <c r="K1250" s="1118"/>
      <c r="L1250" s="1118"/>
      <c r="M1250" s="1120"/>
      <c r="N1250" s="1121"/>
    </row>
    <row r="1251" spans="2:14" x14ac:dyDescent="0.2">
      <c r="B1251" s="1116"/>
      <c r="C1251" s="1117"/>
      <c r="D1251" s="754"/>
      <c r="E1251" s="1118"/>
      <c r="F1251" s="1118"/>
      <c r="G1251" s="1118"/>
      <c r="H1251" s="1118"/>
      <c r="I1251" s="1118"/>
      <c r="J1251" s="1118"/>
      <c r="K1251" s="1118"/>
      <c r="L1251" s="1118"/>
      <c r="M1251" s="1120"/>
      <c r="N1251" s="1121"/>
    </row>
    <row r="1252" spans="2:14" x14ac:dyDescent="0.2">
      <c r="B1252" s="1116"/>
      <c r="C1252" s="1117"/>
      <c r="D1252" s="754"/>
      <c r="E1252" s="1118"/>
      <c r="F1252" s="1118"/>
      <c r="G1252" s="1118"/>
      <c r="H1252" s="1118"/>
      <c r="I1252" s="1118"/>
      <c r="J1252" s="1118"/>
      <c r="K1252" s="1118"/>
      <c r="L1252" s="1118"/>
      <c r="M1252" s="1120"/>
      <c r="N1252" s="1121"/>
    </row>
    <row r="1253" spans="2:14" x14ac:dyDescent="0.2">
      <c r="B1253" s="1116"/>
      <c r="C1253" s="1117"/>
      <c r="D1253" s="754"/>
      <c r="E1253" s="1118"/>
      <c r="F1253" s="1118"/>
      <c r="G1253" s="1118"/>
      <c r="H1253" s="1118"/>
      <c r="I1253" s="1118"/>
      <c r="J1253" s="1118"/>
      <c r="K1253" s="1118"/>
      <c r="L1253" s="1118"/>
      <c r="M1253" s="1120"/>
      <c r="N1253" s="1121"/>
    </row>
    <row r="1254" spans="2:14" x14ac:dyDescent="0.2">
      <c r="B1254" s="1116"/>
      <c r="C1254" s="1117"/>
      <c r="D1254" s="754"/>
      <c r="E1254" s="1118"/>
      <c r="F1254" s="1118"/>
      <c r="G1254" s="1118"/>
      <c r="H1254" s="1118"/>
      <c r="I1254" s="1118"/>
      <c r="J1254" s="1118"/>
      <c r="K1254" s="1118"/>
      <c r="L1254" s="1118"/>
      <c r="M1254" s="1120"/>
      <c r="N1254" s="1121"/>
    </row>
    <row r="1255" spans="2:14" x14ac:dyDescent="0.2">
      <c r="B1255" s="1116"/>
      <c r="C1255" s="1117"/>
      <c r="D1255" s="754"/>
      <c r="E1255" s="1118"/>
      <c r="F1255" s="1118"/>
      <c r="G1255" s="1118"/>
      <c r="H1255" s="1118"/>
      <c r="I1255" s="1118"/>
      <c r="J1255" s="1118"/>
      <c r="K1255" s="1118"/>
      <c r="L1255" s="1118"/>
      <c r="M1255" s="1120"/>
      <c r="N1255" s="1121"/>
    </row>
    <row r="1256" spans="2:14" x14ac:dyDescent="0.2">
      <c r="B1256" s="1116"/>
      <c r="C1256" s="1117"/>
      <c r="D1256" s="754"/>
      <c r="E1256" s="1118"/>
      <c r="F1256" s="1118"/>
      <c r="G1256" s="1118"/>
      <c r="H1256" s="1118"/>
      <c r="I1256" s="1118"/>
      <c r="J1256" s="1118"/>
      <c r="K1256" s="1118"/>
      <c r="L1256" s="1118"/>
      <c r="M1256" s="1120"/>
      <c r="N1256" s="1121"/>
    </row>
    <row r="1257" spans="2:14" x14ac:dyDescent="0.2">
      <c r="B1257" s="1116"/>
      <c r="C1257" s="1117"/>
      <c r="D1257" s="754"/>
      <c r="E1257" s="1118"/>
      <c r="F1257" s="1118"/>
      <c r="G1257" s="1118"/>
      <c r="H1257" s="1118"/>
      <c r="I1257" s="1118"/>
      <c r="J1257" s="1118"/>
      <c r="K1257" s="1118"/>
      <c r="L1257" s="1118"/>
      <c r="M1257" s="1120"/>
      <c r="N1257" s="1121"/>
    </row>
    <row r="1258" spans="2:14" x14ac:dyDescent="0.2">
      <c r="B1258" s="1116"/>
      <c r="C1258" s="1117"/>
      <c r="D1258" s="754"/>
      <c r="E1258" s="1118"/>
      <c r="F1258" s="1118"/>
      <c r="G1258" s="1118"/>
      <c r="H1258" s="1118"/>
      <c r="I1258" s="1118"/>
      <c r="J1258" s="1118"/>
      <c r="K1258" s="1118"/>
      <c r="L1258" s="1118"/>
      <c r="M1258" s="1120"/>
      <c r="N1258" s="1121"/>
    </row>
    <row r="1259" spans="2:14" x14ac:dyDescent="0.2">
      <c r="B1259" s="1116"/>
      <c r="C1259" s="1117"/>
      <c r="D1259" s="754"/>
      <c r="E1259" s="1118"/>
      <c r="F1259" s="1118"/>
      <c r="G1259" s="1118"/>
      <c r="H1259" s="1118"/>
      <c r="I1259" s="1118"/>
      <c r="J1259" s="1118"/>
      <c r="K1259" s="1118"/>
      <c r="L1259" s="1118"/>
      <c r="M1259" s="1120"/>
      <c r="N1259" s="1121"/>
    </row>
    <row r="1260" spans="2:14" x14ac:dyDescent="0.2">
      <c r="B1260" s="1116"/>
      <c r="C1260" s="1117"/>
      <c r="D1260" s="754"/>
      <c r="E1260" s="1118"/>
      <c r="F1260" s="1118"/>
      <c r="G1260" s="1118"/>
      <c r="H1260" s="1118"/>
      <c r="I1260" s="1118"/>
      <c r="J1260" s="1118"/>
      <c r="K1260" s="1118"/>
      <c r="L1260" s="1118"/>
      <c r="M1260" s="1120"/>
      <c r="N1260" s="1121"/>
    </row>
    <row r="1261" spans="2:14" x14ac:dyDescent="0.2">
      <c r="B1261" s="1116"/>
      <c r="C1261" s="1117"/>
      <c r="D1261" s="754"/>
      <c r="E1261" s="1118"/>
      <c r="F1261" s="1118"/>
      <c r="G1261" s="1118"/>
      <c r="H1261" s="1118"/>
      <c r="I1261" s="1118"/>
      <c r="J1261" s="1118"/>
      <c r="K1261" s="1118"/>
      <c r="L1261" s="1118"/>
      <c r="M1261" s="1120"/>
      <c r="N1261" s="1121"/>
    </row>
    <row r="1262" spans="2:14" x14ac:dyDescent="0.2">
      <c r="B1262" s="1116"/>
      <c r="C1262" s="1117"/>
      <c r="D1262" s="754"/>
      <c r="E1262" s="1118"/>
      <c r="F1262" s="1118"/>
      <c r="G1262" s="1118"/>
      <c r="H1262" s="1118"/>
      <c r="I1262" s="1118"/>
      <c r="J1262" s="1118"/>
      <c r="K1262" s="1118"/>
      <c r="L1262" s="1118"/>
      <c r="M1262" s="1120"/>
      <c r="N1262" s="1121"/>
    </row>
    <row r="1263" spans="2:14" x14ac:dyDescent="0.2">
      <c r="B1263" s="1116"/>
      <c r="C1263" s="1117"/>
      <c r="D1263" s="754"/>
      <c r="E1263" s="1118"/>
      <c r="F1263" s="1118"/>
      <c r="G1263" s="1118"/>
      <c r="H1263" s="1118"/>
      <c r="I1263" s="1118"/>
      <c r="J1263" s="1118"/>
      <c r="K1263" s="1118"/>
      <c r="L1263" s="1118"/>
      <c r="M1263" s="1120"/>
      <c r="N1263" s="1121"/>
    </row>
    <row r="1264" spans="2:14" x14ac:dyDescent="0.2">
      <c r="B1264" s="1116"/>
      <c r="C1264" s="1117"/>
      <c r="D1264" s="754"/>
      <c r="E1264" s="1118"/>
      <c r="F1264" s="1118"/>
      <c r="G1264" s="1118"/>
      <c r="H1264" s="1118"/>
      <c r="I1264" s="1118"/>
      <c r="J1264" s="1118"/>
      <c r="K1264" s="1118"/>
      <c r="L1264" s="1118"/>
      <c r="M1264" s="1120"/>
      <c r="N1264" s="1121"/>
    </row>
    <row r="1265" spans="2:14" x14ac:dyDescent="0.2">
      <c r="B1265" s="1116"/>
      <c r="C1265" s="1117"/>
      <c r="D1265" s="754"/>
      <c r="E1265" s="1118"/>
      <c r="F1265" s="1118"/>
      <c r="G1265" s="1118"/>
      <c r="H1265" s="1118"/>
      <c r="I1265" s="1118"/>
      <c r="J1265" s="1118"/>
      <c r="K1265" s="1118"/>
      <c r="L1265" s="1118"/>
      <c r="M1265" s="1120"/>
      <c r="N1265" s="1121"/>
    </row>
    <row r="1266" spans="2:14" x14ac:dyDescent="0.2">
      <c r="B1266" s="1116"/>
      <c r="C1266" s="1117"/>
      <c r="D1266" s="754"/>
      <c r="E1266" s="1118"/>
      <c r="F1266" s="1118"/>
      <c r="G1266" s="1118"/>
      <c r="H1266" s="1118"/>
      <c r="I1266" s="1118"/>
      <c r="J1266" s="1118"/>
      <c r="K1266" s="1118"/>
      <c r="L1266" s="1118"/>
      <c r="M1266" s="1120"/>
      <c r="N1266" s="1121"/>
    </row>
    <row r="1267" spans="2:14" x14ac:dyDescent="0.2">
      <c r="B1267" s="1116"/>
      <c r="C1267" s="1117"/>
      <c r="D1267" s="754"/>
      <c r="E1267" s="1118"/>
      <c r="F1267" s="1118"/>
      <c r="G1267" s="1118"/>
      <c r="H1267" s="1118"/>
      <c r="I1267" s="1118"/>
      <c r="J1267" s="1118"/>
      <c r="K1267" s="1118"/>
      <c r="L1267" s="1118"/>
      <c r="M1267" s="1120"/>
      <c r="N1267" s="1121"/>
    </row>
    <row r="1268" spans="2:14" x14ac:dyDescent="0.2">
      <c r="B1268" s="1116"/>
      <c r="C1268" s="1117"/>
      <c r="D1268" s="754"/>
      <c r="E1268" s="1118"/>
      <c r="F1268" s="1118"/>
      <c r="G1268" s="1118"/>
      <c r="H1268" s="1118"/>
      <c r="I1268" s="1118"/>
      <c r="J1268" s="1118"/>
      <c r="K1268" s="1118"/>
      <c r="L1268" s="1118"/>
      <c r="M1268" s="1120"/>
      <c r="N1268" s="1121"/>
    </row>
    <row r="1269" spans="2:14" x14ac:dyDescent="0.2">
      <c r="B1269" s="1116"/>
      <c r="C1269" s="1117"/>
      <c r="D1269" s="754"/>
      <c r="E1269" s="1118"/>
      <c r="F1269" s="1118"/>
      <c r="G1269" s="1118"/>
      <c r="H1269" s="1118"/>
      <c r="I1269" s="1118"/>
      <c r="J1269" s="1118"/>
      <c r="K1269" s="1118"/>
      <c r="L1269" s="1118"/>
      <c r="M1269" s="1120"/>
      <c r="N1269" s="1121"/>
    </row>
    <row r="1270" spans="2:14" x14ac:dyDescent="0.2">
      <c r="B1270" s="1116"/>
      <c r="C1270" s="1117"/>
      <c r="D1270" s="754"/>
      <c r="E1270" s="1118"/>
      <c r="F1270" s="1118"/>
      <c r="G1270" s="1118"/>
      <c r="H1270" s="1118"/>
      <c r="I1270" s="1118"/>
      <c r="J1270" s="1118"/>
      <c r="K1270" s="1118"/>
      <c r="L1270" s="1118"/>
      <c r="M1270" s="1120"/>
      <c r="N1270" s="1121"/>
    </row>
    <row r="1271" spans="2:14" x14ac:dyDescent="0.2">
      <c r="B1271" s="1116"/>
      <c r="C1271" s="1117"/>
      <c r="D1271" s="754"/>
      <c r="E1271" s="1118"/>
      <c r="F1271" s="1118"/>
      <c r="G1271" s="1118"/>
      <c r="H1271" s="1118"/>
      <c r="I1271" s="1118"/>
      <c r="J1271" s="1118"/>
      <c r="K1271" s="1118"/>
      <c r="L1271" s="1118"/>
      <c r="M1271" s="1120"/>
      <c r="N1271" s="1121"/>
    </row>
    <row r="1272" spans="2:14" x14ac:dyDescent="0.2">
      <c r="B1272" s="1116"/>
      <c r="C1272" s="1117"/>
      <c r="D1272" s="754"/>
      <c r="E1272" s="1118"/>
      <c r="F1272" s="1118"/>
      <c r="G1272" s="1118"/>
      <c r="H1272" s="1118"/>
      <c r="I1272" s="1118"/>
      <c r="J1272" s="1118"/>
      <c r="K1272" s="1118"/>
      <c r="L1272" s="1118"/>
      <c r="M1272" s="1120"/>
      <c r="N1272" s="1121"/>
    </row>
    <row r="1273" spans="2:14" x14ac:dyDescent="0.2">
      <c r="B1273" s="1116"/>
      <c r="C1273" s="1117"/>
      <c r="D1273" s="754"/>
      <c r="E1273" s="1118"/>
      <c r="F1273" s="1118"/>
      <c r="G1273" s="1118"/>
      <c r="H1273" s="1118"/>
      <c r="I1273" s="1118"/>
      <c r="J1273" s="1118"/>
      <c r="K1273" s="1118"/>
      <c r="L1273" s="1118"/>
      <c r="M1273" s="1120"/>
      <c r="N1273" s="1121"/>
    </row>
    <row r="1274" spans="2:14" x14ac:dyDescent="0.2">
      <c r="B1274" s="1116"/>
      <c r="C1274" s="1117"/>
      <c r="D1274" s="754"/>
      <c r="E1274" s="1118"/>
      <c r="F1274" s="1118"/>
      <c r="G1274" s="1118"/>
      <c r="H1274" s="1118"/>
      <c r="I1274" s="1118"/>
      <c r="J1274" s="1118"/>
      <c r="K1274" s="1118"/>
      <c r="L1274" s="1118"/>
      <c r="M1274" s="1120"/>
      <c r="N1274" s="1121"/>
    </row>
    <row r="1275" spans="2:14" x14ac:dyDescent="0.2">
      <c r="B1275" s="1116"/>
      <c r="C1275" s="1117"/>
      <c r="D1275" s="754"/>
      <c r="E1275" s="1118"/>
      <c r="F1275" s="1118"/>
      <c r="G1275" s="1118"/>
      <c r="H1275" s="1118"/>
      <c r="I1275" s="1118"/>
      <c r="J1275" s="1118"/>
      <c r="K1275" s="1118"/>
      <c r="L1275" s="1118"/>
      <c r="M1275" s="1120"/>
      <c r="N1275" s="1121"/>
    </row>
    <row r="1276" spans="2:14" x14ac:dyDescent="0.2">
      <c r="B1276" s="1116"/>
      <c r="C1276" s="1117"/>
      <c r="D1276" s="754"/>
      <c r="E1276" s="1118"/>
      <c r="F1276" s="1118"/>
      <c r="G1276" s="1118"/>
      <c r="H1276" s="1118"/>
      <c r="I1276" s="1118"/>
      <c r="J1276" s="1118"/>
      <c r="K1276" s="1118"/>
      <c r="L1276" s="1118"/>
      <c r="M1276" s="1120"/>
      <c r="N1276" s="1121"/>
    </row>
    <row r="1277" spans="2:14" x14ac:dyDescent="0.2">
      <c r="B1277" s="1116"/>
      <c r="C1277" s="1117"/>
      <c r="D1277" s="754"/>
      <c r="E1277" s="1118"/>
      <c r="F1277" s="1118"/>
      <c r="G1277" s="1118"/>
      <c r="H1277" s="1118"/>
      <c r="I1277" s="1118"/>
      <c r="J1277" s="1118"/>
      <c r="K1277" s="1118"/>
      <c r="L1277" s="1118"/>
      <c r="M1277" s="1120"/>
      <c r="N1277" s="1121"/>
    </row>
    <row r="1278" spans="2:14" x14ac:dyDescent="0.2">
      <c r="B1278" s="1116"/>
      <c r="C1278" s="1117"/>
      <c r="D1278" s="754"/>
      <c r="E1278" s="1118"/>
      <c r="F1278" s="1118"/>
      <c r="G1278" s="1118"/>
      <c r="H1278" s="1118"/>
      <c r="I1278" s="1118"/>
      <c r="J1278" s="1118"/>
      <c r="K1278" s="1118"/>
      <c r="L1278" s="1118"/>
      <c r="M1278" s="1120"/>
      <c r="N1278" s="1121"/>
    </row>
    <row r="1279" spans="2:14" x14ac:dyDescent="0.2">
      <c r="B1279" s="1116"/>
      <c r="C1279" s="1117"/>
      <c r="D1279" s="754"/>
      <c r="E1279" s="1118"/>
      <c r="F1279" s="1118"/>
      <c r="G1279" s="1118"/>
      <c r="H1279" s="1118"/>
      <c r="I1279" s="1118"/>
      <c r="J1279" s="1118"/>
      <c r="K1279" s="1118"/>
      <c r="L1279" s="1118"/>
      <c r="M1279" s="1120"/>
      <c r="N1279" s="1121"/>
    </row>
    <row r="1280" spans="2:14" x14ac:dyDescent="0.2">
      <c r="B1280" s="1116"/>
      <c r="C1280" s="1117"/>
      <c r="D1280" s="754"/>
      <c r="E1280" s="1118"/>
      <c r="F1280" s="1118"/>
      <c r="G1280" s="1118"/>
      <c r="H1280" s="1118"/>
      <c r="I1280" s="1118"/>
      <c r="J1280" s="1118"/>
      <c r="K1280" s="1118"/>
      <c r="L1280" s="1118"/>
      <c r="M1280" s="1120"/>
      <c r="N1280" s="1121"/>
    </row>
    <row r="1281" spans="2:14" x14ac:dyDescent="0.2">
      <c r="B1281" s="1116"/>
      <c r="C1281" s="1117"/>
      <c r="D1281" s="754"/>
      <c r="E1281" s="1118"/>
      <c r="F1281" s="1118"/>
      <c r="G1281" s="1118"/>
      <c r="H1281" s="1118"/>
      <c r="I1281" s="1118"/>
      <c r="J1281" s="1118"/>
      <c r="K1281" s="1118"/>
      <c r="L1281" s="1118"/>
      <c r="M1281" s="1120"/>
      <c r="N1281" s="1121"/>
    </row>
    <row r="1282" spans="2:14" x14ac:dyDescent="0.2">
      <c r="B1282" s="1116"/>
      <c r="C1282" s="1117"/>
      <c r="D1282" s="754"/>
      <c r="E1282" s="1118"/>
      <c r="F1282" s="1118"/>
      <c r="G1282" s="1118"/>
      <c r="H1282" s="1118"/>
      <c r="I1282" s="1118"/>
      <c r="J1282" s="1118"/>
      <c r="K1282" s="1118"/>
      <c r="L1282" s="1118"/>
      <c r="M1282" s="1120"/>
      <c r="N1282" s="1121"/>
    </row>
    <row r="1283" spans="2:14" x14ac:dyDescent="0.2">
      <c r="B1283" s="1116"/>
      <c r="C1283" s="1117"/>
      <c r="D1283" s="754"/>
      <c r="E1283" s="1118"/>
      <c r="F1283" s="1118"/>
      <c r="G1283" s="1118"/>
      <c r="H1283" s="1118"/>
      <c r="I1283" s="1118"/>
      <c r="J1283" s="1118"/>
      <c r="K1283" s="1118"/>
      <c r="L1283" s="1118"/>
      <c r="M1283" s="1120"/>
      <c r="N1283" s="1121"/>
    </row>
    <row r="1284" spans="2:14" x14ac:dyDescent="0.2">
      <c r="B1284" s="1116"/>
      <c r="C1284" s="1117"/>
      <c r="D1284" s="754"/>
      <c r="E1284" s="1118"/>
      <c r="F1284" s="1118"/>
      <c r="G1284" s="1118"/>
      <c r="H1284" s="1118"/>
      <c r="I1284" s="1118"/>
      <c r="J1284" s="1118"/>
      <c r="K1284" s="1118"/>
      <c r="L1284" s="1118"/>
      <c r="M1284" s="1120"/>
      <c r="N1284" s="1121"/>
    </row>
    <row r="1285" spans="2:14" x14ac:dyDescent="0.2">
      <c r="B1285" s="1116"/>
      <c r="C1285" s="1117"/>
      <c r="D1285" s="754"/>
      <c r="E1285" s="1118"/>
      <c r="F1285" s="1118"/>
      <c r="G1285" s="1118"/>
      <c r="H1285" s="1118"/>
      <c r="I1285" s="1118"/>
      <c r="J1285" s="1118"/>
      <c r="K1285" s="1118"/>
      <c r="L1285" s="1118"/>
      <c r="M1285" s="1120"/>
      <c r="N1285" s="1121"/>
    </row>
    <row r="1286" spans="2:14" x14ac:dyDescent="0.2">
      <c r="B1286" s="1116"/>
      <c r="C1286" s="1117"/>
      <c r="D1286" s="754"/>
      <c r="E1286" s="1118"/>
      <c r="F1286" s="1118"/>
      <c r="G1286" s="1118"/>
      <c r="H1286" s="1118"/>
      <c r="I1286" s="1118"/>
      <c r="J1286" s="1118"/>
      <c r="K1286" s="1118"/>
      <c r="L1286" s="1118"/>
      <c r="M1286" s="1120"/>
      <c r="N1286" s="1121"/>
    </row>
    <row r="1287" spans="2:14" x14ac:dyDescent="0.2">
      <c r="B1287" s="1116"/>
      <c r="C1287" s="1117"/>
      <c r="D1287" s="754"/>
      <c r="E1287" s="1118"/>
      <c r="F1287" s="1118"/>
      <c r="G1287" s="1118"/>
      <c r="H1287" s="1118"/>
      <c r="I1287" s="1118"/>
      <c r="J1287" s="1118"/>
      <c r="K1287" s="1118"/>
      <c r="L1287" s="1118"/>
      <c r="M1287" s="1120"/>
      <c r="N1287" s="1121"/>
    </row>
    <row r="1288" spans="2:14" x14ac:dyDescent="0.2">
      <c r="B1288" s="1116"/>
      <c r="C1288" s="1117"/>
      <c r="D1288" s="754"/>
      <c r="E1288" s="1118"/>
      <c r="F1288" s="1118"/>
      <c r="G1288" s="1118"/>
      <c r="H1288" s="1118"/>
      <c r="I1288" s="1118"/>
      <c r="J1288" s="1118"/>
      <c r="K1288" s="1118"/>
      <c r="L1288" s="1118"/>
      <c r="M1288" s="1120"/>
      <c r="N1288" s="1121"/>
    </row>
    <row r="1289" spans="2:14" x14ac:dyDescent="0.2">
      <c r="B1289" s="1116"/>
      <c r="C1289" s="1117"/>
      <c r="D1289" s="754"/>
      <c r="E1289" s="1118"/>
      <c r="F1289" s="1118"/>
      <c r="G1289" s="1118"/>
      <c r="H1289" s="1118"/>
      <c r="I1289" s="1118"/>
      <c r="J1289" s="1118"/>
      <c r="K1289" s="1118"/>
      <c r="L1289" s="1118"/>
      <c r="M1289" s="1120"/>
      <c r="N1289" s="1121"/>
    </row>
    <row r="1290" spans="2:14" x14ac:dyDescent="0.2">
      <c r="B1290" s="1116"/>
      <c r="C1290" s="1117"/>
      <c r="D1290" s="754"/>
      <c r="E1290" s="1118"/>
      <c r="F1290" s="1118"/>
      <c r="G1290" s="1118"/>
      <c r="H1290" s="1118"/>
      <c r="I1290" s="1118"/>
      <c r="J1290" s="1118"/>
      <c r="K1290" s="1118"/>
      <c r="L1290" s="1118"/>
      <c r="M1290" s="1120"/>
      <c r="N1290" s="1121"/>
    </row>
    <row r="1291" spans="2:14" x14ac:dyDescent="0.2">
      <c r="B1291" s="1116"/>
      <c r="C1291" s="1117"/>
      <c r="D1291" s="754"/>
      <c r="E1291" s="1118"/>
      <c r="F1291" s="1118"/>
      <c r="G1291" s="1118"/>
      <c r="H1291" s="1118"/>
      <c r="I1291" s="1118"/>
      <c r="J1291" s="1118"/>
      <c r="K1291" s="1118"/>
      <c r="L1291" s="1118"/>
      <c r="M1291" s="1120"/>
      <c r="N1291" s="1121"/>
    </row>
    <row r="1292" spans="2:14" x14ac:dyDescent="0.2">
      <c r="B1292" s="1116"/>
      <c r="C1292" s="1117"/>
      <c r="D1292" s="754"/>
      <c r="E1292" s="1118"/>
      <c r="F1292" s="1118"/>
      <c r="G1292" s="1118"/>
      <c r="H1292" s="1118"/>
      <c r="I1292" s="1118"/>
      <c r="J1292" s="1118"/>
      <c r="K1292" s="1118"/>
      <c r="L1292" s="1118"/>
      <c r="M1292" s="1120"/>
      <c r="N1292" s="1121"/>
    </row>
    <row r="1293" spans="2:14" x14ac:dyDescent="0.2">
      <c r="B1293" s="1116"/>
      <c r="C1293" s="1117"/>
      <c r="D1293" s="754"/>
      <c r="E1293" s="1118"/>
      <c r="F1293" s="1118"/>
      <c r="G1293" s="1118"/>
      <c r="H1293" s="1118"/>
      <c r="I1293" s="1118"/>
      <c r="J1293" s="1118"/>
      <c r="K1293" s="1118"/>
      <c r="L1293" s="1118"/>
      <c r="M1293" s="1120"/>
      <c r="N1293" s="1121"/>
    </row>
    <row r="1294" spans="2:14" x14ac:dyDescent="0.2">
      <c r="B1294" s="1116"/>
      <c r="C1294" s="1117"/>
      <c r="D1294" s="754"/>
      <c r="E1294" s="1118"/>
      <c r="F1294" s="1118"/>
      <c r="G1294" s="1118"/>
      <c r="H1294" s="1118"/>
      <c r="I1294" s="1118"/>
      <c r="J1294" s="1118"/>
      <c r="K1294" s="1118"/>
      <c r="L1294" s="1118"/>
      <c r="M1294" s="1120"/>
      <c r="N1294" s="1121"/>
    </row>
    <row r="1295" spans="2:14" x14ac:dyDescent="0.2">
      <c r="B1295" s="1116"/>
      <c r="C1295" s="1117"/>
      <c r="D1295" s="754"/>
      <c r="E1295" s="1118"/>
      <c r="F1295" s="1118"/>
      <c r="G1295" s="1118"/>
      <c r="H1295" s="1118"/>
      <c r="I1295" s="1118"/>
      <c r="J1295" s="1118"/>
      <c r="K1295" s="1118"/>
      <c r="L1295" s="1118"/>
      <c r="M1295" s="1120"/>
      <c r="N1295" s="1121"/>
    </row>
    <row r="1296" spans="2:14" x14ac:dyDescent="0.2">
      <c r="B1296" s="1116"/>
      <c r="C1296" s="1117"/>
      <c r="D1296" s="754"/>
      <c r="E1296" s="1118"/>
      <c r="F1296" s="1118"/>
      <c r="G1296" s="1118"/>
      <c r="H1296" s="1118"/>
      <c r="I1296" s="1118"/>
      <c r="J1296" s="1118"/>
      <c r="K1296" s="1118"/>
      <c r="L1296" s="1118"/>
      <c r="M1296" s="1120"/>
      <c r="N1296" s="1121"/>
    </row>
    <row r="1297" spans="2:14" x14ac:dyDescent="0.2">
      <c r="B1297" s="1116"/>
      <c r="C1297" s="1117"/>
      <c r="D1297" s="754"/>
      <c r="E1297" s="1118"/>
      <c r="F1297" s="1118"/>
      <c r="G1297" s="1118"/>
      <c r="H1297" s="1118"/>
      <c r="I1297" s="1118"/>
      <c r="J1297" s="1118"/>
      <c r="K1297" s="1118"/>
      <c r="L1297" s="1118"/>
      <c r="M1297" s="1120"/>
      <c r="N1297" s="1121"/>
    </row>
    <row r="1298" spans="2:14" x14ac:dyDescent="0.2">
      <c r="B1298" s="1116"/>
      <c r="C1298" s="1117"/>
      <c r="D1298" s="754"/>
      <c r="E1298" s="1118"/>
      <c r="F1298" s="1118"/>
      <c r="G1298" s="1118"/>
      <c r="H1298" s="1118"/>
      <c r="I1298" s="1118"/>
      <c r="J1298" s="1118"/>
      <c r="K1298" s="1118"/>
      <c r="L1298" s="1118"/>
      <c r="M1298" s="1120"/>
      <c r="N1298" s="1121"/>
    </row>
    <row r="1299" spans="2:14" x14ac:dyDescent="0.2">
      <c r="B1299" s="1116"/>
      <c r="C1299" s="1117"/>
      <c r="D1299" s="754"/>
      <c r="E1299" s="1118"/>
      <c r="F1299" s="1118"/>
      <c r="G1299" s="1118"/>
      <c r="H1299" s="1118"/>
      <c r="I1299" s="1118"/>
      <c r="J1299" s="1118"/>
      <c r="K1299" s="1118"/>
      <c r="L1299" s="1118"/>
      <c r="M1299" s="1120"/>
      <c r="N1299" s="1121"/>
    </row>
    <row r="1300" spans="2:14" x14ac:dyDescent="0.2">
      <c r="B1300" s="1116"/>
      <c r="C1300" s="1117"/>
      <c r="D1300" s="754"/>
      <c r="E1300" s="1118"/>
      <c r="F1300" s="1118"/>
      <c r="G1300" s="1118"/>
      <c r="H1300" s="1118"/>
      <c r="I1300" s="1118"/>
      <c r="J1300" s="1118"/>
      <c r="K1300" s="1118"/>
      <c r="L1300" s="1118"/>
      <c r="M1300" s="1120"/>
      <c r="N1300" s="1121"/>
    </row>
    <row r="1301" spans="2:14" x14ac:dyDescent="0.2">
      <c r="B1301" s="1116"/>
      <c r="C1301" s="1117"/>
      <c r="D1301" s="754"/>
      <c r="E1301" s="1118"/>
      <c r="F1301" s="1118"/>
      <c r="G1301" s="1118"/>
      <c r="H1301" s="1118"/>
      <c r="I1301" s="1118"/>
      <c r="J1301" s="1118"/>
      <c r="K1301" s="1118"/>
      <c r="L1301" s="1118"/>
      <c r="M1301" s="1120"/>
      <c r="N1301" s="1121"/>
    </row>
    <row r="1302" spans="2:14" x14ac:dyDescent="0.2">
      <c r="B1302" s="1116"/>
      <c r="C1302" s="1117"/>
      <c r="D1302" s="754"/>
      <c r="E1302" s="1118"/>
      <c r="F1302" s="1118"/>
      <c r="G1302" s="1118"/>
      <c r="H1302" s="1118"/>
      <c r="I1302" s="1118"/>
      <c r="J1302" s="1118"/>
      <c r="K1302" s="1118"/>
      <c r="L1302" s="1118"/>
      <c r="M1302" s="1120"/>
      <c r="N1302" s="1121"/>
    </row>
    <row r="1303" spans="2:14" x14ac:dyDescent="0.2">
      <c r="B1303" s="1116"/>
      <c r="C1303" s="1117"/>
      <c r="D1303" s="754"/>
      <c r="E1303" s="1118"/>
      <c r="F1303" s="1118"/>
      <c r="G1303" s="1118"/>
      <c r="H1303" s="1118"/>
      <c r="I1303" s="1118"/>
      <c r="J1303" s="1118"/>
      <c r="K1303" s="1118"/>
      <c r="L1303" s="1118"/>
      <c r="M1303" s="1120"/>
      <c r="N1303" s="1121"/>
    </row>
    <row r="1304" spans="2:14" x14ac:dyDescent="0.2">
      <c r="B1304" s="1116"/>
      <c r="C1304" s="1117"/>
      <c r="D1304" s="754"/>
      <c r="E1304" s="1118"/>
      <c r="F1304" s="1118"/>
      <c r="G1304" s="1118"/>
      <c r="H1304" s="1118"/>
      <c r="I1304" s="1118"/>
      <c r="J1304" s="1118"/>
      <c r="K1304" s="1118"/>
      <c r="L1304" s="1118"/>
      <c r="M1304" s="1120"/>
      <c r="N1304" s="1121"/>
    </row>
    <row r="1305" spans="2:14" x14ac:dyDescent="0.2">
      <c r="B1305" s="1116"/>
      <c r="C1305" s="1117"/>
      <c r="D1305" s="754"/>
      <c r="E1305" s="1118"/>
      <c r="F1305" s="1118"/>
      <c r="G1305" s="1118"/>
      <c r="H1305" s="1118"/>
      <c r="I1305" s="1118"/>
      <c r="J1305" s="1118"/>
      <c r="K1305" s="1118"/>
      <c r="L1305" s="1118"/>
      <c r="M1305" s="1120"/>
      <c r="N1305" s="1121"/>
    </row>
    <row r="1306" spans="2:14" x14ac:dyDescent="0.2">
      <c r="B1306" s="1116"/>
      <c r="C1306" s="1117"/>
      <c r="D1306" s="754"/>
      <c r="E1306" s="1118"/>
      <c r="F1306" s="1118"/>
      <c r="G1306" s="1118"/>
      <c r="H1306" s="1118"/>
      <c r="I1306" s="1118"/>
      <c r="J1306" s="1118"/>
      <c r="K1306" s="1118"/>
      <c r="L1306" s="1118"/>
      <c r="M1306" s="1120"/>
      <c r="N1306" s="1121"/>
    </row>
    <row r="1307" spans="2:14" x14ac:dyDescent="0.2">
      <c r="B1307" s="1116"/>
      <c r="C1307" s="1117"/>
      <c r="D1307" s="754"/>
      <c r="E1307" s="1118"/>
      <c r="F1307" s="1118"/>
      <c r="G1307" s="1118"/>
      <c r="H1307" s="1118"/>
      <c r="I1307" s="1118"/>
      <c r="J1307" s="1118"/>
      <c r="K1307" s="1118"/>
      <c r="L1307" s="1118"/>
      <c r="M1307" s="1120"/>
      <c r="N1307" s="1121"/>
    </row>
    <row r="1308" spans="2:14" x14ac:dyDescent="0.2">
      <c r="B1308" s="1116"/>
      <c r="C1308" s="1117"/>
      <c r="D1308" s="754"/>
      <c r="E1308" s="1118"/>
      <c r="F1308" s="1118"/>
      <c r="G1308" s="1118"/>
      <c r="H1308" s="1118"/>
      <c r="I1308" s="1118"/>
      <c r="J1308" s="1118"/>
      <c r="K1308" s="1118"/>
      <c r="L1308" s="1118"/>
      <c r="M1308" s="1120"/>
      <c r="N1308" s="1121"/>
    </row>
    <row r="1309" spans="2:14" x14ac:dyDescent="0.2">
      <c r="B1309" s="1116"/>
      <c r="C1309" s="1117"/>
      <c r="D1309" s="754"/>
      <c r="E1309" s="1118"/>
      <c r="F1309" s="1118"/>
      <c r="G1309" s="1118"/>
      <c r="H1309" s="1118"/>
      <c r="I1309" s="1118"/>
      <c r="J1309" s="1118"/>
      <c r="K1309" s="1118"/>
      <c r="L1309" s="1118"/>
      <c r="M1309" s="1120"/>
      <c r="N1309" s="1121"/>
    </row>
    <row r="1310" spans="2:14" x14ac:dyDescent="0.2">
      <c r="B1310" s="1116"/>
      <c r="C1310" s="1117"/>
      <c r="D1310" s="754"/>
      <c r="E1310" s="1118"/>
      <c r="F1310" s="1118"/>
      <c r="G1310" s="1118"/>
      <c r="H1310" s="1118"/>
      <c r="I1310" s="1118"/>
      <c r="J1310" s="1118"/>
      <c r="K1310" s="1118"/>
      <c r="L1310" s="1118"/>
      <c r="M1310" s="1120"/>
      <c r="N1310" s="1121"/>
    </row>
    <row r="1311" spans="2:14" x14ac:dyDescent="0.2">
      <c r="B1311" s="1116"/>
      <c r="C1311" s="1117"/>
      <c r="D1311" s="754"/>
      <c r="E1311" s="1118"/>
      <c r="F1311" s="1118"/>
      <c r="G1311" s="1118"/>
      <c r="H1311" s="1118"/>
      <c r="I1311" s="1118"/>
      <c r="J1311" s="1118"/>
      <c r="K1311" s="1118"/>
      <c r="L1311" s="1118"/>
      <c r="M1311" s="1120"/>
      <c r="N1311" s="1121"/>
    </row>
    <row r="1312" spans="2:14" x14ac:dyDescent="0.2">
      <c r="B1312" s="1116"/>
      <c r="C1312" s="1117"/>
      <c r="D1312" s="754"/>
      <c r="E1312" s="1118"/>
      <c r="F1312" s="1118"/>
      <c r="G1312" s="1118"/>
      <c r="H1312" s="1118"/>
      <c r="I1312" s="1118"/>
      <c r="J1312" s="1118"/>
      <c r="K1312" s="1118"/>
      <c r="L1312" s="1118"/>
      <c r="M1312" s="1120"/>
      <c r="N1312" s="1121"/>
    </row>
    <row r="1313" spans="2:14" x14ac:dyDescent="0.2">
      <c r="B1313" s="1116"/>
      <c r="C1313" s="1117"/>
      <c r="D1313" s="754"/>
      <c r="E1313" s="1118"/>
      <c r="F1313" s="1118"/>
      <c r="G1313" s="1118"/>
      <c r="H1313" s="1118"/>
      <c r="I1313" s="1118"/>
      <c r="J1313" s="1118"/>
      <c r="K1313" s="1118"/>
      <c r="L1313" s="1118"/>
      <c r="M1313" s="1120"/>
      <c r="N1313" s="1121"/>
    </row>
    <row r="1314" spans="2:14" x14ac:dyDescent="0.2">
      <c r="B1314" s="1116"/>
      <c r="C1314" s="1117"/>
      <c r="D1314" s="754"/>
      <c r="E1314" s="1118"/>
      <c r="F1314" s="1118"/>
      <c r="G1314" s="1118"/>
      <c r="H1314" s="1118"/>
      <c r="I1314" s="1118"/>
      <c r="J1314" s="1118"/>
      <c r="K1314" s="1118"/>
      <c r="L1314" s="1118"/>
      <c r="M1314" s="1120"/>
      <c r="N1314" s="1121"/>
    </row>
    <row r="1315" spans="2:14" x14ac:dyDescent="0.2">
      <c r="B1315" s="1116"/>
      <c r="C1315" s="1117"/>
      <c r="D1315" s="754"/>
      <c r="E1315" s="1118"/>
      <c r="F1315" s="1118"/>
      <c r="G1315" s="1118"/>
      <c r="H1315" s="1118"/>
      <c r="I1315" s="1118"/>
      <c r="J1315" s="1118"/>
      <c r="K1315" s="1118"/>
      <c r="L1315" s="1118"/>
      <c r="M1315" s="1120"/>
      <c r="N1315" s="1121"/>
    </row>
    <row r="1316" spans="2:14" x14ac:dyDescent="0.2">
      <c r="B1316" s="1116"/>
      <c r="C1316" s="1117"/>
      <c r="D1316" s="754"/>
      <c r="E1316" s="1118"/>
      <c r="F1316" s="1118"/>
      <c r="G1316" s="1118"/>
      <c r="H1316" s="1118"/>
      <c r="I1316" s="1118"/>
      <c r="J1316" s="1118"/>
      <c r="K1316" s="1118"/>
      <c r="L1316" s="1118"/>
      <c r="M1316" s="1120"/>
      <c r="N1316" s="1121"/>
    </row>
    <row r="1317" spans="2:14" x14ac:dyDescent="0.2">
      <c r="B1317" s="1116"/>
      <c r="C1317" s="1117"/>
      <c r="D1317" s="754"/>
      <c r="E1317" s="1118"/>
      <c r="F1317" s="1118"/>
      <c r="G1317" s="1118"/>
      <c r="H1317" s="1118"/>
      <c r="I1317" s="1118"/>
      <c r="J1317" s="1118"/>
      <c r="K1317" s="1118"/>
      <c r="L1317" s="1118"/>
      <c r="M1317" s="1120"/>
      <c r="N1317" s="1121"/>
    </row>
    <row r="1318" spans="2:14" x14ac:dyDescent="0.2">
      <c r="B1318" s="1116"/>
      <c r="C1318" s="1117"/>
      <c r="D1318" s="754"/>
      <c r="E1318" s="1118"/>
      <c r="F1318" s="1118"/>
      <c r="G1318" s="1118"/>
      <c r="H1318" s="1118"/>
      <c r="I1318" s="1118"/>
      <c r="J1318" s="1118"/>
      <c r="K1318" s="1118"/>
      <c r="L1318" s="1118"/>
      <c r="M1318" s="1120"/>
      <c r="N1318" s="1121"/>
    </row>
    <row r="1319" spans="2:14" x14ac:dyDescent="0.2">
      <c r="B1319" s="1116"/>
      <c r="C1319" s="1117"/>
      <c r="D1319" s="754"/>
      <c r="E1319" s="1118"/>
      <c r="F1319" s="1118"/>
      <c r="G1319" s="1118"/>
      <c r="H1319" s="1118"/>
      <c r="I1319" s="1118"/>
      <c r="J1319" s="1118"/>
      <c r="K1319" s="1118"/>
      <c r="L1319" s="1118"/>
      <c r="M1319" s="1120"/>
      <c r="N1319" s="1121"/>
    </row>
    <row r="1320" spans="2:14" x14ac:dyDescent="0.2">
      <c r="B1320" s="1116"/>
      <c r="C1320" s="1117"/>
      <c r="D1320" s="754"/>
      <c r="E1320" s="1118"/>
      <c r="F1320" s="1118"/>
      <c r="G1320" s="1118"/>
      <c r="H1320" s="1118"/>
      <c r="I1320" s="1118"/>
      <c r="J1320" s="1118"/>
      <c r="K1320" s="1118"/>
      <c r="L1320" s="1118"/>
      <c r="M1320" s="1120"/>
      <c r="N1320" s="1121"/>
    </row>
    <row r="1321" spans="2:14" x14ac:dyDescent="0.2">
      <c r="B1321" s="1116"/>
      <c r="C1321" s="1117"/>
      <c r="D1321" s="754"/>
      <c r="E1321" s="1118"/>
      <c r="F1321" s="1118"/>
      <c r="G1321" s="1118"/>
      <c r="H1321" s="1118"/>
      <c r="I1321" s="1118"/>
      <c r="J1321" s="1118"/>
      <c r="K1321" s="1118"/>
      <c r="L1321" s="1118"/>
      <c r="M1321" s="1120"/>
      <c r="N1321" s="1121"/>
    </row>
    <row r="1322" spans="2:14" x14ac:dyDescent="0.2">
      <c r="B1322" s="1116"/>
      <c r="C1322" s="1117"/>
      <c r="D1322" s="754"/>
      <c r="E1322" s="1118"/>
      <c r="F1322" s="1118"/>
      <c r="G1322" s="1118"/>
      <c r="H1322" s="1118"/>
      <c r="I1322" s="1118"/>
      <c r="J1322" s="1118"/>
      <c r="K1322" s="1118"/>
      <c r="L1322" s="1118"/>
      <c r="M1322" s="1120"/>
      <c r="N1322" s="1121"/>
    </row>
    <row r="1323" spans="2:14" x14ac:dyDescent="0.2">
      <c r="B1323" s="1116"/>
      <c r="C1323" s="1117"/>
      <c r="D1323" s="754"/>
      <c r="E1323" s="1118"/>
      <c r="F1323" s="1118"/>
      <c r="G1323" s="1118"/>
      <c r="H1323" s="1118"/>
      <c r="I1323" s="1118"/>
      <c r="J1323" s="1118"/>
      <c r="K1323" s="1118"/>
      <c r="L1323" s="1118"/>
      <c r="M1323" s="1120"/>
      <c r="N1323" s="1121"/>
    </row>
    <row r="1324" spans="2:14" x14ac:dyDescent="0.2">
      <c r="B1324" s="1116"/>
      <c r="C1324" s="1117"/>
      <c r="D1324" s="754"/>
      <c r="E1324" s="1118"/>
      <c r="F1324" s="1118"/>
      <c r="G1324" s="1118"/>
      <c r="H1324" s="1118"/>
      <c r="I1324" s="1118"/>
      <c r="J1324" s="1118"/>
      <c r="K1324" s="1118"/>
      <c r="L1324" s="1118"/>
      <c r="M1324" s="1120"/>
      <c r="N1324" s="1121"/>
    </row>
    <row r="1325" spans="2:14" x14ac:dyDescent="0.2">
      <c r="B1325" s="1116"/>
      <c r="C1325" s="1117"/>
      <c r="D1325" s="754"/>
      <c r="E1325" s="1118"/>
      <c r="F1325" s="1118"/>
      <c r="G1325" s="1118"/>
      <c r="H1325" s="1118"/>
      <c r="I1325" s="1118"/>
      <c r="J1325" s="1118"/>
      <c r="K1325" s="1118"/>
      <c r="L1325" s="1118"/>
      <c r="M1325" s="1120"/>
      <c r="N1325" s="1121"/>
    </row>
    <row r="1326" spans="2:14" x14ac:dyDescent="0.2">
      <c r="B1326" s="1116"/>
      <c r="C1326" s="1117"/>
      <c r="D1326" s="754"/>
      <c r="E1326" s="1118"/>
      <c r="F1326" s="1118"/>
      <c r="G1326" s="1118"/>
      <c r="H1326" s="1118"/>
      <c r="I1326" s="1118"/>
      <c r="J1326" s="1118"/>
      <c r="K1326" s="1118"/>
      <c r="L1326" s="1118"/>
      <c r="M1326" s="1120"/>
      <c r="N1326" s="1121"/>
    </row>
    <row r="1327" spans="2:14" x14ac:dyDescent="0.2">
      <c r="B1327" s="1116"/>
      <c r="C1327" s="1117"/>
      <c r="D1327" s="754"/>
      <c r="E1327" s="1118"/>
      <c r="F1327" s="1118"/>
      <c r="G1327" s="1118"/>
      <c r="H1327" s="1118"/>
      <c r="I1327" s="1118"/>
      <c r="J1327" s="1118"/>
      <c r="K1327" s="1118"/>
      <c r="L1327" s="1118"/>
      <c r="M1327" s="1120"/>
      <c r="N1327" s="1121"/>
    </row>
    <row r="1328" spans="2:14" x14ac:dyDescent="0.2">
      <c r="B1328" s="1116"/>
      <c r="C1328" s="1117"/>
      <c r="D1328" s="754"/>
      <c r="E1328" s="1118"/>
      <c r="F1328" s="1118"/>
      <c r="G1328" s="1118"/>
      <c r="H1328" s="1118"/>
      <c r="I1328" s="1118"/>
      <c r="J1328" s="1118"/>
      <c r="K1328" s="1118"/>
      <c r="L1328" s="1118"/>
      <c r="M1328" s="1120"/>
      <c r="N1328" s="1121"/>
    </row>
    <row r="1329" spans="2:14" x14ac:dyDescent="0.2">
      <c r="B1329" s="1116"/>
      <c r="C1329" s="1117"/>
      <c r="D1329" s="754"/>
      <c r="E1329" s="1118"/>
      <c r="F1329" s="1118"/>
      <c r="G1329" s="1118"/>
      <c r="H1329" s="1118"/>
      <c r="I1329" s="1118"/>
      <c r="J1329" s="1118"/>
      <c r="K1329" s="1118"/>
      <c r="L1329" s="1118"/>
      <c r="M1329" s="1120"/>
      <c r="N1329" s="1121"/>
    </row>
    <row r="1330" spans="2:14" x14ac:dyDescent="0.2">
      <c r="B1330" s="1116"/>
      <c r="C1330" s="1117"/>
      <c r="D1330" s="754"/>
      <c r="E1330" s="1118"/>
      <c r="F1330" s="1118"/>
      <c r="G1330" s="1118"/>
      <c r="H1330" s="1118"/>
      <c r="I1330" s="1118"/>
      <c r="J1330" s="1118"/>
      <c r="K1330" s="1118"/>
      <c r="L1330" s="1118"/>
      <c r="M1330" s="1120"/>
      <c r="N1330" s="1121"/>
    </row>
    <row r="1331" spans="2:14" x14ac:dyDescent="0.2">
      <c r="B1331" s="1116"/>
      <c r="C1331" s="1117"/>
      <c r="D1331" s="754"/>
      <c r="E1331" s="1118"/>
      <c r="F1331" s="1118"/>
      <c r="G1331" s="1118"/>
      <c r="H1331" s="1118"/>
      <c r="I1331" s="1118"/>
      <c r="J1331" s="1118"/>
      <c r="K1331" s="1118"/>
      <c r="L1331" s="1118"/>
      <c r="M1331" s="1120"/>
      <c r="N1331" s="1121"/>
    </row>
    <row r="1332" spans="2:14" x14ac:dyDescent="0.2">
      <c r="B1332" s="1116"/>
      <c r="C1332" s="1117"/>
      <c r="D1332" s="754"/>
      <c r="E1332" s="1118"/>
      <c r="F1332" s="1118"/>
      <c r="G1332" s="1118"/>
      <c r="H1332" s="1118"/>
      <c r="I1332" s="1118"/>
      <c r="J1332" s="1118"/>
      <c r="K1332" s="1118"/>
      <c r="L1332" s="1118"/>
      <c r="M1332" s="1120"/>
      <c r="N1332" s="1121"/>
    </row>
    <row r="1333" spans="2:14" x14ac:dyDescent="0.2">
      <c r="B1333" s="1116"/>
      <c r="C1333" s="1117"/>
      <c r="D1333" s="754"/>
      <c r="E1333" s="1118"/>
      <c r="F1333" s="1118"/>
      <c r="G1333" s="1118"/>
      <c r="H1333" s="1118"/>
      <c r="I1333" s="1118"/>
      <c r="J1333" s="1118"/>
      <c r="K1333" s="1118"/>
      <c r="L1333" s="1118"/>
      <c r="M1333" s="1120"/>
      <c r="N1333" s="1121"/>
    </row>
    <row r="1334" spans="2:14" x14ac:dyDescent="0.2">
      <c r="B1334" s="1116"/>
      <c r="C1334" s="1117"/>
      <c r="D1334" s="754"/>
      <c r="E1334" s="1118"/>
      <c r="F1334" s="1118"/>
      <c r="G1334" s="1118"/>
      <c r="H1334" s="1118"/>
      <c r="I1334" s="1118"/>
      <c r="J1334" s="1118"/>
      <c r="K1334" s="1118"/>
      <c r="L1334" s="1118"/>
      <c r="M1334" s="1120"/>
      <c r="N1334" s="1121"/>
    </row>
    <row r="1335" spans="2:14" x14ac:dyDescent="0.2">
      <c r="B1335" s="1116"/>
      <c r="C1335" s="1117"/>
      <c r="D1335" s="754"/>
      <c r="E1335" s="1118"/>
      <c r="F1335" s="1118"/>
      <c r="G1335" s="1118"/>
      <c r="H1335" s="1118"/>
      <c r="I1335" s="1118"/>
      <c r="J1335" s="1118"/>
      <c r="K1335" s="1118"/>
      <c r="L1335" s="1118"/>
      <c r="M1335" s="1120"/>
      <c r="N1335" s="1121"/>
    </row>
    <row r="1336" spans="2:14" x14ac:dyDescent="0.2">
      <c r="B1336" s="1116"/>
      <c r="C1336" s="1117"/>
      <c r="D1336" s="754"/>
      <c r="E1336" s="1118"/>
      <c r="F1336" s="1118"/>
      <c r="G1336" s="1118"/>
      <c r="H1336" s="1118"/>
      <c r="I1336" s="1118"/>
      <c r="J1336" s="1118"/>
      <c r="K1336" s="1118"/>
      <c r="L1336" s="1118"/>
      <c r="M1336" s="1120"/>
      <c r="N1336" s="1121"/>
    </row>
    <row r="1337" spans="2:14" x14ac:dyDescent="0.2">
      <c r="B1337" s="1116"/>
      <c r="C1337" s="1117"/>
      <c r="D1337" s="754"/>
      <c r="E1337" s="1118"/>
      <c r="F1337" s="1118"/>
      <c r="G1337" s="1118"/>
      <c r="H1337" s="1118"/>
      <c r="I1337" s="1118"/>
      <c r="J1337" s="1118"/>
      <c r="K1337" s="1118"/>
      <c r="L1337" s="1118"/>
      <c r="M1337" s="1120"/>
      <c r="N1337" s="1121"/>
    </row>
    <row r="1338" spans="2:14" x14ac:dyDescent="0.2">
      <c r="B1338" s="1116"/>
      <c r="C1338" s="1117"/>
      <c r="D1338" s="754"/>
      <c r="E1338" s="1118"/>
      <c r="F1338" s="1118"/>
      <c r="G1338" s="1118"/>
      <c r="H1338" s="1118"/>
      <c r="I1338" s="1118"/>
      <c r="J1338" s="1118"/>
      <c r="K1338" s="1118"/>
      <c r="L1338" s="1118"/>
      <c r="M1338" s="1120"/>
      <c r="N1338" s="1121"/>
    </row>
    <row r="1339" spans="2:14" x14ac:dyDescent="0.2">
      <c r="B1339" s="1116"/>
      <c r="C1339" s="1117"/>
      <c r="D1339" s="754"/>
      <c r="E1339" s="1118"/>
      <c r="F1339" s="1118"/>
      <c r="G1339" s="1118"/>
      <c r="H1339" s="1118"/>
      <c r="I1339" s="1118"/>
      <c r="J1339" s="1118"/>
      <c r="K1339" s="1118"/>
      <c r="L1339" s="1118"/>
      <c r="M1339" s="1120"/>
      <c r="N1339" s="1121"/>
    </row>
    <row r="1340" spans="2:14" x14ac:dyDescent="0.2">
      <c r="B1340" s="1116"/>
      <c r="C1340" s="1117"/>
      <c r="D1340" s="754"/>
      <c r="E1340" s="1118"/>
      <c r="F1340" s="1118"/>
      <c r="G1340" s="1118"/>
      <c r="H1340" s="1118"/>
      <c r="I1340" s="1118"/>
      <c r="J1340" s="1118"/>
      <c r="K1340" s="1118"/>
      <c r="L1340" s="1118"/>
      <c r="M1340" s="1120"/>
      <c r="N1340" s="1121"/>
    </row>
    <row r="1341" spans="2:14" x14ac:dyDescent="0.2">
      <c r="B1341" s="1116"/>
      <c r="C1341" s="1117"/>
      <c r="D1341" s="754"/>
      <c r="E1341" s="1118"/>
      <c r="F1341" s="1118"/>
      <c r="G1341" s="1118"/>
      <c r="H1341" s="1118"/>
      <c r="I1341" s="1118"/>
      <c r="J1341" s="1118"/>
      <c r="K1341" s="1118"/>
      <c r="L1341" s="1118"/>
      <c r="M1341" s="1120"/>
      <c r="N1341" s="1121"/>
    </row>
    <row r="1342" spans="2:14" x14ac:dyDescent="0.2">
      <c r="B1342" s="1116"/>
      <c r="C1342" s="1117"/>
      <c r="D1342" s="754"/>
      <c r="E1342" s="1118"/>
      <c r="F1342" s="1118"/>
      <c r="G1342" s="1118"/>
      <c r="H1342" s="1118"/>
      <c r="I1342" s="1118"/>
      <c r="J1342" s="1118"/>
      <c r="K1342" s="1118"/>
      <c r="L1342" s="1118"/>
      <c r="M1342" s="1120"/>
      <c r="N1342" s="1121"/>
    </row>
    <row r="1343" spans="2:14" x14ac:dyDescent="0.2">
      <c r="B1343" s="1116"/>
      <c r="C1343" s="1117"/>
      <c r="D1343" s="754"/>
      <c r="E1343" s="1118"/>
      <c r="F1343" s="1118"/>
      <c r="G1343" s="1118"/>
      <c r="H1343" s="1118"/>
      <c r="I1343" s="1118"/>
      <c r="J1343" s="1118"/>
      <c r="K1343" s="1118"/>
      <c r="L1343" s="1118"/>
      <c r="M1343" s="1120"/>
      <c r="N1343" s="1121"/>
    </row>
    <row r="1344" spans="2:14" x14ac:dyDescent="0.2">
      <c r="B1344" s="1116"/>
      <c r="C1344" s="1117"/>
      <c r="D1344" s="754"/>
      <c r="E1344" s="1118"/>
      <c r="F1344" s="1118"/>
      <c r="G1344" s="1118"/>
      <c r="H1344" s="1118"/>
      <c r="I1344" s="1118"/>
      <c r="J1344" s="1118"/>
      <c r="K1344" s="1118"/>
      <c r="L1344" s="1118"/>
      <c r="M1344" s="1120"/>
      <c r="N1344" s="1121"/>
    </row>
    <row r="1345" spans="2:14" x14ac:dyDescent="0.2">
      <c r="B1345" s="1116"/>
      <c r="C1345" s="1117"/>
      <c r="D1345" s="754"/>
      <c r="E1345" s="1118"/>
      <c r="F1345" s="1118"/>
      <c r="G1345" s="1118"/>
      <c r="H1345" s="1118"/>
      <c r="I1345" s="1118"/>
      <c r="J1345" s="1118"/>
      <c r="K1345" s="1118"/>
      <c r="L1345" s="1118"/>
      <c r="M1345" s="1120"/>
      <c r="N1345" s="1121"/>
    </row>
    <row r="1346" spans="2:14" x14ac:dyDescent="0.2">
      <c r="B1346" s="1116"/>
      <c r="C1346" s="1117"/>
      <c r="D1346" s="754"/>
      <c r="E1346" s="1118"/>
      <c r="F1346" s="1118"/>
      <c r="G1346" s="1118"/>
      <c r="H1346" s="1118"/>
      <c r="I1346" s="1118"/>
      <c r="J1346" s="1118"/>
      <c r="K1346" s="1118"/>
      <c r="L1346" s="1118"/>
      <c r="M1346" s="1120"/>
      <c r="N1346" s="1121"/>
    </row>
    <row r="1347" spans="2:14" x14ac:dyDescent="0.2">
      <c r="B1347" s="1116"/>
      <c r="C1347" s="1117"/>
      <c r="D1347" s="754"/>
      <c r="E1347" s="1118"/>
      <c r="F1347" s="1118"/>
      <c r="G1347" s="1118"/>
      <c r="H1347" s="1118"/>
      <c r="I1347" s="1118"/>
      <c r="J1347" s="1118"/>
      <c r="K1347" s="1118"/>
      <c r="L1347" s="1118"/>
      <c r="M1347" s="1120"/>
      <c r="N1347" s="1121"/>
    </row>
    <row r="1348" spans="2:14" x14ac:dyDescent="0.2">
      <c r="B1348" s="1116"/>
      <c r="C1348" s="1117"/>
      <c r="D1348" s="754"/>
      <c r="E1348" s="1118"/>
      <c r="F1348" s="1118"/>
      <c r="G1348" s="1118"/>
      <c r="H1348" s="1118"/>
      <c r="I1348" s="1118"/>
      <c r="J1348" s="1118"/>
      <c r="K1348" s="1118"/>
      <c r="L1348" s="1118"/>
      <c r="M1348" s="1120"/>
      <c r="N1348" s="1121"/>
    </row>
    <row r="1349" spans="2:14" x14ac:dyDescent="0.2">
      <c r="B1349" s="1116"/>
      <c r="C1349" s="1117"/>
      <c r="D1349" s="754"/>
      <c r="E1349" s="1118"/>
      <c r="F1349" s="1118"/>
      <c r="G1349" s="1118"/>
      <c r="H1349" s="1118"/>
      <c r="I1349" s="1118"/>
      <c r="J1349" s="1118"/>
      <c r="K1349" s="1118"/>
      <c r="L1349" s="1118"/>
      <c r="M1349" s="1120"/>
      <c r="N1349" s="1121"/>
    </row>
    <row r="1350" spans="2:14" x14ac:dyDescent="0.2">
      <c r="B1350" s="1116"/>
      <c r="C1350" s="1117"/>
      <c r="D1350" s="754"/>
      <c r="E1350" s="1118"/>
      <c r="F1350" s="1118"/>
      <c r="G1350" s="1118"/>
      <c r="H1350" s="1118"/>
      <c r="I1350" s="1118"/>
      <c r="J1350" s="1118"/>
      <c r="K1350" s="1118"/>
      <c r="L1350" s="1118"/>
      <c r="M1350" s="1120"/>
      <c r="N1350" s="1121"/>
    </row>
    <row r="1351" spans="2:14" x14ac:dyDescent="0.2">
      <c r="B1351" s="1116"/>
      <c r="C1351" s="1117"/>
      <c r="D1351" s="754"/>
      <c r="E1351" s="1118"/>
      <c r="F1351" s="1118"/>
      <c r="G1351" s="1118"/>
      <c r="H1351" s="1118"/>
      <c r="I1351" s="1118"/>
      <c r="J1351" s="1118"/>
      <c r="K1351" s="1118"/>
      <c r="L1351" s="1118"/>
      <c r="M1351" s="1120"/>
      <c r="N1351" s="1121"/>
    </row>
    <row r="1352" spans="2:14" x14ac:dyDescent="0.2">
      <c r="B1352" s="1116"/>
      <c r="C1352" s="1117"/>
      <c r="D1352" s="754"/>
      <c r="E1352" s="1118"/>
      <c r="F1352" s="1118"/>
      <c r="G1352" s="1118"/>
      <c r="H1352" s="1118"/>
      <c r="I1352" s="1118"/>
      <c r="J1352" s="1118"/>
      <c r="K1352" s="1118"/>
      <c r="L1352" s="1118"/>
      <c r="M1352" s="1120"/>
      <c r="N1352" s="1121"/>
    </row>
    <row r="1353" spans="2:14" x14ac:dyDescent="0.2">
      <c r="B1353" s="1116"/>
      <c r="C1353" s="1117"/>
      <c r="D1353" s="754"/>
      <c r="E1353" s="1118"/>
      <c r="F1353" s="1118"/>
      <c r="G1353" s="1118"/>
      <c r="H1353" s="1118"/>
      <c r="I1353" s="1118"/>
      <c r="J1353" s="1118"/>
      <c r="K1353" s="1118"/>
      <c r="L1353" s="1118"/>
      <c r="M1353" s="1120"/>
      <c r="N1353" s="1121"/>
    </row>
    <row r="1354" spans="2:14" x14ac:dyDescent="0.2">
      <c r="B1354" s="1116"/>
      <c r="C1354" s="1117"/>
      <c r="D1354" s="754"/>
      <c r="E1354" s="1118"/>
      <c r="F1354" s="1118"/>
      <c r="G1354" s="1118"/>
      <c r="H1354" s="1118"/>
      <c r="I1354" s="1118"/>
      <c r="J1354" s="1118"/>
      <c r="K1354" s="1118"/>
      <c r="L1354" s="1118"/>
      <c r="M1354" s="1120"/>
      <c r="N1354" s="1121"/>
    </row>
    <row r="1355" spans="2:14" x14ac:dyDescent="0.2">
      <c r="B1355" s="1116"/>
      <c r="C1355" s="1117"/>
      <c r="D1355" s="754"/>
      <c r="E1355" s="1118"/>
      <c r="F1355" s="1118"/>
      <c r="G1355" s="1118"/>
      <c r="H1355" s="1118"/>
      <c r="I1355" s="1118"/>
      <c r="J1355" s="1118"/>
      <c r="K1355" s="1118"/>
      <c r="L1355" s="1118"/>
      <c r="M1355" s="1120"/>
      <c r="N1355" s="1121"/>
    </row>
    <row r="1356" spans="2:14" x14ac:dyDescent="0.2">
      <c r="B1356" s="1116"/>
      <c r="C1356" s="1117"/>
      <c r="D1356" s="754"/>
      <c r="E1356" s="1118"/>
      <c r="F1356" s="1118"/>
      <c r="G1356" s="1118"/>
      <c r="H1356" s="1118"/>
      <c r="I1356" s="1118"/>
      <c r="J1356" s="1118"/>
      <c r="K1356" s="1118"/>
      <c r="L1356" s="1118"/>
      <c r="M1356" s="1120"/>
      <c r="N1356" s="1121"/>
    </row>
    <row r="1357" spans="2:14" x14ac:dyDescent="0.2">
      <c r="B1357" s="1116"/>
      <c r="C1357" s="1117"/>
      <c r="D1357" s="754"/>
      <c r="E1357" s="1118"/>
      <c r="F1357" s="1118"/>
      <c r="G1357" s="1118"/>
      <c r="H1357" s="1118"/>
      <c r="I1357" s="1118"/>
      <c r="J1357" s="1118"/>
      <c r="K1357" s="1118"/>
      <c r="L1357" s="1118"/>
      <c r="M1357" s="1120"/>
      <c r="N1357" s="1121"/>
    </row>
    <row r="1358" spans="2:14" x14ac:dyDescent="0.2">
      <c r="B1358" s="1116"/>
      <c r="C1358" s="1117"/>
      <c r="D1358" s="754"/>
      <c r="E1358" s="1118"/>
      <c r="F1358" s="1118"/>
      <c r="G1358" s="1118"/>
      <c r="H1358" s="1118"/>
      <c r="I1358" s="1118"/>
      <c r="J1358" s="1118"/>
      <c r="K1358" s="1118"/>
      <c r="L1358" s="1118"/>
      <c r="M1358" s="1120"/>
      <c r="N1358" s="1121"/>
    </row>
    <row r="1359" spans="2:14" x14ac:dyDescent="0.2">
      <c r="B1359" s="1116"/>
      <c r="C1359" s="1117"/>
      <c r="D1359" s="754"/>
      <c r="E1359" s="1118"/>
      <c r="F1359" s="1118"/>
      <c r="G1359" s="1118"/>
      <c r="H1359" s="1118"/>
      <c r="I1359" s="1118"/>
      <c r="J1359" s="1118"/>
      <c r="K1359" s="1118"/>
      <c r="L1359" s="1118"/>
      <c r="M1359" s="1120"/>
      <c r="N1359" s="1121"/>
    </row>
    <row r="1360" spans="2:14" x14ac:dyDescent="0.2">
      <c r="B1360" s="1116"/>
      <c r="C1360" s="1117"/>
      <c r="D1360" s="754"/>
      <c r="E1360" s="1118"/>
      <c r="F1360" s="1118"/>
      <c r="G1360" s="1118"/>
      <c r="H1360" s="1118"/>
      <c r="I1360" s="1118"/>
      <c r="J1360" s="1118"/>
      <c r="K1360" s="1118"/>
      <c r="L1360" s="1118"/>
      <c r="M1360" s="1120"/>
      <c r="N1360" s="1121"/>
    </row>
    <row r="1361" spans="2:14" x14ac:dyDescent="0.2">
      <c r="B1361" s="1116"/>
      <c r="C1361" s="1117"/>
      <c r="D1361" s="754"/>
      <c r="E1361" s="1118"/>
      <c r="F1361" s="1118"/>
      <c r="G1361" s="1118"/>
      <c r="H1361" s="1118"/>
      <c r="I1361" s="1118"/>
      <c r="J1361" s="1118"/>
      <c r="K1361" s="1118"/>
      <c r="L1361" s="1118"/>
      <c r="M1361" s="1120"/>
      <c r="N1361" s="1121"/>
    </row>
    <row r="1362" spans="2:14" x14ac:dyDescent="0.2">
      <c r="B1362" s="1116"/>
      <c r="C1362" s="1117"/>
      <c r="D1362" s="754"/>
      <c r="E1362" s="1118"/>
      <c r="F1362" s="1118"/>
      <c r="G1362" s="1118"/>
      <c r="H1362" s="1118"/>
      <c r="I1362" s="1118"/>
      <c r="J1362" s="1118"/>
      <c r="K1362" s="1118"/>
      <c r="L1362" s="1118"/>
      <c r="M1362" s="1120"/>
      <c r="N1362" s="1121"/>
    </row>
    <row r="1363" spans="2:14" x14ac:dyDescent="0.2">
      <c r="B1363" s="1116"/>
      <c r="C1363" s="1117"/>
      <c r="D1363" s="754"/>
      <c r="E1363" s="1118"/>
      <c r="F1363" s="1118"/>
      <c r="G1363" s="1118"/>
      <c r="H1363" s="1118"/>
      <c r="I1363" s="1118"/>
      <c r="J1363" s="1118"/>
      <c r="K1363" s="1118"/>
      <c r="L1363" s="1118"/>
      <c r="M1363" s="1120"/>
      <c r="N1363" s="1121"/>
    </row>
    <row r="1364" spans="2:14" x14ac:dyDescent="0.2">
      <c r="B1364" s="1116"/>
      <c r="C1364" s="1117"/>
      <c r="D1364" s="754"/>
      <c r="E1364" s="1118"/>
      <c r="F1364" s="1118"/>
      <c r="G1364" s="1118"/>
      <c r="H1364" s="1118"/>
      <c r="I1364" s="1118"/>
      <c r="J1364" s="1118"/>
      <c r="K1364" s="1118"/>
      <c r="L1364" s="1118"/>
      <c r="M1364" s="1120"/>
      <c r="N1364" s="1121"/>
    </row>
    <row r="1365" spans="2:14" x14ac:dyDescent="0.2">
      <c r="B1365" s="1116"/>
      <c r="C1365" s="1117"/>
      <c r="D1365" s="754"/>
      <c r="E1365" s="1118"/>
      <c r="F1365" s="1118"/>
      <c r="G1365" s="1118"/>
      <c r="H1365" s="1118"/>
      <c r="I1365" s="1118"/>
      <c r="J1365" s="1118"/>
      <c r="K1365" s="1118"/>
      <c r="L1365" s="1118"/>
      <c r="M1365" s="1120"/>
      <c r="N1365" s="1121"/>
    </row>
    <row r="1366" spans="2:14" x14ac:dyDescent="0.2">
      <c r="B1366" s="1116"/>
      <c r="C1366" s="1117"/>
      <c r="D1366" s="754"/>
      <c r="E1366" s="1118"/>
      <c r="F1366" s="1118"/>
      <c r="G1366" s="1118"/>
      <c r="H1366" s="1118"/>
      <c r="I1366" s="1118"/>
      <c r="J1366" s="1118"/>
      <c r="K1366" s="1118"/>
      <c r="L1366" s="1118"/>
      <c r="M1366" s="1120"/>
      <c r="N1366" s="1121"/>
    </row>
    <row r="1367" spans="2:14" x14ac:dyDescent="0.2">
      <c r="B1367" s="1116"/>
      <c r="C1367" s="1117"/>
      <c r="D1367" s="754"/>
      <c r="E1367" s="1118"/>
      <c r="F1367" s="1118"/>
      <c r="G1367" s="1118"/>
      <c r="H1367" s="1118"/>
      <c r="I1367" s="1118"/>
      <c r="J1367" s="1118"/>
      <c r="K1367" s="1118"/>
      <c r="L1367" s="1118"/>
      <c r="M1367" s="1120"/>
      <c r="N1367" s="1121"/>
    </row>
    <row r="1368" spans="2:14" x14ac:dyDescent="0.2">
      <c r="B1368" s="1116"/>
      <c r="C1368" s="1117"/>
      <c r="D1368" s="754"/>
      <c r="E1368" s="1118"/>
      <c r="F1368" s="1118"/>
      <c r="G1368" s="1118"/>
      <c r="H1368" s="1118"/>
      <c r="I1368" s="1118"/>
      <c r="J1368" s="1118"/>
      <c r="K1368" s="1118"/>
      <c r="L1368" s="1118"/>
      <c r="M1368" s="1120"/>
      <c r="N1368" s="1121"/>
    </row>
    <row r="1369" spans="2:14" x14ac:dyDescent="0.2">
      <c r="B1369" s="1116"/>
      <c r="C1369" s="1117"/>
      <c r="D1369" s="754"/>
      <c r="E1369" s="1118"/>
      <c r="F1369" s="1118"/>
      <c r="G1369" s="1118"/>
      <c r="H1369" s="1118"/>
      <c r="I1369" s="1118"/>
      <c r="J1369" s="1118"/>
      <c r="K1369" s="1118"/>
      <c r="L1369" s="1118"/>
      <c r="M1369" s="1120"/>
      <c r="N1369" s="1121"/>
    </row>
    <row r="1370" spans="2:14" x14ac:dyDescent="0.2">
      <c r="B1370" s="1116"/>
      <c r="C1370" s="1117"/>
      <c r="D1370" s="754"/>
      <c r="E1370" s="1118"/>
      <c r="F1370" s="1118"/>
      <c r="G1370" s="1118"/>
      <c r="H1370" s="1118"/>
      <c r="I1370" s="1118"/>
      <c r="J1370" s="1118"/>
      <c r="K1370" s="1118"/>
      <c r="L1370" s="1118"/>
      <c r="M1370" s="1120"/>
      <c r="N1370" s="1121"/>
    </row>
    <row r="1371" spans="2:14" x14ac:dyDescent="0.2">
      <c r="B1371" s="1116"/>
      <c r="C1371" s="1117"/>
      <c r="D1371" s="754"/>
      <c r="E1371" s="1118"/>
      <c r="F1371" s="1118"/>
      <c r="G1371" s="1118"/>
      <c r="H1371" s="1118"/>
      <c r="I1371" s="1118"/>
      <c r="J1371" s="1118"/>
      <c r="K1371" s="1118"/>
      <c r="L1371" s="1118"/>
      <c r="M1371" s="1120"/>
      <c r="N1371" s="1121"/>
    </row>
    <row r="1372" spans="2:14" x14ac:dyDescent="0.2">
      <c r="B1372" s="1116"/>
      <c r="C1372" s="1117"/>
      <c r="D1372" s="754"/>
      <c r="E1372" s="1118"/>
      <c r="F1372" s="1118"/>
      <c r="G1372" s="1118"/>
      <c r="H1372" s="1118"/>
      <c r="I1372" s="1118"/>
      <c r="J1372" s="1118"/>
      <c r="K1372" s="1118"/>
      <c r="L1372" s="1118"/>
      <c r="M1372" s="1120"/>
      <c r="N1372" s="1121"/>
    </row>
    <row r="1373" spans="2:14" x14ac:dyDescent="0.2">
      <c r="B1373" s="1116"/>
      <c r="C1373" s="1117"/>
      <c r="D1373" s="754"/>
      <c r="E1373" s="1118"/>
      <c r="F1373" s="1118"/>
      <c r="G1373" s="1118"/>
      <c r="H1373" s="1118"/>
      <c r="I1373" s="1118"/>
      <c r="J1373" s="1118"/>
      <c r="K1373" s="1118"/>
      <c r="L1373" s="1118"/>
      <c r="M1373" s="1120"/>
      <c r="N1373" s="1121"/>
    </row>
    <row r="1374" spans="2:14" x14ac:dyDescent="0.2">
      <c r="B1374" s="1116"/>
      <c r="C1374" s="1117"/>
      <c r="D1374" s="754"/>
      <c r="E1374" s="1118"/>
      <c r="F1374" s="1118"/>
      <c r="G1374" s="1118"/>
      <c r="H1374" s="1118"/>
      <c r="I1374" s="1118"/>
      <c r="J1374" s="1118"/>
      <c r="K1374" s="1118"/>
      <c r="L1374" s="1118"/>
      <c r="M1374" s="1120"/>
      <c r="N1374" s="1121"/>
    </row>
    <row r="1375" spans="2:14" x14ac:dyDescent="0.2">
      <c r="B1375" s="1116"/>
      <c r="C1375" s="1117"/>
      <c r="D1375" s="754"/>
      <c r="E1375" s="1118"/>
      <c r="F1375" s="1118"/>
      <c r="G1375" s="1118"/>
      <c r="H1375" s="1118"/>
      <c r="I1375" s="1118"/>
      <c r="J1375" s="1118"/>
      <c r="K1375" s="1118"/>
      <c r="L1375" s="1118"/>
      <c r="M1375" s="1120"/>
      <c r="N1375" s="1121"/>
    </row>
    <row r="1376" spans="2:14" x14ac:dyDescent="0.2">
      <c r="B1376" s="1116"/>
      <c r="C1376" s="1117"/>
      <c r="D1376" s="754"/>
      <c r="E1376" s="1118"/>
      <c r="F1376" s="1118"/>
      <c r="G1376" s="1118"/>
      <c r="H1376" s="1118"/>
      <c r="I1376" s="1118"/>
      <c r="J1376" s="1118"/>
      <c r="K1376" s="1118"/>
      <c r="L1376" s="1118"/>
      <c r="M1376" s="1120"/>
      <c r="N1376" s="1121"/>
    </row>
    <row r="1377" spans="2:14" x14ac:dyDescent="0.2">
      <c r="B1377" s="1116"/>
      <c r="C1377" s="1117"/>
      <c r="D1377" s="754"/>
      <c r="E1377" s="1118"/>
      <c r="F1377" s="1118"/>
      <c r="G1377" s="1118"/>
      <c r="H1377" s="1118"/>
      <c r="I1377" s="1118"/>
      <c r="J1377" s="1118"/>
      <c r="K1377" s="1118"/>
      <c r="L1377" s="1118"/>
      <c r="M1377" s="1120"/>
      <c r="N1377" s="1121"/>
    </row>
    <row r="1378" spans="2:14" x14ac:dyDescent="0.2">
      <c r="B1378" s="1116"/>
      <c r="C1378" s="1117"/>
      <c r="D1378" s="754"/>
      <c r="E1378" s="1118"/>
      <c r="F1378" s="1118"/>
      <c r="G1378" s="1118"/>
      <c r="H1378" s="1118"/>
      <c r="I1378" s="1118"/>
      <c r="J1378" s="1118"/>
      <c r="K1378" s="1118"/>
      <c r="L1378" s="1118"/>
      <c r="M1378" s="1120"/>
      <c r="N1378" s="1121"/>
    </row>
    <row r="1379" spans="2:14" x14ac:dyDescent="0.2">
      <c r="B1379" s="1116"/>
      <c r="C1379" s="1117"/>
      <c r="D1379" s="754"/>
      <c r="E1379" s="1118"/>
      <c r="F1379" s="1118"/>
      <c r="G1379" s="1118"/>
      <c r="H1379" s="1118"/>
      <c r="I1379" s="1118"/>
      <c r="J1379" s="1118"/>
      <c r="K1379" s="1118"/>
      <c r="L1379" s="1118"/>
      <c r="M1379" s="1120"/>
      <c r="N1379" s="1121"/>
    </row>
    <row r="1380" spans="2:14" x14ac:dyDescent="0.2">
      <c r="B1380" s="1116"/>
      <c r="C1380" s="1117"/>
      <c r="D1380" s="754"/>
      <c r="E1380" s="1118"/>
      <c r="F1380" s="1118"/>
      <c r="G1380" s="1118"/>
      <c r="H1380" s="1118"/>
      <c r="I1380" s="1118"/>
      <c r="J1380" s="1118"/>
      <c r="K1380" s="1118"/>
      <c r="L1380" s="1118"/>
      <c r="M1380" s="1120"/>
      <c r="N1380" s="1121"/>
    </row>
    <row r="1381" spans="2:14" x14ac:dyDescent="0.2">
      <c r="B1381" s="1116"/>
      <c r="C1381" s="1117"/>
      <c r="D1381" s="754"/>
      <c r="E1381" s="1118"/>
      <c r="F1381" s="1118"/>
      <c r="G1381" s="1118"/>
      <c r="H1381" s="1118"/>
      <c r="I1381" s="1118"/>
      <c r="J1381" s="1118"/>
      <c r="K1381" s="1118"/>
      <c r="L1381" s="1118"/>
      <c r="M1381" s="1120"/>
      <c r="N1381" s="1121"/>
    </row>
    <row r="1382" spans="2:14" x14ac:dyDescent="0.2">
      <c r="B1382" s="1116"/>
      <c r="C1382" s="1117"/>
      <c r="D1382" s="754"/>
      <c r="E1382" s="1118"/>
      <c r="F1382" s="1118"/>
      <c r="G1382" s="1118"/>
      <c r="H1382" s="1118"/>
      <c r="I1382" s="1118"/>
      <c r="J1382" s="1118"/>
      <c r="K1382" s="1118"/>
      <c r="L1382" s="1118"/>
      <c r="M1382" s="1120"/>
      <c r="N1382" s="1121"/>
    </row>
    <row r="1383" spans="2:14" x14ac:dyDescent="0.2">
      <c r="B1383" s="1116"/>
      <c r="C1383" s="1117"/>
      <c r="D1383" s="754"/>
      <c r="E1383" s="1118"/>
      <c r="F1383" s="1118"/>
      <c r="G1383" s="1118"/>
      <c r="H1383" s="1118"/>
      <c r="I1383" s="1118"/>
      <c r="J1383" s="1118"/>
      <c r="K1383" s="1118"/>
      <c r="L1383" s="1118"/>
      <c r="M1383" s="1120"/>
      <c r="N1383" s="1121"/>
    </row>
    <row r="1384" spans="2:14" x14ac:dyDescent="0.2">
      <c r="B1384" s="1116"/>
      <c r="C1384" s="1117"/>
      <c r="D1384" s="754"/>
      <c r="E1384" s="1118"/>
      <c r="F1384" s="1118"/>
      <c r="G1384" s="1118"/>
      <c r="H1384" s="1118"/>
      <c r="I1384" s="1118"/>
      <c r="J1384" s="1118"/>
      <c r="K1384" s="1118"/>
      <c r="L1384" s="1118"/>
      <c r="M1384" s="1120"/>
      <c r="N1384" s="1121"/>
    </row>
    <row r="1385" spans="2:14" x14ac:dyDescent="0.2">
      <c r="B1385" s="1116"/>
      <c r="C1385" s="1117"/>
      <c r="D1385" s="754"/>
      <c r="E1385" s="1118"/>
      <c r="F1385" s="1118"/>
      <c r="G1385" s="1118"/>
      <c r="H1385" s="1118"/>
      <c r="I1385" s="1118"/>
      <c r="J1385" s="1118"/>
      <c r="K1385" s="1118"/>
      <c r="L1385" s="1118"/>
      <c r="M1385" s="1120"/>
      <c r="N1385" s="1121"/>
    </row>
    <row r="1386" spans="2:14" x14ac:dyDescent="0.2">
      <c r="B1386" s="1116"/>
      <c r="C1386" s="1117"/>
      <c r="D1386" s="754"/>
      <c r="E1386" s="1118"/>
      <c r="F1386" s="1118"/>
      <c r="G1386" s="1118"/>
      <c r="H1386" s="1118"/>
      <c r="I1386" s="1118"/>
      <c r="J1386" s="1118"/>
      <c r="K1386" s="1118"/>
      <c r="L1386" s="1118"/>
      <c r="M1386" s="1120"/>
      <c r="N1386" s="1121"/>
    </row>
    <row r="1387" spans="2:14" x14ac:dyDescent="0.2">
      <c r="B1387" s="1116"/>
      <c r="C1387" s="1117"/>
      <c r="D1387" s="754"/>
      <c r="E1387" s="1118"/>
      <c r="F1387" s="1118"/>
      <c r="G1387" s="1118"/>
      <c r="H1387" s="1118"/>
      <c r="I1387" s="1118"/>
      <c r="J1387" s="1118"/>
      <c r="K1387" s="1118"/>
      <c r="L1387" s="1118"/>
      <c r="M1387" s="1120"/>
      <c r="N1387" s="1121"/>
    </row>
    <row r="1388" spans="2:14" x14ac:dyDescent="0.2">
      <c r="B1388" s="1116"/>
      <c r="C1388" s="1117"/>
      <c r="D1388" s="754"/>
      <c r="E1388" s="1118"/>
      <c r="F1388" s="1118"/>
      <c r="G1388" s="1118"/>
      <c r="H1388" s="1118"/>
      <c r="I1388" s="1118"/>
      <c r="J1388" s="1118"/>
      <c r="K1388" s="1118"/>
      <c r="L1388" s="1118"/>
      <c r="M1388" s="1120"/>
      <c r="N1388" s="1121"/>
    </row>
    <row r="1389" spans="2:14" x14ac:dyDescent="0.2">
      <c r="B1389" s="1116"/>
      <c r="C1389" s="1117"/>
      <c r="D1389" s="754"/>
      <c r="E1389" s="1118"/>
      <c r="F1389" s="1118"/>
      <c r="G1389" s="1118"/>
      <c r="H1389" s="1118"/>
      <c r="I1389" s="1118"/>
      <c r="J1389" s="1118"/>
      <c r="K1389" s="1118"/>
      <c r="L1389" s="1118"/>
      <c r="M1389" s="1120"/>
      <c r="N1389" s="1121"/>
    </row>
    <row r="1390" spans="2:14" x14ac:dyDescent="0.2">
      <c r="B1390" s="1116"/>
      <c r="C1390" s="1117"/>
      <c r="D1390" s="754"/>
      <c r="E1390" s="1118"/>
      <c r="F1390" s="1118"/>
      <c r="G1390" s="1118"/>
      <c r="H1390" s="1118"/>
      <c r="I1390" s="1118"/>
      <c r="J1390" s="1118"/>
      <c r="K1390" s="1118"/>
      <c r="L1390" s="1118"/>
      <c r="M1390" s="1120"/>
      <c r="N1390" s="1121"/>
    </row>
    <row r="1391" spans="2:14" x14ac:dyDescent="0.2">
      <c r="B1391" s="1116"/>
      <c r="C1391" s="1117"/>
      <c r="D1391" s="754"/>
      <c r="E1391" s="1118"/>
      <c r="F1391" s="1118"/>
      <c r="G1391" s="1118"/>
      <c r="H1391" s="1118"/>
      <c r="I1391" s="1118"/>
      <c r="J1391" s="1118"/>
      <c r="K1391" s="1118"/>
      <c r="L1391" s="1118"/>
      <c r="M1391" s="1120"/>
      <c r="N1391" s="1121"/>
    </row>
    <row r="1392" spans="2:14" x14ac:dyDescent="0.2">
      <c r="B1392" s="1116"/>
      <c r="C1392" s="1117"/>
      <c r="D1392" s="754"/>
      <c r="E1392" s="1118"/>
      <c r="F1392" s="1118"/>
      <c r="G1392" s="1118"/>
      <c r="H1392" s="1118"/>
      <c r="I1392" s="1118"/>
      <c r="J1392" s="1118"/>
      <c r="K1392" s="1118"/>
      <c r="L1392" s="1118"/>
      <c r="M1392" s="1120"/>
      <c r="N1392" s="1121"/>
    </row>
    <row r="1393" spans="2:14" x14ac:dyDescent="0.2">
      <c r="B1393" s="1116"/>
      <c r="C1393" s="1117"/>
      <c r="D1393" s="754"/>
      <c r="E1393" s="1118"/>
      <c r="F1393" s="1118"/>
      <c r="G1393" s="1118"/>
      <c r="H1393" s="1118"/>
      <c r="I1393" s="1118"/>
      <c r="J1393" s="1118"/>
      <c r="K1393" s="1118"/>
      <c r="L1393" s="1118"/>
      <c r="M1393" s="1120"/>
      <c r="N1393" s="1121"/>
    </row>
    <row r="1394" spans="2:14" x14ac:dyDescent="0.2">
      <c r="B1394" s="1116"/>
      <c r="C1394" s="1117"/>
      <c r="D1394" s="754"/>
      <c r="E1394" s="1118"/>
      <c r="F1394" s="1118"/>
      <c r="G1394" s="1118"/>
      <c r="H1394" s="1118"/>
      <c r="I1394" s="1118"/>
      <c r="J1394" s="1118"/>
      <c r="K1394" s="1118"/>
      <c r="L1394" s="1118"/>
      <c r="M1394" s="1120"/>
      <c r="N1394" s="1121"/>
    </row>
    <row r="1395" spans="2:14" x14ac:dyDescent="0.2">
      <c r="B1395" s="1116"/>
      <c r="C1395" s="1117"/>
      <c r="D1395" s="754"/>
      <c r="E1395" s="1118"/>
      <c r="F1395" s="1118"/>
      <c r="G1395" s="1118"/>
      <c r="H1395" s="1118"/>
      <c r="I1395" s="1118"/>
      <c r="J1395" s="1118"/>
      <c r="K1395" s="1118"/>
      <c r="L1395" s="1118"/>
      <c r="M1395" s="1120"/>
      <c r="N1395" s="1121"/>
    </row>
    <row r="1396" spans="2:14" x14ac:dyDescent="0.2">
      <c r="B1396" s="1116"/>
      <c r="C1396" s="1117"/>
      <c r="D1396" s="754"/>
      <c r="E1396" s="1118"/>
      <c r="F1396" s="1118"/>
      <c r="G1396" s="1118"/>
      <c r="H1396" s="1118"/>
      <c r="I1396" s="1118"/>
      <c r="J1396" s="1118"/>
      <c r="K1396" s="1118"/>
      <c r="L1396" s="1118"/>
      <c r="M1396" s="1120"/>
      <c r="N1396" s="1121"/>
    </row>
    <row r="1397" spans="2:14" x14ac:dyDescent="0.2">
      <c r="B1397" s="1116"/>
      <c r="C1397" s="1117"/>
      <c r="D1397" s="754"/>
      <c r="E1397" s="1118"/>
      <c r="F1397" s="1118"/>
      <c r="G1397" s="1118"/>
      <c r="H1397" s="1118"/>
      <c r="I1397" s="1118"/>
      <c r="J1397" s="1118"/>
      <c r="K1397" s="1118"/>
      <c r="L1397" s="1118"/>
      <c r="M1397" s="1120"/>
      <c r="N1397" s="1121"/>
    </row>
    <row r="1398" spans="2:14" x14ac:dyDescent="0.2">
      <c r="B1398" s="1116"/>
      <c r="C1398" s="1117"/>
      <c r="D1398" s="754"/>
      <c r="E1398" s="1118"/>
      <c r="F1398" s="1118"/>
      <c r="G1398" s="1118"/>
      <c r="H1398" s="1118"/>
      <c r="I1398" s="1118"/>
      <c r="J1398" s="1118"/>
      <c r="K1398" s="1118"/>
      <c r="L1398" s="1118"/>
      <c r="M1398" s="1120"/>
      <c r="N1398" s="1121"/>
    </row>
    <row r="1399" spans="2:14" x14ac:dyDescent="0.2">
      <c r="B1399" s="1116"/>
      <c r="C1399" s="1117"/>
      <c r="D1399" s="754"/>
      <c r="E1399" s="1118"/>
      <c r="F1399" s="1118"/>
      <c r="G1399" s="1118"/>
      <c r="H1399" s="1118"/>
      <c r="I1399" s="1118"/>
      <c r="J1399" s="1118"/>
      <c r="K1399" s="1118"/>
      <c r="L1399" s="1118"/>
      <c r="M1399" s="1120"/>
      <c r="N1399" s="1121"/>
    </row>
    <row r="1400" spans="2:14" x14ac:dyDescent="0.2">
      <c r="B1400" s="1116"/>
      <c r="C1400" s="1117"/>
      <c r="D1400" s="754"/>
      <c r="E1400" s="1118"/>
      <c r="F1400" s="1118"/>
      <c r="G1400" s="1118"/>
      <c r="H1400" s="1118"/>
      <c r="I1400" s="1118"/>
      <c r="J1400" s="1118"/>
      <c r="K1400" s="1118"/>
      <c r="L1400" s="1118"/>
      <c r="M1400" s="1120"/>
      <c r="N1400" s="1121"/>
    </row>
    <row r="1401" spans="2:14" x14ac:dyDescent="0.2">
      <c r="B1401" s="1116"/>
      <c r="C1401" s="1117"/>
      <c r="D1401" s="754"/>
      <c r="E1401" s="1118"/>
      <c r="F1401" s="1118"/>
      <c r="G1401" s="1118"/>
      <c r="H1401" s="1118"/>
      <c r="I1401" s="1118"/>
      <c r="J1401" s="1118"/>
      <c r="K1401" s="1118"/>
      <c r="L1401" s="1118"/>
      <c r="M1401" s="1120"/>
      <c r="N1401" s="1121"/>
    </row>
    <row r="1402" spans="2:14" x14ac:dyDescent="0.2">
      <c r="B1402" s="1116"/>
      <c r="C1402" s="1117"/>
      <c r="D1402" s="754"/>
      <c r="E1402" s="1118"/>
      <c r="F1402" s="1118"/>
      <c r="G1402" s="1118"/>
      <c r="H1402" s="1118"/>
      <c r="I1402" s="1118"/>
      <c r="J1402" s="1118"/>
      <c r="K1402" s="1118"/>
      <c r="L1402" s="1118"/>
      <c r="M1402" s="1120"/>
      <c r="N1402" s="1121"/>
    </row>
    <row r="1403" spans="2:14" x14ac:dyDescent="0.2">
      <c r="B1403" s="1116"/>
      <c r="C1403" s="1117"/>
      <c r="D1403" s="754"/>
      <c r="E1403" s="1118"/>
      <c r="F1403" s="1118"/>
      <c r="G1403" s="1118"/>
      <c r="H1403" s="1118"/>
      <c r="I1403" s="1118"/>
      <c r="J1403" s="1118"/>
      <c r="K1403" s="1118"/>
      <c r="L1403" s="1118"/>
      <c r="M1403" s="1120"/>
      <c r="N1403" s="1121"/>
    </row>
    <row r="1404" spans="2:14" x14ac:dyDescent="0.2">
      <c r="B1404" s="1116"/>
      <c r="C1404" s="1117"/>
      <c r="D1404" s="754"/>
      <c r="E1404" s="1118"/>
      <c r="F1404" s="1118"/>
      <c r="G1404" s="1118"/>
      <c r="H1404" s="1118"/>
      <c r="I1404" s="1118"/>
      <c r="J1404" s="1118"/>
      <c r="K1404" s="1118"/>
      <c r="L1404" s="1118"/>
      <c r="M1404" s="1120"/>
      <c r="N1404" s="1121"/>
    </row>
    <row r="1405" spans="2:14" x14ac:dyDescent="0.2">
      <c r="B1405" s="1116"/>
      <c r="C1405" s="1117"/>
      <c r="D1405" s="754"/>
      <c r="E1405" s="1118"/>
      <c r="F1405" s="1118"/>
      <c r="G1405" s="1118"/>
      <c r="H1405" s="1118"/>
      <c r="I1405" s="1118"/>
      <c r="J1405" s="1118"/>
      <c r="K1405" s="1118"/>
      <c r="L1405" s="1118"/>
      <c r="M1405" s="1120"/>
      <c r="N1405" s="1121"/>
    </row>
    <row r="1406" spans="2:14" x14ac:dyDescent="0.2">
      <c r="B1406" s="1116"/>
      <c r="C1406" s="1117"/>
      <c r="D1406" s="754"/>
      <c r="E1406" s="1118"/>
      <c r="F1406" s="1118"/>
      <c r="G1406" s="1118"/>
      <c r="H1406" s="1118"/>
      <c r="I1406" s="1118"/>
      <c r="J1406" s="1118"/>
      <c r="K1406" s="1118"/>
      <c r="L1406" s="1118"/>
      <c r="M1406" s="1120"/>
      <c r="N1406" s="1121"/>
    </row>
    <row r="1407" spans="2:14" x14ac:dyDescent="0.2">
      <c r="B1407" s="1116"/>
      <c r="C1407" s="1117"/>
      <c r="D1407" s="754"/>
      <c r="E1407" s="1118"/>
      <c r="F1407" s="1118"/>
      <c r="G1407" s="1118"/>
      <c r="H1407" s="1118"/>
      <c r="I1407" s="1118"/>
      <c r="J1407" s="1118"/>
      <c r="K1407" s="1118"/>
      <c r="L1407" s="1118"/>
      <c r="M1407" s="1120"/>
      <c r="N1407" s="1121"/>
    </row>
    <row r="1408" spans="2:14" x14ac:dyDescent="0.2">
      <c r="B1408" s="1116"/>
      <c r="C1408" s="1117"/>
      <c r="D1408" s="754"/>
      <c r="E1408" s="1118"/>
      <c r="F1408" s="1118"/>
      <c r="G1408" s="1118"/>
      <c r="H1408" s="1118"/>
      <c r="I1408" s="1118"/>
      <c r="J1408" s="1118"/>
      <c r="K1408" s="1118"/>
      <c r="L1408" s="1118"/>
      <c r="M1408" s="1120"/>
      <c r="N1408" s="1121"/>
    </row>
    <row r="1409" spans="2:14" x14ac:dyDescent="0.2">
      <c r="B1409" s="1116"/>
      <c r="C1409" s="1117"/>
      <c r="D1409" s="754"/>
      <c r="E1409" s="1118"/>
      <c r="F1409" s="1118"/>
      <c r="G1409" s="1118"/>
      <c r="H1409" s="1118"/>
      <c r="I1409" s="1118"/>
      <c r="J1409" s="1118"/>
      <c r="K1409" s="1118"/>
      <c r="L1409" s="1118"/>
      <c r="M1409" s="1120"/>
      <c r="N1409" s="1121"/>
    </row>
    <row r="1410" spans="2:14" x14ac:dyDescent="0.2">
      <c r="B1410" s="1116"/>
      <c r="C1410" s="1117"/>
      <c r="D1410" s="754"/>
      <c r="E1410" s="1118"/>
      <c r="F1410" s="1118"/>
      <c r="G1410" s="1118"/>
      <c r="H1410" s="1118"/>
      <c r="I1410" s="1118"/>
      <c r="J1410" s="1118"/>
      <c r="K1410" s="1118"/>
      <c r="L1410" s="1118"/>
      <c r="M1410" s="1120"/>
      <c r="N1410" s="1121"/>
    </row>
    <row r="1411" spans="2:14" x14ac:dyDescent="0.2">
      <c r="B1411" s="1116"/>
      <c r="C1411" s="1117"/>
      <c r="D1411" s="754"/>
      <c r="E1411" s="1118"/>
      <c r="F1411" s="1118"/>
      <c r="G1411" s="1118"/>
      <c r="H1411" s="1118"/>
      <c r="I1411" s="1118"/>
      <c r="J1411" s="1118"/>
      <c r="K1411" s="1118"/>
      <c r="L1411" s="1118"/>
      <c r="M1411" s="1120"/>
      <c r="N1411" s="1121"/>
    </row>
    <row r="1412" spans="2:14" x14ac:dyDescent="0.2">
      <c r="B1412" s="1116"/>
      <c r="C1412" s="1117"/>
      <c r="D1412" s="754"/>
      <c r="E1412" s="1118"/>
      <c r="F1412" s="1118"/>
      <c r="G1412" s="1118"/>
      <c r="H1412" s="1118"/>
      <c r="I1412" s="1118"/>
      <c r="J1412" s="1118"/>
      <c r="K1412" s="1118"/>
      <c r="L1412" s="1118"/>
      <c r="M1412" s="1120"/>
      <c r="N1412" s="1121"/>
    </row>
    <row r="1413" spans="2:14" x14ac:dyDescent="0.2">
      <c r="B1413" s="1116"/>
      <c r="C1413" s="1117"/>
      <c r="D1413" s="754"/>
      <c r="E1413" s="1118"/>
      <c r="F1413" s="1118"/>
      <c r="G1413" s="1118"/>
      <c r="H1413" s="1118"/>
      <c r="I1413" s="1118"/>
      <c r="J1413" s="1118"/>
      <c r="K1413" s="1118"/>
      <c r="L1413" s="1118"/>
      <c r="M1413" s="1120"/>
      <c r="N1413" s="1121"/>
    </row>
    <row r="1414" spans="2:14" x14ac:dyDescent="0.2">
      <c r="B1414" s="1116"/>
      <c r="C1414" s="1117"/>
      <c r="D1414" s="754"/>
      <c r="E1414" s="1118"/>
      <c r="F1414" s="1118"/>
      <c r="G1414" s="1118"/>
      <c r="H1414" s="1118"/>
      <c r="I1414" s="1118"/>
      <c r="J1414" s="1118"/>
      <c r="K1414" s="1118"/>
      <c r="L1414" s="1118"/>
      <c r="M1414" s="1120"/>
      <c r="N1414" s="1121"/>
    </row>
    <row r="1415" spans="2:14" x14ac:dyDescent="0.2">
      <c r="B1415" s="1116"/>
      <c r="C1415" s="1117"/>
      <c r="D1415" s="754"/>
      <c r="E1415" s="1118"/>
      <c r="F1415" s="1118"/>
      <c r="G1415" s="1118"/>
      <c r="H1415" s="1118"/>
      <c r="I1415" s="1118"/>
      <c r="J1415" s="1118"/>
      <c r="K1415" s="1118"/>
      <c r="L1415" s="1118"/>
      <c r="M1415" s="1120"/>
      <c r="N1415" s="1121"/>
    </row>
    <row r="1416" spans="2:14" x14ac:dyDescent="0.2">
      <c r="B1416" s="1116"/>
      <c r="C1416" s="1117"/>
      <c r="D1416" s="754"/>
      <c r="E1416" s="1118"/>
      <c r="F1416" s="1118"/>
      <c r="G1416" s="1118"/>
      <c r="H1416" s="1118"/>
      <c r="I1416" s="1118"/>
      <c r="J1416" s="1118"/>
      <c r="K1416" s="1118"/>
      <c r="L1416" s="1118"/>
      <c r="M1416" s="1120"/>
      <c r="N1416" s="1121"/>
    </row>
    <row r="1417" spans="2:14" x14ac:dyDescent="0.2">
      <c r="B1417" s="1116"/>
      <c r="C1417" s="1117"/>
      <c r="D1417" s="754"/>
      <c r="E1417" s="1118"/>
      <c r="F1417" s="1118"/>
      <c r="G1417" s="1118"/>
      <c r="H1417" s="1118"/>
      <c r="I1417" s="1118"/>
      <c r="J1417" s="1118"/>
      <c r="K1417" s="1118"/>
      <c r="L1417" s="1118"/>
      <c r="M1417" s="1120"/>
      <c r="N1417" s="1121"/>
    </row>
    <row r="1418" spans="2:14" x14ac:dyDescent="0.2">
      <c r="B1418" s="1116"/>
      <c r="C1418" s="1117"/>
      <c r="D1418" s="754"/>
      <c r="E1418" s="1118"/>
      <c r="F1418" s="1118"/>
      <c r="G1418" s="1118"/>
      <c r="H1418" s="1118"/>
      <c r="I1418" s="1118"/>
      <c r="J1418" s="1118"/>
      <c r="K1418" s="1118"/>
      <c r="L1418" s="1118"/>
      <c r="M1418" s="1120"/>
      <c r="N1418" s="1121"/>
    </row>
    <row r="1419" spans="2:14" x14ac:dyDescent="0.2">
      <c r="B1419" s="1116"/>
      <c r="C1419" s="1117"/>
      <c r="D1419" s="754"/>
      <c r="E1419" s="1118"/>
      <c r="F1419" s="1118"/>
      <c r="G1419" s="1118"/>
      <c r="H1419" s="1118"/>
      <c r="I1419" s="1118"/>
      <c r="J1419" s="1118"/>
      <c r="K1419" s="1118"/>
      <c r="L1419" s="1118"/>
      <c r="M1419" s="1120"/>
      <c r="N1419" s="1121"/>
    </row>
    <row r="1420" spans="2:14" x14ac:dyDescent="0.2">
      <c r="B1420" s="1116"/>
      <c r="C1420" s="1117"/>
      <c r="D1420" s="754"/>
      <c r="E1420" s="1118"/>
      <c r="F1420" s="1118"/>
      <c r="G1420" s="1118"/>
      <c r="H1420" s="1118"/>
      <c r="I1420" s="1118"/>
      <c r="J1420" s="1118"/>
      <c r="K1420" s="1118"/>
      <c r="L1420" s="1118"/>
      <c r="M1420" s="1120"/>
      <c r="N1420" s="1121"/>
    </row>
    <row r="1421" spans="2:14" x14ac:dyDescent="0.2">
      <c r="B1421" s="1116"/>
      <c r="C1421" s="1117"/>
      <c r="D1421" s="754"/>
      <c r="E1421" s="1118"/>
      <c r="F1421" s="1118"/>
      <c r="G1421" s="1118"/>
      <c r="H1421" s="1118"/>
      <c r="I1421" s="1118"/>
      <c r="J1421" s="1118"/>
      <c r="K1421" s="1118"/>
      <c r="L1421" s="1118"/>
      <c r="M1421" s="1120"/>
      <c r="N1421" s="1121"/>
    </row>
    <row r="1422" spans="2:14" x14ac:dyDescent="0.2">
      <c r="B1422" s="1116"/>
      <c r="C1422" s="1117"/>
      <c r="D1422" s="754"/>
      <c r="E1422" s="1118"/>
      <c r="F1422" s="1118"/>
      <c r="G1422" s="1118"/>
      <c r="H1422" s="1118"/>
      <c r="I1422" s="1118"/>
      <c r="J1422" s="1118"/>
      <c r="K1422" s="1118"/>
      <c r="L1422" s="1118"/>
      <c r="M1422" s="1120"/>
      <c r="N1422" s="1121"/>
    </row>
    <row r="1423" spans="2:14" x14ac:dyDescent="0.2">
      <c r="B1423" s="1116"/>
      <c r="C1423" s="1117"/>
      <c r="D1423" s="754"/>
      <c r="E1423" s="1118"/>
      <c r="F1423" s="1118"/>
      <c r="G1423" s="1118"/>
      <c r="H1423" s="1118"/>
      <c r="I1423" s="1118"/>
      <c r="J1423" s="1118"/>
      <c r="K1423" s="1118"/>
      <c r="L1423" s="1118"/>
      <c r="M1423" s="1120"/>
      <c r="N1423" s="1121"/>
    </row>
    <row r="1424" spans="2:14" x14ac:dyDescent="0.2">
      <c r="B1424" s="1116"/>
      <c r="C1424" s="1117"/>
      <c r="D1424" s="754"/>
      <c r="E1424" s="1118"/>
      <c r="F1424" s="1118"/>
      <c r="G1424" s="1118"/>
      <c r="H1424" s="1118"/>
      <c r="I1424" s="1118"/>
      <c r="J1424" s="1118"/>
      <c r="K1424" s="1118"/>
      <c r="L1424" s="1118"/>
      <c r="M1424" s="1120"/>
      <c r="N1424" s="1121"/>
    </row>
    <row r="1425" spans="2:14" x14ac:dyDescent="0.2">
      <c r="B1425" s="1116"/>
      <c r="C1425" s="1117"/>
      <c r="D1425" s="754"/>
      <c r="E1425" s="1118"/>
      <c r="F1425" s="1118"/>
      <c r="G1425" s="1118"/>
      <c r="H1425" s="1118"/>
      <c r="I1425" s="1118"/>
      <c r="J1425" s="1118"/>
      <c r="K1425" s="1118"/>
      <c r="L1425" s="1118"/>
      <c r="M1425" s="1120"/>
      <c r="N1425" s="1121"/>
    </row>
    <row r="1426" spans="2:14" x14ac:dyDescent="0.2">
      <c r="B1426" s="1116"/>
      <c r="C1426" s="1117"/>
      <c r="D1426" s="754"/>
      <c r="E1426" s="1118"/>
      <c r="F1426" s="1118"/>
      <c r="G1426" s="1118"/>
      <c r="H1426" s="1118"/>
      <c r="I1426" s="1118"/>
      <c r="J1426" s="1118"/>
      <c r="K1426" s="1118"/>
      <c r="L1426" s="1118"/>
      <c r="M1426" s="1120"/>
      <c r="N1426" s="1121"/>
    </row>
    <row r="1427" spans="2:14" x14ac:dyDescent="0.2">
      <c r="B1427" s="1116"/>
      <c r="C1427" s="1117"/>
      <c r="D1427" s="754"/>
      <c r="E1427" s="1118"/>
      <c r="F1427" s="1118"/>
      <c r="G1427" s="1118"/>
      <c r="H1427" s="1118"/>
      <c r="I1427" s="1118"/>
      <c r="J1427" s="1118"/>
      <c r="K1427" s="1118"/>
      <c r="L1427" s="1118"/>
      <c r="M1427" s="1120"/>
      <c r="N1427" s="1121"/>
    </row>
    <row r="1428" spans="2:14" x14ac:dyDescent="0.2">
      <c r="B1428" s="1116"/>
      <c r="C1428" s="1117"/>
      <c r="D1428" s="754"/>
      <c r="E1428" s="1118"/>
      <c r="F1428" s="1118"/>
      <c r="G1428" s="1118"/>
      <c r="H1428" s="1118"/>
      <c r="I1428" s="1118"/>
      <c r="J1428" s="1118"/>
      <c r="K1428" s="1118"/>
      <c r="L1428" s="1118"/>
      <c r="M1428" s="1120"/>
      <c r="N1428" s="1121"/>
    </row>
    <row r="1429" spans="2:14" x14ac:dyDescent="0.2">
      <c r="B1429" s="1116"/>
      <c r="C1429" s="1117"/>
      <c r="D1429" s="754"/>
      <c r="E1429" s="1118"/>
      <c r="F1429" s="1118"/>
      <c r="G1429" s="1118"/>
      <c r="H1429" s="1118"/>
      <c r="I1429" s="1118"/>
      <c r="J1429" s="1118"/>
      <c r="K1429" s="1118"/>
      <c r="L1429" s="1118"/>
      <c r="M1429" s="1120"/>
      <c r="N1429" s="1121"/>
    </row>
    <row r="1430" spans="2:14" x14ac:dyDescent="0.2">
      <c r="B1430" s="1116"/>
      <c r="C1430" s="1117"/>
      <c r="D1430" s="754"/>
      <c r="E1430" s="1118"/>
      <c r="F1430" s="1118"/>
      <c r="G1430" s="1118"/>
      <c r="H1430" s="1118"/>
      <c r="I1430" s="1118"/>
      <c r="J1430" s="1118"/>
      <c r="K1430" s="1118"/>
      <c r="L1430" s="1118"/>
      <c r="M1430" s="1120"/>
      <c r="N1430" s="1121"/>
    </row>
    <row r="1431" spans="2:14" x14ac:dyDescent="0.2">
      <c r="B1431" s="1116"/>
      <c r="C1431" s="1117"/>
      <c r="D1431" s="754"/>
      <c r="E1431" s="1118"/>
      <c r="F1431" s="1118"/>
      <c r="G1431" s="1118"/>
      <c r="H1431" s="1118"/>
      <c r="I1431" s="1118"/>
      <c r="J1431" s="1118"/>
      <c r="K1431" s="1118"/>
      <c r="L1431" s="1118"/>
      <c r="M1431" s="1120"/>
      <c r="N1431" s="1121"/>
    </row>
    <row r="1432" spans="2:14" x14ac:dyDescent="0.2">
      <c r="B1432" s="1116"/>
      <c r="C1432" s="1117"/>
      <c r="D1432" s="754"/>
      <c r="E1432" s="1118"/>
      <c r="F1432" s="1118"/>
      <c r="G1432" s="1118"/>
      <c r="H1432" s="1118"/>
      <c r="I1432" s="1118"/>
      <c r="J1432" s="1118"/>
      <c r="K1432" s="1118"/>
      <c r="L1432" s="1118"/>
      <c r="M1432" s="1120"/>
      <c r="N1432" s="1121"/>
    </row>
    <row r="1433" spans="2:14" x14ac:dyDescent="0.2">
      <c r="B1433" s="1116"/>
      <c r="C1433" s="1117"/>
      <c r="D1433" s="754"/>
      <c r="E1433" s="1118"/>
      <c r="F1433" s="1118"/>
      <c r="G1433" s="1118"/>
      <c r="H1433" s="1118"/>
      <c r="I1433" s="1118"/>
      <c r="J1433" s="1118"/>
      <c r="K1433" s="1118"/>
      <c r="L1433" s="1118"/>
      <c r="M1433" s="1120"/>
      <c r="N1433" s="1121"/>
    </row>
    <row r="1434" spans="2:14" x14ac:dyDescent="0.2">
      <c r="B1434" s="1116"/>
      <c r="C1434" s="1117"/>
      <c r="D1434" s="754"/>
      <c r="E1434" s="1118"/>
      <c r="F1434" s="1118"/>
      <c r="G1434" s="1118"/>
      <c r="H1434" s="1118"/>
      <c r="I1434" s="1118"/>
      <c r="J1434" s="1118"/>
      <c r="K1434" s="1118"/>
      <c r="L1434" s="1118"/>
      <c r="M1434" s="1120"/>
      <c r="N1434" s="1121"/>
    </row>
    <row r="1435" spans="2:14" x14ac:dyDescent="0.2">
      <c r="B1435" s="1116"/>
      <c r="C1435" s="1117"/>
      <c r="D1435" s="754"/>
      <c r="E1435" s="1118"/>
      <c r="F1435" s="1118"/>
      <c r="G1435" s="1118"/>
      <c r="H1435" s="1118"/>
      <c r="I1435" s="1118"/>
      <c r="J1435" s="1118"/>
      <c r="K1435" s="1118"/>
      <c r="L1435" s="1118"/>
      <c r="M1435" s="1120"/>
      <c r="N1435" s="1121"/>
    </row>
    <row r="1436" spans="2:14" x14ac:dyDescent="0.2">
      <c r="B1436" s="1116"/>
      <c r="C1436" s="1117"/>
      <c r="D1436" s="754"/>
      <c r="E1436" s="1118"/>
      <c r="F1436" s="1118"/>
      <c r="G1436" s="1118"/>
      <c r="H1436" s="1118"/>
      <c r="I1436" s="1118"/>
      <c r="J1436" s="1118"/>
      <c r="K1436" s="1118"/>
      <c r="L1436" s="1118"/>
      <c r="M1436" s="1120"/>
      <c r="N1436" s="1121"/>
    </row>
    <row r="1437" spans="2:14" x14ac:dyDescent="0.2">
      <c r="B1437" s="1116"/>
      <c r="C1437" s="1117"/>
      <c r="D1437" s="754"/>
      <c r="E1437" s="1118"/>
      <c r="F1437" s="1118"/>
      <c r="G1437" s="1118"/>
      <c r="H1437" s="1118"/>
      <c r="I1437" s="1118"/>
      <c r="J1437" s="1118"/>
      <c r="K1437" s="1118"/>
      <c r="L1437" s="1118"/>
      <c r="M1437" s="1120"/>
      <c r="N1437" s="1121"/>
    </row>
    <row r="1438" spans="2:14" x14ac:dyDescent="0.2">
      <c r="B1438" s="1116"/>
      <c r="C1438" s="1117"/>
      <c r="D1438" s="754"/>
      <c r="E1438" s="1118"/>
      <c r="F1438" s="1118"/>
      <c r="G1438" s="1118"/>
      <c r="H1438" s="1118"/>
      <c r="I1438" s="1118"/>
      <c r="J1438" s="1118"/>
      <c r="K1438" s="1118"/>
      <c r="L1438" s="1118"/>
      <c r="M1438" s="1120"/>
      <c r="N1438" s="1121"/>
    </row>
    <row r="1439" spans="2:14" x14ac:dyDescent="0.2">
      <c r="B1439" s="1116"/>
      <c r="C1439" s="1117"/>
      <c r="D1439" s="754"/>
      <c r="E1439" s="1118"/>
      <c r="F1439" s="1118"/>
      <c r="G1439" s="1118"/>
      <c r="H1439" s="1118"/>
      <c r="I1439" s="1118"/>
      <c r="J1439" s="1118"/>
      <c r="K1439" s="1118"/>
      <c r="L1439" s="1118"/>
      <c r="M1439" s="1120"/>
      <c r="N1439" s="1121"/>
    </row>
    <row r="1440" spans="2:14" x14ac:dyDescent="0.2">
      <c r="B1440" s="1116"/>
      <c r="C1440" s="1117"/>
      <c r="D1440" s="754"/>
      <c r="E1440" s="1118"/>
      <c r="F1440" s="1118"/>
      <c r="G1440" s="1118"/>
      <c r="H1440" s="1118"/>
      <c r="I1440" s="1118"/>
      <c r="J1440" s="1118"/>
      <c r="K1440" s="1118"/>
      <c r="L1440" s="1118"/>
      <c r="M1440" s="1120"/>
      <c r="N1440" s="1121"/>
    </row>
    <row r="1441" spans="2:14" x14ac:dyDescent="0.2">
      <c r="B1441" s="1116"/>
      <c r="C1441" s="1117"/>
      <c r="D1441" s="754"/>
      <c r="E1441" s="1118"/>
      <c r="F1441" s="1118"/>
      <c r="G1441" s="1118"/>
      <c r="H1441" s="1118"/>
      <c r="I1441" s="1118"/>
      <c r="J1441" s="1118"/>
      <c r="K1441" s="1118"/>
      <c r="L1441" s="1118"/>
      <c r="M1441" s="1120"/>
      <c r="N1441" s="1121"/>
    </row>
    <row r="1442" spans="2:14" x14ac:dyDescent="0.2">
      <c r="B1442" s="1116"/>
      <c r="C1442" s="1117"/>
      <c r="D1442" s="754"/>
      <c r="E1442" s="1118"/>
      <c r="F1442" s="1118"/>
      <c r="G1442" s="1118"/>
      <c r="H1442" s="1118"/>
      <c r="I1442" s="1118"/>
      <c r="J1442" s="1118"/>
      <c r="K1442" s="1118"/>
      <c r="L1442" s="1118"/>
      <c r="M1442" s="1120"/>
      <c r="N1442" s="1121"/>
    </row>
    <row r="1443" spans="2:14" x14ac:dyDescent="0.2">
      <c r="B1443" s="1116"/>
      <c r="C1443" s="1117"/>
      <c r="D1443" s="754"/>
      <c r="E1443" s="1118"/>
      <c r="F1443" s="1118"/>
      <c r="G1443" s="1118"/>
      <c r="H1443" s="1118"/>
      <c r="I1443" s="1118"/>
      <c r="J1443" s="1118"/>
      <c r="K1443" s="1118"/>
      <c r="L1443" s="1118"/>
      <c r="M1443" s="1120"/>
      <c r="N1443" s="1121"/>
    </row>
    <row r="1444" spans="2:14" x14ac:dyDescent="0.2">
      <c r="B1444" s="1116"/>
      <c r="C1444" s="1117"/>
      <c r="D1444" s="754"/>
      <c r="E1444" s="1118"/>
      <c r="F1444" s="1118"/>
      <c r="G1444" s="1118"/>
      <c r="H1444" s="1118"/>
      <c r="I1444" s="1118"/>
      <c r="J1444" s="1118"/>
      <c r="K1444" s="1118"/>
      <c r="L1444" s="1118"/>
      <c r="M1444" s="1120"/>
      <c r="N1444" s="1121"/>
    </row>
    <row r="1445" spans="2:14" x14ac:dyDescent="0.2">
      <c r="B1445" s="1116"/>
      <c r="C1445" s="1117"/>
      <c r="D1445" s="754"/>
      <c r="E1445" s="1118"/>
      <c r="F1445" s="1118"/>
      <c r="G1445" s="1118"/>
      <c r="H1445" s="1118"/>
      <c r="I1445" s="1118"/>
      <c r="J1445" s="1118"/>
      <c r="K1445" s="1118"/>
      <c r="L1445" s="1118"/>
      <c r="M1445" s="1120"/>
      <c r="N1445" s="1121"/>
    </row>
    <row r="1446" spans="2:14" x14ac:dyDescent="0.2">
      <c r="B1446" s="1116"/>
      <c r="C1446" s="1117"/>
      <c r="D1446" s="754"/>
      <c r="E1446" s="1118"/>
      <c r="F1446" s="1118"/>
      <c r="G1446" s="1118"/>
      <c r="H1446" s="1118"/>
      <c r="I1446" s="1118"/>
      <c r="J1446" s="1118"/>
      <c r="K1446" s="1118"/>
      <c r="L1446" s="1118"/>
      <c r="M1446" s="1120"/>
      <c r="N1446" s="1121"/>
    </row>
    <row r="1447" spans="2:14" x14ac:dyDescent="0.2">
      <c r="B1447" s="1116"/>
      <c r="C1447" s="1117"/>
      <c r="D1447" s="754"/>
      <c r="E1447" s="1118"/>
      <c r="F1447" s="1118"/>
      <c r="G1447" s="1118"/>
      <c r="H1447" s="1118"/>
      <c r="I1447" s="1118"/>
      <c r="J1447" s="1118"/>
      <c r="K1447" s="1118"/>
      <c r="L1447" s="1118"/>
      <c r="M1447" s="1120"/>
      <c r="N1447" s="1121"/>
    </row>
    <row r="1448" spans="2:14" x14ac:dyDescent="0.2">
      <c r="B1448" s="1116"/>
      <c r="C1448" s="1117"/>
      <c r="D1448" s="754"/>
      <c r="E1448" s="1118"/>
      <c r="F1448" s="1118"/>
      <c r="G1448" s="1118"/>
      <c r="H1448" s="1118"/>
      <c r="I1448" s="1118"/>
      <c r="J1448" s="1118"/>
      <c r="K1448" s="1118"/>
      <c r="L1448" s="1118"/>
      <c r="M1448" s="1120"/>
      <c r="N1448" s="1121"/>
    </row>
    <row r="1449" spans="2:14" x14ac:dyDescent="0.2">
      <c r="B1449" s="1116"/>
      <c r="C1449" s="1117"/>
      <c r="D1449" s="754"/>
      <c r="E1449" s="1118"/>
      <c r="F1449" s="1118"/>
      <c r="G1449" s="1118"/>
      <c r="H1449" s="1118"/>
      <c r="I1449" s="1118"/>
      <c r="J1449" s="1118"/>
      <c r="K1449" s="1118"/>
      <c r="L1449" s="1118"/>
      <c r="M1449" s="1120"/>
      <c r="N1449" s="1121"/>
    </row>
    <row r="1450" spans="2:14" x14ac:dyDescent="0.2">
      <c r="B1450" s="1116"/>
      <c r="C1450" s="1117"/>
      <c r="D1450" s="754"/>
      <c r="E1450" s="1118"/>
      <c r="F1450" s="1118"/>
      <c r="G1450" s="1118"/>
      <c r="H1450" s="1118"/>
      <c r="I1450" s="1118"/>
      <c r="J1450" s="1118"/>
      <c r="K1450" s="1118"/>
      <c r="L1450" s="1118"/>
      <c r="M1450" s="1120"/>
      <c r="N1450" s="1121"/>
    </row>
    <row r="1451" spans="2:14" x14ac:dyDescent="0.2">
      <c r="B1451" s="1116"/>
      <c r="C1451" s="1117"/>
      <c r="D1451" s="754"/>
      <c r="E1451" s="1118"/>
      <c r="F1451" s="1118"/>
      <c r="G1451" s="1118"/>
      <c r="H1451" s="1118"/>
      <c r="I1451" s="1118"/>
      <c r="J1451" s="1118"/>
      <c r="K1451" s="1118"/>
      <c r="L1451" s="1118"/>
      <c r="M1451" s="1120"/>
      <c r="N1451" s="1121"/>
    </row>
    <row r="1452" spans="2:14" x14ac:dyDescent="0.2">
      <c r="B1452" s="1116"/>
      <c r="C1452" s="1117"/>
      <c r="D1452" s="754"/>
      <c r="E1452" s="1118"/>
      <c r="F1452" s="1118"/>
      <c r="G1452" s="1118"/>
      <c r="H1452" s="1118"/>
      <c r="I1452" s="1118"/>
      <c r="J1452" s="1118"/>
      <c r="K1452" s="1118"/>
      <c r="L1452" s="1118"/>
      <c r="M1452" s="1120"/>
      <c r="N1452" s="1121"/>
    </row>
    <row r="1453" spans="2:14" x14ac:dyDescent="0.2">
      <c r="B1453" s="1116"/>
      <c r="C1453" s="1117"/>
      <c r="D1453" s="754"/>
      <c r="E1453" s="1118"/>
      <c r="F1453" s="1118"/>
      <c r="G1453" s="1118"/>
      <c r="H1453" s="1118"/>
      <c r="I1453" s="1118"/>
      <c r="J1453" s="1118"/>
      <c r="K1453" s="1118"/>
      <c r="L1453" s="1118"/>
      <c r="M1453" s="1120"/>
      <c r="N1453" s="1121"/>
    </row>
    <row r="1454" spans="2:14" x14ac:dyDescent="0.2">
      <c r="B1454" s="1116"/>
      <c r="C1454" s="1117"/>
      <c r="D1454" s="754"/>
      <c r="E1454" s="1118"/>
      <c r="F1454" s="1118"/>
      <c r="G1454" s="1118"/>
      <c r="H1454" s="1118"/>
      <c r="I1454" s="1118"/>
      <c r="J1454" s="1118"/>
      <c r="K1454" s="1118"/>
      <c r="L1454" s="1118"/>
      <c r="M1454" s="1120"/>
      <c r="N1454" s="1121"/>
    </row>
    <row r="1455" spans="2:14" x14ac:dyDescent="0.2">
      <c r="B1455" s="1116"/>
      <c r="C1455" s="1117"/>
      <c r="D1455" s="754"/>
      <c r="E1455" s="1118"/>
      <c r="F1455" s="1118"/>
      <c r="G1455" s="1118"/>
      <c r="H1455" s="1118"/>
      <c r="I1455" s="1118"/>
      <c r="J1455" s="1118"/>
      <c r="K1455" s="1118"/>
      <c r="L1455" s="1118"/>
      <c r="M1455" s="1120"/>
      <c r="N1455" s="1121"/>
    </row>
    <row r="1456" spans="2:14" x14ac:dyDescent="0.2">
      <c r="B1456" s="1116"/>
      <c r="C1456" s="1117"/>
      <c r="D1456" s="754"/>
      <c r="E1456" s="1118"/>
      <c r="F1456" s="1118"/>
      <c r="G1456" s="1118"/>
      <c r="H1456" s="1118"/>
      <c r="I1456" s="1118"/>
      <c r="J1456" s="1118"/>
      <c r="K1456" s="1118"/>
      <c r="L1456" s="1118"/>
      <c r="M1456" s="1120"/>
      <c r="N1456" s="1121"/>
    </row>
    <row r="1457" spans="2:14" x14ac:dyDescent="0.2">
      <c r="B1457" s="1116"/>
      <c r="C1457" s="1117"/>
      <c r="D1457" s="754"/>
      <c r="E1457" s="1118"/>
      <c r="F1457" s="1118"/>
      <c r="G1457" s="1118"/>
      <c r="H1457" s="1118"/>
      <c r="I1457" s="1118"/>
      <c r="J1457" s="1118"/>
      <c r="K1457" s="1118"/>
      <c r="L1457" s="1118"/>
      <c r="M1457" s="1120"/>
      <c r="N1457" s="1121"/>
    </row>
    <row r="1458" spans="2:14" x14ac:dyDescent="0.2">
      <c r="B1458" s="1116"/>
      <c r="C1458" s="1117"/>
      <c r="D1458" s="754"/>
      <c r="E1458" s="1118"/>
      <c r="F1458" s="1118"/>
      <c r="G1458" s="1118"/>
      <c r="H1458" s="1118"/>
      <c r="I1458" s="1118"/>
      <c r="J1458" s="1118"/>
      <c r="K1458" s="1118"/>
      <c r="L1458" s="1118"/>
      <c r="M1458" s="1120"/>
      <c r="N1458" s="1121"/>
    </row>
    <row r="1459" spans="2:14" x14ac:dyDescent="0.2">
      <c r="B1459" s="1116"/>
      <c r="C1459" s="1117"/>
      <c r="D1459" s="754"/>
      <c r="E1459" s="1118"/>
      <c r="F1459" s="1118"/>
      <c r="G1459" s="1118"/>
      <c r="H1459" s="1118"/>
      <c r="I1459" s="1118"/>
      <c r="J1459" s="1118"/>
      <c r="K1459" s="1118"/>
      <c r="L1459" s="1118"/>
      <c r="M1459" s="1120"/>
      <c r="N1459" s="1121"/>
    </row>
    <row r="1460" spans="2:14" x14ac:dyDescent="0.2">
      <c r="B1460" s="1116"/>
      <c r="C1460" s="1117"/>
      <c r="D1460" s="754"/>
      <c r="E1460" s="1118"/>
      <c r="F1460" s="1118"/>
      <c r="G1460" s="1118"/>
      <c r="H1460" s="1118"/>
      <c r="I1460" s="1118"/>
      <c r="J1460" s="1118"/>
      <c r="K1460" s="1118"/>
      <c r="L1460" s="1118"/>
      <c r="M1460" s="1120"/>
      <c r="N1460" s="1121"/>
    </row>
    <row r="1461" spans="2:14" x14ac:dyDescent="0.2">
      <c r="B1461" s="1116"/>
      <c r="C1461" s="1117"/>
      <c r="D1461" s="754"/>
      <c r="E1461" s="1118"/>
      <c r="F1461" s="1118"/>
      <c r="G1461" s="1118"/>
      <c r="H1461" s="1118"/>
      <c r="I1461" s="1118"/>
      <c r="J1461" s="1118"/>
      <c r="K1461" s="1118"/>
      <c r="L1461" s="1118"/>
      <c r="M1461" s="1120"/>
      <c r="N1461" s="1121"/>
    </row>
    <row r="1462" spans="2:14" x14ac:dyDescent="0.2">
      <c r="B1462" s="1116"/>
      <c r="C1462" s="1117"/>
      <c r="D1462" s="754"/>
      <c r="E1462" s="1118"/>
      <c r="F1462" s="1118"/>
      <c r="G1462" s="1118"/>
      <c r="H1462" s="1118"/>
      <c r="I1462" s="1118"/>
      <c r="J1462" s="1118"/>
      <c r="K1462" s="1118"/>
      <c r="L1462" s="1118"/>
      <c r="M1462" s="1120"/>
      <c r="N1462" s="1121"/>
    </row>
    <row r="1463" spans="2:14" x14ac:dyDescent="0.2">
      <c r="B1463" s="1116"/>
      <c r="C1463" s="1117"/>
      <c r="D1463" s="754"/>
      <c r="E1463" s="1118"/>
      <c r="F1463" s="1118"/>
      <c r="G1463" s="1118"/>
      <c r="H1463" s="1118"/>
      <c r="I1463" s="1118"/>
      <c r="J1463" s="1118"/>
      <c r="K1463" s="1118"/>
      <c r="L1463" s="1118"/>
      <c r="M1463" s="1120"/>
      <c r="N1463" s="1121"/>
    </row>
    <row r="1464" spans="2:14" x14ac:dyDescent="0.2">
      <c r="B1464" s="1116"/>
      <c r="C1464" s="1117"/>
      <c r="D1464" s="754"/>
      <c r="E1464" s="1118"/>
      <c r="F1464" s="1118"/>
      <c r="G1464" s="1118"/>
      <c r="H1464" s="1118"/>
      <c r="I1464" s="1118"/>
      <c r="J1464" s="1118"/>
      <c r="K1464" s="1118"/>
      <c r="L1464" s="1118"/>
      <c r="M1464" s="1120"/>
      <c r="N1464" s="1121"/>
    </row>
    <row r="1465" spans="2:14" x14ac:dyDescent="0.2">
      <c r="B1465" s="1116"/>
      <c r="C1465" s="1117"/>
      <c r="D1465" s="754"/>
      <c r="E1465" s="1118"/>
      <c r="F1465" s="1118"/>
      <c r="G1465" s="1118"/>
      <c r="H1465" s="1118"/>
      <c r="I1465" s="1118"/>
      <c r="J1465" s="1118"/>
      <c r="K1465" s="1118"/>
      <c r="L1465" s="1118"/>
      <c r="M1465" s="1120"/>
      <c r="N1465" s="1121"/>
    </row>
    <row r="1466" spans="2:14" x14ac:dyDescent="0.2">
      <c r="B1466" s="1116"/>
      <c r="C1466" s="1117"/>
      <c r="D1466" s="754"/>
      <c r="E1466" s="1118"/>
      <c r="F1466" s="1118"/>
      <c r="G1466" s="1118"/>
      <c r="H1466" s="1118"/>
      <c r="I1466" s="1118"/>
      <c r="J1466" s="1118"/>
      <c r="K1466" s="1118"/>
      <c r="L1466" s="1118"/>
      <c r="M1466" s="1120"/>
      <c r="N1466" s="1121"/>
    </row>
    <row r="1467" spans="2:14" x14ac:dyDescent="0.2">
      <c r="B1467" s="1116"/>
      <c r="C1467" s="1117"/>
      <c r="D1467" s="754"/>
      <c r="E1467" s="1118"/>
      <c r="F1467" s="1118"/>
      <c r="G1467" s="1118"/>
      <c r="H1467" s="1118"/>
      <c r="I1467" s="1118"/>
      <c r="J1467" s="1118"/>
      <c r="K1467" s="1118"/>
      <c r="L1467" s="1118"/>
      <c r="M1467" s="1120"/>
      <c r="N1467" s="1121"/>
    </row>
    <row r="1468" spans="2:14" x14ac:dyDescent="0.2">
      <c r="B1468" s="1116"/>
      <c r="C1468" s="1117"/>
      <c r="D1468" s="754"/>
      <c r="E1468" s="1118"/>
      <c r="F1468" s="1118"/>
      <c r="G1468" s="1118"/>
      <c r="H1468" s="1118"/>
      <c r="I1468" s="1118"/>
      <c r="J1468" s="1118"/>
      <c r="K1468" s="1118"/>
      <c r="L1468" s="1118"/>
      <c r="M1468" s="1120"/>
      <c r="N1468" s="1121"/>
    </row>
    <row r="1469" spans="2:14" x14ac:dyDescent="0.2">
      <c r="B1469" s="1116"/>
      <c r="C1469" s="1117"/>
      <c r="D1469" s="754"/>
      <c r="E1469" s="1118"/>
      <c r="F1469" s="1118"/>
      <c r="G1469" s="1118"/>
      <c r="H1469" s="1118"/>
      <c r="I1469" s="1118"/>
      <c r="J1469" s="1118"/>
      <c r="K1469" s="1118"/>
      <c r="L1469" s="1118"/>
      <c r="M1469" s="1120"/>
      <c r="N1469" s="1121"/>
    </row>
    <row r="1470" spans="2:14" x14ac:dyDescent="0.2">
      <c r="B1470" s="1116"/>
      <c r="C1470" s="1117"/>
      <c r="D1470" s="754"/>
      <c r="E1470" s="1118"/>
      <c r="F1470" s="1118"/>
      <c r="G1470" s="1118"/>
      <c r="H1470" s="1118"/>
      <c r="I1470" s="1118"/>
      <c r="J1470" s="1118"/>
      <c r="K1470" s="1118"/>
      <c r="L1470" s="1118"/>
      <c r="M1470" s="1120"/>
      <c r="N1470" s="1121"/>
    </row>
    <row r="1471" spans="2:14" x14ac:dyDescent="0.2">
      <c r="B1471" s="1116"/>
      <c r="C1471" s="1117"/>
      <c r="D1471" s="754"/>
      <c r="E1471" s="1118"/>
      <c r="F1471" s="1118"/>
      <c r="G1471" s="1118"/>
      <c r="H1471" s="1118"/>
      <c r="I1471" s="1118"/>
      <c r="J1471" s="1118"/>
      <c r="K1471" s="1118"/>
      <c r="L1471" s="1118"/>
      <c r="M1471" s="1120"/>
      <c r="N1471" s="1121"/>
    </row>
    <row r="1472" spans="2:14" x14ac:dyDescent="0.2">
      <c r="B1472" s="1116"/>
      <c r="C1472" s="1117"/>
      <c r="D1472" s="754"/>
      <c r="E1472" s="1118"/>
      <c r="F1472" s="1118"/>
      <c r="G1472" s="1118"/>
      <c r="H1472" s="1118"/>
      <c r="I1472" s="1118"/>
      <c r="J1472" s="1118"/>
      <c r="K1472" s="1118"/>
      <c r="L1472" s="1118"/>
      <c r="M1472" s="1120"/>
      <c r="N1472" s="1121"/>
    </row>
    <row r="1473" spans="2:14" x14ac:dyDescent="0.2">
      <c r="B1473" s="1116"/>
      <c r="C1473" s="1117"/>
      <c r="D1473" s="754"/>
      <c r="E1473" s="1118"/>
      <c r="F1473" s="1118"/>
      <c r="G1473" s="1118"/>
      <c r="H1473" s="1118"/>
      <c r="I1473" s="1118"/>
      <c r="J1473" s="1118"/>
      <c r="K1473" s="1118"/>
      <c r="L1473" s="1118"/>
      <c r="M1473" s="1120"/>
      <c r="N1473" s="1121"/>
    </row>
    <row r="1474" spans="2:14" x14ac:dyDescent="0.2">
      <c r="B1474" s="1116"/>
      <c r="C1474" s="1117"/>
      <c r="D1474" s="754"/>
      <c r="E1474" s="1118"/>
      <c r="F1474" s="1118"/>
      <c r="G1474" s="1118"/>
      <c r="H1474" s="1118"/>
      <c r="I1474" s="1118"/>
      <c r="J1474" s="1118"/>
      <c r="K1474" s="1118"/>
      <c r="L1474" s="1118"/>
      <c r="M1474" s="1120"/>
      <c r="N1474" s="1121"/>
    </row>
    <row r="1475" spans="2:14" x14ac:dyDescent="0.2">
      <c r="B1475" s="1116"/>
      <c r="C1475" s="1117"/>
      <c r="D1475" s="754"/>
      <c r="E1475" s="1118"/>
      <c r="F1475" s="1118"/>
      <c r="G1475" s="1118"/>
      <c r="H1475" s="1118"/>
      <c r="I1475" s="1118"/>
      <c r="J1475" s="1118"/>
      <c r="K1475" s="1118"/>
      <c r="L1475" s="1118"/>
      <c r="M1475" s="1120"/>
      <c r="N1475" s="1121"/>
    </row>
    <row r="1476" spans="2:14" x14ac:dyDescent="0.2">
      <c r="B1476" s="1116"/>
      <c r="C1476" s="1117"/>
      <c r="D1476" s="754"/>
      <c r="E1476" s="1118"/>
      <c r="F1476" s="1118"/>
      <c r="G1476" s="1118"/>
      <c r="H1476" s="1118"/>
      <c r="I1476" s="1118"/>
      <c r="J1476" s="1118"/>
      <c r="K1476" s="1118"/>
      <c r="L1476" s="1118"/>
      <c r="M1476" s="1120"/>
      <c r="N1476" s="1121"/>
    </row>
    <row r="1477" spans="2:14" x14ac:dyDescent="0.2">
      <c r="B1477" s="1116"/>
      <c r="C1477" s="1117"/>
      <c r="D1477" s="754"/>
      <c r="E1477" s="1118"/>
      <c r="F1477" s="1118"/>
      <c r="G1477" s="1118"/>
      <c r="H1477" s="1118"/>
      <c r="I1477" s="1118"/>
      <c r="J1477" s="1118"/>
      <c r="K1477" s="1118"/>
      <c r="L1477" s="1118"/>
      <c r="M1477" s="1120"/>
      <c r="N1477" s="1121"/>
    </row>
    <row r="1478" spans="2:14" x14ac:dyDescent="0.2">
      <c r="B1478" s="1116"/>
      <c r="C1478" s="1117"/>
      <c r="D1478" s="754"/>
      <c r="E1478" s="1118"/>
      <c r="F1478" s="1118"/>
      <c r="G1478" s="1118"/>
      <c r="H1478" s="1118"/>
      <c r="I1478" s="1118"/>
      <c r="J1478" s="1118"/>
      <c r="K1478" s="1118"/>
      <c r="L1478" s="1118"/>
      <c r="M1478" s="1120"/>
      <c r="N1478" s="1121"/>
    </row>
    <row r="1479" spans="2:14" x14ac:dyDescent="0.2">
      <c r="B1479" s="1116"/>
      <c r="C1479" s="1117"/>
      <c r="D1479" s="754"/>
      <c r="E1479" s="1118"/>
      <c r="F1479" s="1118"/>
      <c r="G1479" s="1118"/>
      <c r="H1479" s="1118"/>
      <c r="I1479" s="1118"/>
      <c r="J1479" s="1118"/>
      <c r="K1479" s="1118"/>
      <c r="L1479" s="1118"/>
      <c r="M1479" s="1120"/>
      <c r="N1479" s="1121"/>
    </row>
    <row r="1480" spans="2:14" x14ac:dyDescent="0.2">
      <c r="B1480" s="1116"/>
      <c r="C1480" s="1117"/>
      <c r="D1480" s="754"/>
      <c r="E1480" s="1118"/>
      <c r="F1480" s="1118"/>
      <c r="G1480" s="1118"/>
      <c r="H1480" s="1118"/>
      <c r="I1480" s="1118"/>
      <c r="J1480" s="1118"/>
      <c r="K1480" s="1118"/>
      <c r="L1480" s="1118"/>
      <c r="M1480" s="1120"/>
      <c r="N1480" s="1121"/>
    </row>
    <row r="1481" spans="2:14" x14ac:dyDescent="0.2">
      <c r="B1481" s="1116"/>
      <c r="C1481" s="1117"/>
      <c r="D1481" s="754"/>
      <c r="E1481" s="1118"/>
      <c r="F1481" s="1118"/>
      <c r="G1481" s="1118"/>
      <c r="H1481" s="1118"/>
      <c r="I1481" s="1118"/>
      <c r="J1481" s="1118"/>
      <c r="K1481" s="1118"/>
      <c r="L1481" s="1118"/>
      <c r="M1481" s="1120"/>
      <c r="N1481" s="1121"/>
    </row>
    <row r="1482" spans="2:14" x14ac:dyDescent="0.2">
      <c r="B1482" s="1116"/>
      <c r="C1482" s="1117"/>
      <c r="D1482" s="754"/>
      <c r="E1482" s="1118"/>
      <c r="F1482" s="1118"/>
      <c r="G1482" s="1118"/>
      <c r="H1482" s="1118"/>
      <c r="I1482" s="1118"/>
      <c r="J1482" s="1118"/>
      <c r="K1482" s="1118"/>
      <c r="L1482" s="1118"/>
      <c r="M1482" s="1120"/>
      <c r="N1482" s="1121"/>
    </row>
    <row r="1483" spans="2:14" x14ac:dyDescent="0.2">
      <c r="B1483" s="1116"/>
      <c r="C1483" s="1117"/>
      <c r="D1483" s="754"/>
      <c r="E1483" s="1118"/>
      <c r="F1483" s="1118"/>
      <c r="G1483" s="1118"/>
      <c r="H1483" s="1118"/>
      <c r="I1483" s="1118"/>
      <c r="J1483" s="1118"/>
      <c r="K1483" s="1118"/>
      <c r="L1483" s="1118"/>
      <c r="M1483" s="1120"/>
      <c r="N1483" s="1121"/>
    </row>
    <row r="1484" spans="2:14" x14ac:dyDescent="0.2">
      <c r="B1484" s="1116"/>
      <c r="C1484" s="1117"/>
      <c r="D1484" s="754"/>
      <c r="E1484" s="1118"/>
      <c r="F1484" s="1118"/>
      <c r="G1484" s="1118"/>
      <c r="H1484" s="1118"/>
      <c r="I1484" s="1118"/>
      <c r="J1484" s="1118"/>
      <c r="K1484" s="1118"/>
      <c r="L1484" s="1118"/>
      <c r="M1484" s="1120"/>
      <c r="N1484" s="1121"/>
    </row>
    <row r="1485" spans="2:14" x14ac:dyDescent="0.2">
      <c r="B1485" s="1116"/>
      <c r="C1485" s="1117"/>
      <c r="D1485" s="754"/>
      <c r="E1485" s="1118"/>
      <c r="F1485" s="1118"/>
      <c r="G1485" s="1118"/>
      <c r="H1485" s="1118"/>
      <c r="I1485" s="1118"/>
      <c r="J1485" s="1118"/>
      <c r="K1485" s="1118"/>
      <c r="L1485" s="1118"/>
      <c r="M1485" s="1120"/>
      <c r="N1485" s="1121"/>
    </row>
    <row r="1486" spans="2:14" x14ac:dyDescent="0.2">
      <c r="B1486" s="1116"/>
      <c r="C1486" s="1117"/>
      <c r="D1486" s="754"/>
      <c r="E1486" s="1118"/>
      <c r="F1486" s="1118"/>
      <c r="G1486" s="1118"/>
      <c r="H1486" s="1118"/>
      <c r="I1486" s="1118"/>
      <c r="J1486" s="1118"/>
      <c r="K1486" s="1118"/>
      <c r="L1486" s="1118"/>
      <c r="M1486" s="1120"/>
      <c r="N1486" s="1121"/>
    </row>
    <row r="1487" spans="2:14" x14ac:dyDescent="0.2">
      <c r="B1487" s="1116"/>
      <c r="C1487" s="1117"/>
      <c r="D1487" s="754"/>
      <c r="E1487" s="1118"/>
      <c r="F1487" s="1118"/>
      <c r="G1487" s="1118"/>
      <c r="H1487" s="1118"/>
      <c r="I1487" s="1118"/>
      <c r="J1487" s="1118"/>
      <c r="K1487" s="1118"/>
      <c r="L1487" s="1118"/>
      <c r="M1487" s="1120"/>
      <c r="N1487" s="1121"/>
    </row>
    <row r="1488" spans="2:14" x14ac:dyDescent="0.2">
      <c r="B1488" s="1116"/>
      <c r="C1488" s="1117"/>
      <c r="D1488" s="754"/>
      <c r="E1488" s="1118"/>
      <c r="F1488" s="1118"/>
      <c r="G1488" s="1118"/>
      <c r="H1488" s="1118"/>
      <c r="I1488" s="1118"/>
      <c r="J1488" s="1118"/>
      <c r="K1488" s="1118"/>
      <c r="L1488" s="1118"/>
      <c r="M1488" s="1120"/>
      <c r="N1488" s="1121"/>
    </row>
    <row r="1489" spans="2:14" x14ac:dyDescent="0.2">
      <c r="B1489" s="1116"/>
      <c r="C1489" s="1117"/>
      <c r="D1489" s="754"/>
      <c r="E1489" s="1118"/>
      <c r="F1489" s="1118"/>
      <c r="G1489" s="1118"/>
      <c r="H1489" s="1118"/>
      <c r="I1489" s="1118"/>
      <c r="J1489" s="1118"/>
      <c r="K1489" s="1118"/>
      <c r="L1489" s="1118"/>
      <c r="M1489" s="1120"/>
      <c r="N1489" s="1121"/>
    </row>
    <row r="1490" spans="2:14" x14ac:dyDescent="0.2">
      <c r="B1490" s="1116"/>
      <c r="C1490" s="1117"/>
      <c r="D1490" s="754"/>
      <c r="E1490" s="1118"/>
      <c r="F1490" s="1118"/>
      <c r="G1490" s="1118"/>
      <c r="H1490" s="1118"/>
      <c r="I1490" s="1118"/>
      <c r="J1490" s="1118"/>
      <c r="K1490" s="1118"/>
      <c r="L1490" s="1118"/>
      <c r="M1490" s="1120"/>
      <c r="N1490" s="1121"/>
    </row>
    <row r="1491" spans="2:14" x14ac:dyDescent="0.2">
      <c r="B1491" s="1116"/>
      <c r="C1491" s="1117"/>
      <c r="D1491" s="754"/>
      <c r="E1491" s="1118"/>
      <c r="F1491" s="1118"/>
      <c r="G1491" s="1118"/>
      <c r="H1491" s="1118"/>
      <c r="I1491" s="1118"/>
      <c r="J1491" s="1118"/>
      <c r="K1491" s="1118"/>
      <c r="L1491" s="1118"/>
      <c r="M1491" s="1120"/>
      <c r="N1491" s="1121"/>
    </row>
    <row r="1492" spans="2:14" x14ac:dyDescent="0.2">
      <c r="B1492" s="1116"/>
      <c r="C1492" s="1117"/>
      <c r="D1492" s="754"/>
      <c r="E1492" s="1118"/>
      <c r="F1492" s="1118"/>
      <c r="G1492" s="1118"/>
      <c r="H1492" s="1118"/>
      <c r="I1492" s="1118"/>
      <c r="J1492" s="1118"/>
      <c r="K1492" s="1118"/>
      <c r="L1492" s="1118"/>
      <c r="M1492" s="1120"/>
      <c r="N1492" s="1121"/>
    </row>
    <row r="1493" spans="2:14" x14ac:dyDescent="0.2">
      <c r="B1493" s="1116"/>
      <c r="C1493" s="1117"/>
      <c r="D1493" s="754"/>
      <c r="E1493" s="1118"/>
      <c r="F1493" s="1118"/>
      <c r="G1493" s="1118"/>
      <c r="H1493" s="1118"/>
      <c r="I1493" s="1118"/>
      <c r="J1493" s="1118"/>
      <c r="K1493" s="1118"/>
      <c r="L1493" s="1118"/>
      <c r="M1493" s="1120"/>
      <c r="N1493" s="1121"/>
    </row>
    <row r="1494" spans="2:14" x14ac:dyDescent="0.2">
      <c r="B1494" s="1116"/>
      <c r="C1494" s="1117"/>
      <c r="D1494" s="754"/>
      <c r="E1494" s="1118"/>
      <c r="F1494" s="1118"/>
      <c r="G1494" s="1118"/>
      <c r="H1494" s="1118"/>
      <c r="I1494" s="1118"/>
      <c r="J1494" s="1118"/>
      <c r="K1494" s="1118"/>
      <c r="L1494" s="1118"/>
      <c r="M1494" s="1120"/>
      <c r="N1494" s="1121"/>
    </row>
    <row r="1495" spans="2:14" x14ac:dyDescent="0.2">
      <c r="B1495" s="1116"/>
      <c r="C1495" s="1117"/>
      <c r="D1495" s="754"/>
      <c r="E1495" s="1118"/>
      <c r="F1495" s="1118"/>
      <c r="G1495" s="1118"/>
      <c r="H1495" s="1118"/>
      <c r="I1495" s="1118"/>
      <c r="J1495" s="1118"/>
      <c r="K1495" s="1118"/>
      <c r="L1495" s="1118"/>
      <c r="M1495" s="1120"/>
      <c r="N1495" s="1121"/>
    </row>
    <row r="1496" spans="2:14" x14ac:dyDescent="0.2">
      <c r="B1496" s="1116"/>
      <c r="C1496" s="1117"/>
      <c r="D1496" s="754"/>
      <c r="E1496" s="1118"/>
      <c r="F1496" s="1118"/>
      <c r="G1496" s="1118"/>
      <c r="H1496" s="1118"/>
      <c r="I1496" s="1118"/>
      <c r="J1496" s="1118"/>
      <c r="K1496" s="1118"/>
      <c r="L1496" s="1118"/>
      <c r="M1496" s="1120"/>
      <c r="N1496" s="1121"/>
    </row>
    <row r="1497" spans="2:14" x14ac:dyDescent="0.2">
      <c r="B1497" s="1116"/>
      <c r="C1497" s="1117"/>
      <c r="D1497" s="754"/>
      <c r="E1497" s="1118"/>
      <c r="F1497" s="1118"/>
      <c r="G1497" s="1118"/>
      <c r="H1497" s="1118"/>
      <c r="I1497" s="1118"/>
      <c r="J1497" s="1118"/>
      <c r="K1497" s="1118"/>
      <c r="L1497" s="1118"/>
      <c r="M1497" s="1120"/>
      <c r="N1497" s="1121"/>
    </row>
    <row r="1498" spans="2:14" x14ac:dyDescent="0.2">
      <c r="B1498" s="1116"/>
      <c r="C1498" s="1117"/>
      <c r="D1498" s="754"/>
      <c r="E1498" s="1118"/>
      <c r="F1498" s="1118"/>
      <c r="G1498" s="1118"/>
      <c r="H1498" s="1118"/>
      <c r="I1498" s="1118"/>
      <c r="J1498" s="1118"/>
      <c r="K1498" s="1118"/>
      <c r="L1498" s="1118"/>
      <c r="M1498" s="1120"/>
      <c r="N1498" s="1121"/>
    </row>
    <row r="1499" spans="2:14" x14ac:dyDescent="0.2">
      <c r="B1499" s="1116"/>
      <c r="C1499" s="1117"/>
      <c r="D1499" s="754"/>
      <c r="E1499" s="1118"/>
      <c r="F1499" s="1118"/>
      <c r="G1499" s="1118"/>
      <c r="H1499" s="1118"/>
      <c r="I1499" s="1118"/>
      <c r="J1499" s="1118"/>
      <c r="K1499" s="1118"/>
      <c r="L1499" s="1118"/>
      <c r="M1499" s="1120"/>
      <c r="N1499" s="1121"/>
    </row>
    <row r="1500" spans="2:14" x14ac:dyDescent="0.2">
      <c r="B1500" s="1116"/>
      <c r="C1500" s="1117"/>
      <c r="D1500" s="754"/>
      <c r="E1500" s="1118"/>
      <c r="F1500" s="1118"/>
      <c r="G1500" s="1118"/>
      <c r="H1500" s="1118"/>
      <c r="I1500" s="1118"/>
      <c r="J1500" s="1118"/>
      <c r="K1500" s="1118"/>
      <c r="L1500" s="1118"/>
      <c r="M1500" s="1120"/>
      <c r="N1500" s="1121"/>
    </row>
    <row r="1501" spans="2:14" x14ac:dyDescent="0.2">
      <c r="B1501" s="1116"/>
      <c r="C1501" s="1117"/>
      <c r="D1501" s="754"/>
      <c r="E1501" s="1118"/>
      <c r="F1501" s="1118"/>
      <c r="G1501" s="1118"/>
      <c r="H1501" s="1118"/>
      <c r="I1501" s="1118"/>
      <c r="J1501" s="1118"/>
      <c r="K1501" s="1118"/>
      <c r="L1501" s="1118"/>
      <c r="M1501" s="1120"/>
      <c r="N1501" s="1121"/>
    </row>
    <row r="1502" spans="2:14" x14ac:dyDescent="0.2">
      <c r="B1502" s="1116"/>
      <c r="C1502" s="1117"/>
      <c r="D1502" s="754"/>
      <c r="E1502" s="1118"/>
      <c r="F1502" s="1118"/>
      <c r="G1502" s="1118"/>
      <c r="H1502" s="1118"/>
      <c r="I1502" s="1118"/>
      <c r="J1502" s="1118"/>
      <c r="K1502" s="1118"/>
      <c r="L1502" s="1118"/>
      <c r="M1502" s="1120"/>
      <c r="N1502" s="1121"/>
    </row>
    <row r="1503" spans="2:14" x14ac:dyDescent="0.2">
      <c r="B1503" s="1116"/>
      <c r="C1503" s="1117"/>
      <c r="D1503" s="754"/>
      <c r="E1503" s="1118"/>
      <c r="F1503" s="1118"/>
      <c r="G1503" s="1118"/>
      <c r="H1503" s="1118"/>
      <c r="I1503" s="1118"/>
      <c r="J1503" s="1118"/>
      <c r="K1503" s="1118"/>
      <c r="L1503" s="1118"/>
      <c r="M1503" s="1120"/>
      <c r="N1503" s="1121"/>
    </row>
    <row r="1504" spans="2:14" x14ac:dyDescent="0.2">
      <c r="B1504" s="1116"/>
      <c r="C1504" s="1117"/>
      <c r="D1504" s="754"/>
      <c r="E1504" s="1118"/>
      <c r="F1504" s="1118"/>
      <c r="G1504" s="1118"/>
      <c r="H1504" s="1118"/>
      <c r="I1504" s="1118"/>
      <c r="J1504" s="1118"/>
      <c r="K1504" s="1118"/>
      <c r="L1504" s="1118"/>
      <c r="M1504" s="1120"/>
      <c r="N1504" s="1121"/>
    </row>
    <row r="1505" spans="2:14" x14ac:dyDescent="0.2">
      <c r="B1505" s="1116"/>
      <c r="C1505" s="1117"/>
      <c r="D1505" s="754"/>
      <c r="E1505" s="1118"/>
      <c r="F1505" s="1118"/>
      <c r="G1505" s="1118"/>
      <c r="H1505" s="1118"/>
      <c r="I1505" s="1118"/>
      <c r="J1505" s="1118"/>
      <c r="K1505" s="1118"/>
      <c r="L1505" s="1118"/>
      <c r="M1505" s="1120"/>
      <c r="N1505" s="1121"/>
    </row>
    <row r="1506" spans="2:14" x14ac:dyDescent="0.2">
      <c r="B1506" s="1116"/>
      <c r="C1506" s="1117"/>
      <c r="D1506" s="754"/>
      <c r="E1506" s="1118"/>
      <c r="F1506" s="1118"/>
      <c r="G1506" s="1118"/>
      <c r="H1506" s="1118"/>
      <c r="I1506" s="1118"/>
      <c r="J1506" s="1118"/>
      <c r="K1506" s="1118"/>
      <c r="L1506" s="1118"/>
      <c r="M1506" s="1120"/>
      <c r="N1506" s="1121"/>
    </row>
    <row r="1507" spans="2:14" x14ac:dyDescent="0.2">
      <c r="B1507" s="1116"/>
      <c r="C1507" s="1117"/>
      <c r="D1507" s="754"/>
      <c r="E1507" s="1118"/>
      <c r="F1507" s="1118"/>
      <c r="G1507" s="1118"/>
      <c r="H1507" s="1118"/>
      <c r="I1507" s="1118"/>
      <c r="J1507" s="1118"/>
      <c r="K1507" s="1118"/>
      <c r="L1507" s="1118"/>
      <c r="M1507" s="1120"/>
      <c r="N1507" s="1121"/>
    </row>
    <row r="1508" spans="2:14" x14ac:dyDescent="0.2">
      <c r="B1508" s="1116"/>
      <c r="C1508" s="1117"/>
      <c r="D1508" s="754"/>
      <c r="E1508" s="1118"/>
      <c r="F1508" s="1118"/>
      <c r="G1508" s="1118"/>
      <c r="H1508" s="1118"/>
      <c r="I1508" s="1118"/>
      <c r="J1508" s="1118"/>
      <c r="K1508" s="1118"/>
      <c r="L1508" s="1118"/>
      <c r="M1508" s="1120"/>
      <c r="N1508" s="1121"/>
    </row>
    <row r="1509" spans="2:14" x14ac:dyDescent="0.2">
      <c r="B1509" s="1116"/>
      <c r="C1509" s="1117"/>
      <c r="D1509" s="754"/>
      <c r="E1509" s="1118"/>
      <c r="F1509" s="1118"/>
      <c r="G1509" s="1118"/>
      <c r="H1509" s="1118"/>
      <c r="I1509" s="1118"/>
      <c r="J1509" s="1118"/>
      <c r="K1509" s="1118"/>
      <c r="L1509" s="1118"/>
      <c r="M1509" s="1120"/>
      <c r="N1509" s="1121"/>
    </row>
    <row r="1510" spans="2:14" x14ac:dyDescent="0.2">
      <c r="B1510" s="1116"/>
      <c r="C1510" s="1117"/>
      <c r="D1510" s="754"/>
      <c r="E1510" s="1118"/>
      <c r="F1510" s="1118"/>
      <c r="G1510" s="1118"/>
      <c r="H1510" s="1118"/>
      <c r="I1510" s="1118"/>
      <c r="J1510" s="1118"/>
      <c r="K1510" s="1118"/>
      <c r="L1510" s="1118"/>
      <c r="M1510" s="1120"/>
      <c r="N1510" s="1121"/>
    </row>
    <row r="1511" spans="2:14" x14ac:dyDescent="0.2">
      <c r="B1511" s="1116"/>
      <c r="C1511" s="1117"/>
      <c r="D1511" s="754"/>
      <c r="E1511" s="1118"/>
      <c r="F1511" s="1118"/>
      <c r="G1511" s="1118"/>
      <c r="H1511" s="1118"/>
      <c r="I1511" s="1118"/>
      <c r="J1511" s="1118"/>
      <c r="K1511" s="1118"/>
      <c r="L1511" s="1118"/>
      <c r="M1511" s="1120"/>
      <c r="N1511" s="1121"/>
    </row>
    <row r="1512" spans="2:14" x14ac:dyDescent="0.2">
      <c r="B1512" s="1116"/>
      <c r="C1512" s="1117"/>
      <c r="D1512" s="754"/>
      <c r="E1512" s="1118"/>
      <c r="F1512" s="1118"/>
      <c r="G1512" s="1118"/>
      <c r="H1512" s="1118"/>
      <c r="I1512" s="1118"/>
      <c r="J1512" s="1118"/>
      <c r="K1512" s="1118"/>
      <c r="L1512" s="1118"/>
      <c r="M1512" s="1120"/>
      <c r="N1512" s="1121"/>
    </row>
    <row r="1513" spans="2:14" x14ac:dyDescent="0.2">
      <c r="B1513" s="1116"/>
      <c r="C1513" s="1117"/>
      <c r="D1513" s="754"/>
      <c r="E1513" s="1118"/>
      <c r="F1513" s="1118"/>
      <c r="G1513" s="1118"/>
      <c r="H1513" s="1118"/>
      <c r="I1513" s="1118"/>
      <c r="J1513" s="1118"/>
      <c r="K1513" s="1118"/>
      <c r="L1513" s="1118"/>
      <c r="M1513" s="1120"/>
      <c r="N1513" s="1121"/>
    </row>
    <row r="1514" spans="2:14" x14ac:dyDescent="0.2">
      <c r="B1514" s="1116"/>
      <c r="C1514" s="1117"/>
      <c r="D1514" s="754"/>
      <c r="E1514" s="1118"/>
      <c r="F1514" s="1118"/>
      <c r="G1514" s="1118"/>
      <c r="H1514" s="1118"/>
      <c r="I1514" s="1118"/>
      <c r="J1514" s="1118"/>
      <c r="K1514" s="1118"/>
      <c r="L1514" s="1118"/>
      <c r="M1514" s="1120"/>
      <c r="N1514" s="1121"/>
    </row>
    <row r="1515" spans="2:14" x14ac:dyDescent="0.2">
      <c r="B1515" s="1116"/>
      <c r="C1515" s="1117"/>
      <c r="D1515" s="754"/>
      <c r="E1515" s="1118"/>
      <c r="F1515" s="1118"/>
      <c r="G1515" s="1118"/>
      <c r="H1515" s="1118"/>
      <c r="I1515" s="1118"/>
      <c r="J1515" s="1118"/>
      <c r="K1515" s="1118"/>
      <c r="L1515" s="1118"/>
      <c r="M1515" s="1120"/>
      <c r="N1515" s="1121"/>
    </row>
    <row r="1516" spans="2:14" x14ac:dyDescent="0.2">
      <c r="B1516" s="1116"/>
      <c r="C1516" s="1117"/>
      <c r="D1516" s="754"/>
      <c r="E1516" s="1118"/>
      <c r="F1516" s="1118"/>
      <c r="G1516" s="1118"/>
      <c r="H1516" s="1118"/>
      <c r="I1516" s="1118"/>
      <c r="J1516" s="1118"/>
      <c r="K1516" s="1118"/>
      <c r="L1516" s="1118"/>
      <c r="M1516" s="1120"/>
      <c r="N1516" s="1121"/>
    </row>
    <row r="1517" spans="2:14" x14ac:dyDescent="0.2">
      <c r="B1517" s="1116"/>
      <c r="C1517" s="1117"/>
      <c r="D1517" s="754"/>
      <c r="E1517" s="1118"/>
      <c r="F1517" s="1118"/>
      <c r="G1517" s="1118"/>
      <c r="H1517" s="1118"/>
      <c r="I1517" s="1118"/>
      <c r="J1517" s="1118"/>
      <c r="K1517" s="1118"/>
      <c r="L1517" s="1118"/>
      <c r="M1517" s="1120"/>
      <c r="N1517" s="1121"/>
    </row>
    <row r="1518" spans="2:14" x14ac:dyDescent="0.2">
      <c r="B1518" s="1116"/>
      <c r="C1518" s="1117"/>
      <c r="D1518" s="754"/>
      <c r="E1518" s="1118"/>
      <c r="F1518" s="1118"/>
      <c r="G1518" s="1118"/>
      <c r="H1518" s="1118"/>
      <c r="I1518" s="1118"/>
      <c r="J1518" s="1118"/>
      <c r="K1518" s="1118"/>
      <c r="L1518" s="1118"/>
      <c r="M1518" s="1120"/>
      <c r="N1518" s="1121"/>
    </row>
    <row r="1519" spans="2:14" x14ac:dyDescent="0.2">
      <c r="B1519" s="1116"/>
      <c r="C1519" s="1117"/>
      <c r="D1519" s="754"/>
      <c r="E1519" s="1118"/>
      <c r="F1519" s="1118"/>
      <c r="G1519" s="1118"/>
      <c r="H1519" s="1118"/>
      <c r="I1519" s="1118"/>
      <c r="J1519" s="1118"/>
      <c r="K1519" s="1118"/>
      <c r="L1519" s="1118"/>
      <c r="M1519" s="1120"/>
      <c r="N1519" s="1121"/>
    </row>
    <row r="1520" spans="2:14" x14ac:dyDescent="0.2">
      <c r="B1520" s="1116"/>
      <c r="C1520" s="1117"/>
      <c r="D1520" s="754"/>
      <c r="E1520" s="1118"/>
      <c r="F1520" s="1118"/>
      <c r="G1520" s="1118"/>
      <c r="H1520" s="1118"/>
      <c r="I1520" s="1118"/>
      <c r="J1520" s="1118"/>
      <c r="K1520" s="1118"/>
      <c r="L1520" s="1118"/>
      <c r="M1520" s="1120"/>
      <c r="N1520" s="1121"/>
    </row>
    <row r="1521" spans="2:14" x14ac:dyDescent="0.2">
      <c r="B1521" s="1116"/>
      <c r="C1521" s="1117"/>
      <c r="D1521" s="754"/>
      <c r="E1521" s="1118"/>
      <c r="F1521" s="1118"/>
      <c r="G1521" s="1118"/>
      <c r="H1521" s="1118"/>
      <c r="I1521" s="1118"/>
      <c r="J1521" s="1118"/>
      <c r="K1521" s="1118"/>
      <c r="L1521" s="1118"/>
      <c r="M1521" s="1120"/>
      <c r="N1521" s="1121"/>
    </row>
    <row r="1522" spans="2:14" x14ac:dyDescent="0.2">
      <c r="B1522" s="1116"/>
      <c r="C1522" s="1117"/>
      <c r="D1522" s="754"/>
      <c r="E1522" s="1118"/>
      <c r="F1522" s="1118"/>
      <c r="G1522" s="1118"/>
      <c r="H1522" s="1118"/>
      <c r="I1522" s="1118"/>
      <c r="J1522" s="1118"/>
      <c r="K1522" s="1118"/>
      <c r="L1522" s="1118"/>
      <c r="M1522" s="1120"/>
      <c r="N1522" s="1121"/>
    </row>
    <row r="1523" spans="2:14" x14ac:dyDescent="0.2">
      <c r="B1523" s="1116"/>
      <c r="C1523" s="1117"/>
      <c r="D1523" s="754"/>
      <c r="E1523" s="1118"/>
      <c r="F1523" s="1118"/>
      <c r="G1523" s="1118"/>
      <c r="H1523" s="1118"/>
      <c r="I1523" s="1118"/>
      <c r="J1523" s="1118"/>
      <c r="K1523" s="1118"/>
      <c r="L1523" s="1118"/>
      <c r="M1523" s="1120"/>
      <c r="N1523" s="1121"/>
    </row>
    <row r="1524" spans="2:14" x14ac:dyDescent="0.2">
      <c r="B1524" s="1116"/>
      <c r="C1524" s="1117"/>
      <c r="D1524" s="754"/>
      <c r="E1524" s="1118"/>
      <c r="F1524" s="1118"/>
      <c r="G1524" s="1118"/>
      <c r="H1524" s="1118"/>
      <c r="I1524" s="1118"/>
      <c r="J1524" s="1118"/>
      <c r="K1524" s="1118"/>
      <c r="L1524" s="1118"/>
      <c r="M1524" s="1120"/>
      <c r="N1524" s="1121"/>
    </row>
    <row r="1525" spans="2:14" x14ac:dyDescent="0.2">
      <c r="B1525" s="1116"/>
      <c r="C1525" s="1117"/>
      <c r="D1525" s="754"/>
      <c r="E1525" s="1118"/>
      <c r="F1525" s="1118"/>
      <c r="G1525" s="1118"/>
      <c r="H1525" s="1118"/>
      <c r="I1525" s="1118"/>
      <c r="J1525" s="1118"/>
      <c r="K1525" s="1118"/>
      <c r="L1525" s="1118"/>
      <c r="M1525" s="1120"/>
      <c r="N1525" s="1121"/>
    </row>
    <row r="1526" spans="2:14" x14ac:dyDescent="0.2">
      <c r="B1526" s="1116"/>
      <c r="C1526" s="1117"/>
      <c r="D1526" s="754"/>
      <c r="E1526" s="1118"/>
      <c r="F1526" s="1118"/>
      <c r="G1526" s="1118"/>
      <c r="H1526" s="1118"/>
      <c r="I1526" s="1118"/>
      <c r="J1526" s="1118"/>
      <c r="K1526" s="1118"/>
      <c r="L1526" s="1118"/>
      <c r="M1526" s="1120"/>
      <c r="N1526" s="1121"/>
    </row>
    <row r="1527" spans="2:14" x14ac:dyDescent="0.2">
      <c r="B1527" s="1116"/>
      <c r="C1527" s="1117"/>
      <c r="D1527" s="754"/>
      <c r="E1527" s="1118"/>
      <c r="F1527" s="1118"/>
      <c r="G1527" s="1118"/>
      <c r="H1527" s="1118"/>
      <c r="I1527" s="1118"/>
      <c r="J1527" s="1118"/>
      <c r="K1527" s="1118"/>
      <c r="L1527" s="1118"/>
      <c r="M1527" s="1120"/>
      <c r="N1527" s="1121"/>
    </row>
    <row r="1528" spans="2:14" x14ac:dyDescent="0.2">
      <c r="B1528" s="1116"/>
      <c r="C1528" s="1117"/>
      <c r="D1528" s="754"/>
      <c r="E1528" s="1118"/>
      <c r="F1528" s="1118"/>
      <c r="G1528" s="1118"/>
      <c r="H1528" s="1118"/>
      <c r="I1528" s="1118"/>
      <c r="J1528" s="1118"/>
      <c r="K1528" s="1118"/>
      <c r="L1528" s="1118"/>
      <c r="M1528" s="1120"/>
      <c r="N1528" s="1121"/>
    </row>
    <row r="1529" spans="2:14" x14ac:dyDescent="0.2">
      <c r="B1529" s="1116"/>
      <c r="C1529" s="1117"/>
      <c r="D1529" s="754"/>
      <c r="E1529" s="1118"/>
      <c r="F1529" s="1118"/>
      <c r="G1529" s="1118"/>
      <c r="H1529" s="1118"/>
      <c r="I1529" s="1118"/>
      <c r="J1529" s="1118"/>
      <c r="K1529" s="1118"/>
      <c r="L1529" s="1118"/>
      <c r="M1529" s="1120"/>
      <c r="N1529" s="1121"/>
    </row>
    <row r="1530" spans="2:14" x14ac:dyDescent="0.2">
      <c r="B1530" s="1116"/>
      <c r="C1530" s="1117"/>
      <c r="D1530" s="754"/>
      <c r="E1530" s="1118"/>
      <c r="F1530" s="1118"/>
      <c r="G1530" s="1118"/>
      <c r="H1530" s="1118"/>
      <c r="I1530" s="1118"/>
      <c r="J1530" s="1118"/>
      <c r="K1530" s="1118"/>
      <c r="L1530" s="1118"/>
      <c r="M1530" s="1120"/>
      <c r="N1530" s="1121"/>
    </row>
    <row r="1531" spans="2:14" x14ac:dyDescent="0.2">
      <c r="B1531" s="1116"/>
      <c r="C1531" s="1117"/>
      <c r="D1531" s="754"/>
      <c r="E1531" s="1118"/>
      <c r="F1531" s="1118"/>
      <c r="G1531" s="1118"/>
      <c r="H1531" s="1118"/>
      <c r="I1531" s="1118"/>
      <c r="J1531" s="1118"/>
      <c r="K1531" s="1118"/>
      <c r="L1531" s="1118"/>
      <c r="M1531" s="1120"/>
      <c r="N1531" s="1121"/>
    </row>
    <row r="1532" spans="2:14" x14ac:dyDescent="0.2">
      <c r="B1532" s="1116"/>
      <c r="C1532" s="1117"/>
      <c r="D1532" s="754"/>
      <c r="E1532" s="1118"/>
      <c r="F1532" s="1118"/>
      <c r="G1532" s="1118"/>
      <c r="H1532" s="1118"/>
      <c r="I1532" s="1118"/>
      <c r="J1532" s="1118"/>
      <c r="K1532" s="1118"/>
      <c r="L1532" s="1118"/>
      <c r="M1532" s="1120"/>
      <c r="N1532" s="1121"/>
    </row>
    <row r="1533" spans="2:14" x14ac:dyDescent="0.2">
      <c r="B1533" s="1116"/>
      <c r="C1533" s="1117"/>
      <c r="D1533" s="754"/>
      <c r="E1533" s="1118"/>
      <c r="F1533" s="1118"/>
      <c r="G1533" s="1118"/>
      <c r="H1533" s="1118"/>
      <c r="I1533" s="1118"/>
      <c r="J1533" s="1118"/>
      <c r="K1533" s="1118"/>
      <c r="L1533" s="1118"/>
      <c r="M1533" s="1120"/>
      <c r="N1533" s="1121"/>
    </row>
    <row r="1534" spans="2:14" x14ac:dyDescent="0.2">
      <c r="B1534" s="1116"/>
      <c r="C1534" s="1117"/>
      <c r="D1534" s="754"/>
      <c r="E1534" s="1118"/>
      <c r="F1534" s="1118"/>
      <c r="G1534" s="1118"/>
      <c r="H1534" s="1118"/>
      <c r="I1534" s="1118"/>
      <c r="J1534" s="1118"/>
      <c r="K1534" s="1118"/>
      <c r="L1534" s="1118"/>
      <c r="M1534" s="1120"/>
      <c r="N1534" s="1121"/>
    </row>
    <row r="1535" spans="2:14" x14ac:dyDescent="0.2">
      <c r="B1535" s="1116"/>
      <c r="C1535" s="1117"/>
      <c r="D1535" s="754"/>
      <c r="E1535" s="1118"/>
      <c r="F1535" s="1118"/>
      <c r="G1535" s="1118"/>
      <c r="H1535" s="1118"/>
      <c r="I1535" s="1118"/>
      <c r="J1535" s="1118"/>
      <c r="K1535" s="1118"/>
      <c r="L1535" s="1118"/>
      <c r="M1535" s="1120"/>
      <c r="N1535" s="1121"/>
    </row>
    <row r="1536" spans="2:14" x14ac:dyDescent="0.2">
      <c r="B1536" s="1116"/>
      <c r="C1536" s="1117"/>
      <c r="D1536" s="754"/>
      <c r="E1536" s="1118"/>
      <c r="F1536" s="1118"/>
      <c r="G1536" s="1118"/>
      <c r="H1536" s="1118"/>
      <c r="I1536" s="1118"/>
      <c r="J1536" s="1118"/>
      <c r="K1536" s="1118"/>
      <c r="L1536" s="1118"/>
      <c r="M1536" s="1120"/>
      <c r="N1536" s="1121"/>
    </row>
    <row r="1537" spans="2:14" x14ac:dyDescent="0.2">
      <c r="B1537" s="1116"/>
      <c r="C1537" s="1117"/>
      <c r="D1537" s="754"/>
      <c r="E1537" s="1118"/>
      <c r="F1537" s="1118"/>
      <c r="G1537" s="1118"/>
      <c r="H1537" s="1118"/>
      <c r="I1537" s="1118"/>
      <c r="J1537" s="1118"/>
      <c r="K1537" s="1118"/>
      <c r="L1537" s="1118"/>
      <c r="M1537" s="1120"/>
      <c r="N1537" s="1121"/>
    </row>
    <row r="1538" spans="2:14" x14ac:dyDescent="0.2">
      <c r="B1538" s="1116"/>
      <c r="C1538" s="1117"/>
      <c r="D1538" s="754"/>
      <c r="E1538" s="1118"/>
      <c r="F1538" s="1118"/>
      <c r="G1538" s="1118"/>
      <c r="H1538" s="1118"/>
      <c r="I1538" s="1118"/>
      <c r="J1538" s="1118"/>
      <c r="K1538" s="1118"/>
      <c r="L1538" s="1118"/>
      <c r="M1538" s="1120"/>
      <c r="N1538" s="1121"/>
    </row>
    <row r="1539" spans="2:14" x14ac:dyDescent="0.2">
      <c r="B1539" s="1116"/>
      <c r="C1539" s="1117"/>
      <c r="D1539" s="754"/>
      <c r="E1539" s="1118"/>
      <c r="F1539" s="1118"/>
      <c r="G1539" s="1118"/>
      <c r="H1539" s="1118"/>
      <c r="I1539" s="1118"/>
      <c r="J1539" s="1118"/>
      <c r="K1539" s="1118"/>
      <c r="L1539" s="1118"/>
      <c r="M1539" s="1120"/>
      <c r="N1539" s="1121"/>
    </row>
    <row r="1540" spans="2:14" x14ac:dyDescent="0.2">
      <c r="B1540" s="1116"/>
      <c r="C1540" s="1117"/>
      <c r="D1540" s="754"/>
      <c r="E1540" s="1118"/>
      <c r="F1540" s="1118"/>
      <c r="G1540" s="1118"/>
      <c r="H1540" s="1118"/>
      <c r="I1540" s="1118"/>
      <c r="J1540" s="1118"/>
      <c r="K1540" s="1118"/>
      <c r="L1540" s="1118"/>
      <c r="M1540" s="1120"/>
      <c r="N1540" s="1121"/>
    </row>
    <row r="1541" spans="2:14" x14ac:dyDescent="0.2">
      <c r="B1541" s="1116"/>
      <c r="C1541" s="1117"/>
      <c r="D1541" s="754"/>
      <c r="E1541" s="1118"/>
      <c r="F1541" s="1118"/>
      <c r="G1541" s="1118"/>
      <c r="H1541" s="1118"/>
      <c r="I1541" s="1118"/>
      <c r="J1541" s="1118"/>
      <c r="K1541" s="1118"/>
      <c r="L1541" s="1118"/>
      <c r="M1541" s="1120"/>
      <c r="N1541" s="1121"/>
    </row>
    <row r="1542" spans="2:14" x14ac:dyDescent="0.2">
      <c r="B1542" s="1116"/>
      <c r="C1542" s="1117"/>
      <c r="D1542" s="754"/>
      <c r="E1542" s="1118"/>
      <c r="F1542" s="1118"/>
      <c r="G1542" s="1118"/>
      <c r="H1542" s="1118"/>
      <c r="I1542" s="1118"/>
      <c r="J1542" s="1118"/>
      <c r="K1542" s="1118"/>
      <c r="L1542" s="1118"/>
      <c r="M1542" s="1120"/>
      <c r="N1542" s="1121"/>
    </row>
    <row r="1543" spans="2:14" x14ac:dyDescent="0.2">
      <c r="B1543" s="1116"/>
      <c r="C1543" s="1117"/>
      <c r="D1543" s="754"/>
      <c r="E1543" s="1118"/>
      <c r="F1543" s="1118"/>
      <c r="G1543" s="1118"/>
      <c r="H1543" s="1118"/>
      <c r="I1543" s="1118"/>
      <c r="J1543" s="1118"/>
      <c r="K1543" s="1118"/>
      <c r="L1543" s="1118"/>
      <c r="M1543" s="1120"/>
      <c r="N1543" s="1121"/>
    </row>
    <row r="1544" spans="2:14" x14ac:dyDescent="0.2">
      <c r="B1544" s="1116"/>
      <c r="C1544" s="1117"/>
      <c r="D1544" s="754"/>
      <c r="E1544" s="1118"/>
      <c r="F1544" s="1118"/>
      <c r="G1544" s="1118"/>
      <c r="H1544" s="1118"/>
      <c r="I1544" s="1118"/>
      <c r="J1544" s="1118"/>
      <c r="K1544" s="1118"/>
      <c r="L1544" s="1118"/>
      <c r="M1544" s="1120"/>
      <c r="N1544" s="1121"/>
    </row>
    <row r="1545" spans="2:14" x14ac:dyDescent="0.2">
      <c r="B1545" s="1116"/>
      <c r="C1545" s="1117"/>
      <c r="D1545" s="754"/>
      <c r="E1545" s="1118"/>
      <c r="F1545" s="1118"/>
      <c r="G1545" s="1118"/>
      <c r="H1545" s="1118"/>
      <c r="I1545" s="1118"/>
      <c r="J1545" s="1118"/>
      <c r="K1545" s="1118"/>
      <c r="L1545" s="1118"/>
      <c r="M1545" s="1120"/>
      <c r="N1545" s="1121"/>
    </row>
    <row r="1546" spans="2:14" x14ac:dyDescent="0.2">
      <c r="B1546" s="1116"/>
      <c r="C1546" s="1117"/>
      <c r="D1546" s="754"/>
      <c r="E1546" s="1118"/>
      <c r="F1546" s="1118"/>
      <c r="G1546" s="1118"/>
      <c r="H1546" s="1118"/>
      <c r="I1546" s="1118"/>
      <c r="J1546" s="1118"/>
      <c r="K1546" s="1118"/>
      <c r="L1546" s="1118"/>
      <c r="M1546" s="1120"/>
      <c r="N1546" s="1121"/>
    </row>
    <row r="1547" spans="2:14" x14ac:dyDescent="0.2">
      <c r="B1547" s="1116"/>
      <c r="C1547" s="1117"/>
      <c r="D1547" s="754"/>
      <c r="E1547" s="1118"/>
      <c r="F1547" s="1118"/>
      <c r="G1547" s="1118"/>
      <c r="H1547" s="1118"/>
      <c r="I1547" s="1118"/>
      <c r="J1547" s="1118"/>
      <c r="K1547" s="1118"/>
      <c r="L1547" s="1118"/>
      <c r="M1547" s="1120"/>
      <c r="N1547" s="1121"/>
    </row>
    <row r="1548" spans="2:14" x14ac:dyDescent="0.2">
      <c r="B1548" s="1116"/>
      <c r="C1548" s="1117"/>
      <c r="D1548" s="754"/>
      <c r="E1548" s="1118"/>
      <c r="F1548" s="1118"/>
      <c r="G1548" s="1118"/>
      <c r="H1548" s="1118"/>
      <c r="I1548" s="1118"/>
      <c r="J1548" s="1118"/>
      <c r="K1548" s="1118"/>
      <c r="L1548" s="1118"/>
      <c r="M1548" s="1120"/>
      <c r="N1548" s="1121"/>
    </row>
    <row r="1549" spans="2:14" x14ac:dyDescent="0.2">
      <c r="B1549" s="1116"/>
      <c r="C1549" s="1117"/>
      <c r="D1549" s="754"/>
      <c r="E1549" s="1118"/>
      <c r="F1549" s="1118"/>
      <c r="G1549" s="1118"/>
      <c r="H1549" s="1118"/>
      <c r="I1549" s="1118"/>
      <c r="J1549" s="1118"/>
      <c r="K1549" s="1118"/>
      <c r="L1549" s="1118"/>
      <c r="M1549" s="1120"/>
      <c r="N1549" s="1121"/>
    </row>
    <row r="1550" spans="2:14" x14ac:dyDescent="0.2">
      <c r="B1550" s="1116"/>
      <c r="C1550" s="1117"/>
      <c r="D1550" s="754"/>
      <c r="E1550" s="1118"/>
      <c r="F1550" s="1118"/>
      <c r="G1550" s="1118"/>
      <c r="H1550" s="1118"/>
      <c r="I1550" s="1118"/>
      <c r="J1550" s="1118"/>
      <c r="K1550" s="1118"/>
      <c r="L1550" s="1118"/>
      <c r="M1550" s="1120"/>
      <c r="N1550" s="1121"/>
    </row>
    <row r="1551" spans="2:14" x14ac:dyDescent="0.2">
      <c r="B1551" s="1116"/>
      <c r="C1551" s="1117"/>
      <c r="D1551" s="754"/>
      <c r="E1551" s="1118"/>
      <c r="F1551" s="1118"/>
      <c r="G1551" s="1118"/>
      <c r="H1551" s="1118"/>
      <c r="I1551" s="1118"/>
      <c r="J1551" s="1118"/>
      <c r="K1551" s="1118"/>
      <c r="L1551" s="1118"/>
      <c r="M1551" s="1120"/>
      <c r="N1551" s="1121"/>
    </row>
    <row r="1552" spans="2:14" x14ac:dyDescent="0.2">
      <c r="B1552" s="1116"/>
      <c r="C1552" s="1117"/>
      <c r="D1552" s="754"/>
      <c r="E1552" s="1118"/>
      <c r="F1552" s="1118"/>
      <c r="G1552" s="1118"/>
      <c r="H1552" s="1118"/>
      <c r="I1552" s="1118"/>
      <c r="J1552" s="1118"/>
      <c r="K1552" s="1118"/>
      <c r="L1552" s="1118"/>
      <c r="M1552" s="1120"/>
      <c r="N1552" s="1121"/>
    </row>
    <row r="1553" spans="2:14" x14ac:dyDescent="0.2">
      <c r="B1553" s="1116"/>
      <c r="C1553" s="1117"/>
      <c r="D1553" s="754"/>
      <c r="E1553" s="1118"/>
      <c r="F1553" s="1118"/>
      <c r="G1553" s="1118"/>
      <c r="H1553" s="1118"/>
      <c r="I1553" s="1118"/>
      <c r="J1553" s="1118"/>
      <c r="K1553" s="1118"/>
      <c r="L1553" s="1118"/>
      <c r="M1553" s="1120"/>
      <c r="N1553" s="1121"/>
    </row>
    <row r="1554" spans="2:14" x14ac:dyDescent="0.2">
      <c r="B1554" s="1116"/>
      <c r="C1554" s="1117"/>
      <c r="D1554" s="754"/>
      <c r="E1554" s="1118"/>
      <c r="F1554" s="1118"/>
      <c r="G1554" s="1118"/>
      <c r="H1554" s="1118"/>
      <c r="I1554" s="1118"/>
      <c r="J1554" s="1118"/>
      <c r="K1554" s="1118"/>
      <c r="L1554" s="1118"/>
      <c r="M1554" s="1120"/>
      <c r="N1554" s="1121"/>
    </row>
    <row r="1555" spans="2:14" x14ac:dyDescent="0.2">
      <c r="B1555" s="1116"/>
      <c r="C1555" s="1117"/>
      <c r="D1555" s="754"/>
      <c r="E1555" s="1118"/>
      <c r="F1555" s="1118"/>
      <c r="G1555" s="1118"/>
      <c r="H1555" s="1118"/>
      <c r="I1555" s="1118"/>
      <c r="J1555" s="1118"/>
      <c r="K1555" s="1118"/>
      <c r="L1555" s="1118"/>
      <c r="M1555" s="1120"/>
      <c r="N1555" s="1121"/>
    </row>
    <row r="1556" spans="2:14" x14ac:dyDescent="0.2">
      <c r="B1556" s="1116"/>
      <c r="C1556" s="1117"/>
      <c r="D1556" s="754"/>
      <c r="E1556" s="1118"/>
      <c r="F1556" s="1118"/>
      <c r="G1556" s="1118"/>
      <c r="H1556" s="1118"/>
      <c r="I1556" s="1118"/>
      <c r="J1556" s="1118"/>
      <c r="K1556" s="1118"/>
      <c r="L1556" s="1118"/>
      <c r="M1556" s="1120"/>
      <c r="N1556" s="1121"/>
    </row>
    <row r="1557" spans="2:14" x14ac:dyDescent="0.2">
      <c r="B1557" s="1116"/>
      <c r="C1557" s="1117"/>
      <c r="D1557" s="754"/>
      <c r="E1557" s="1118"/>
      <c r="F1557" s="1118"/>
      <c r="G1557" s="1118"/>
      <c r="H1557" s="1118"/>
      <c r="I1557" s="1118"/>
      <c r="J1557" s="1118"/>
      <c r="K1557" s="1118"/>
      <c r="L1557" s="1118"/>
      <c r="M1557" s="1120"/>
      <c r="N1557" s="1121"/>
    </row>
    <row r="1558" spans="2:14" x14ac:dyDescent="0.2">
      <c r="B1558" s="1116"/>
      <c r="C1558" s="1117"/>
      <c r="D1558" s="754"/>
      <c r="E1558" s="1118"/>
      <c r="F1558" s="1118"/>
      <c r="G1558" s="1118"/>
      <c r="H1558" s="1118"/>
      <c r="I1558" s="1118"/>
      <c r="J1558" s="1118"/>
      <c r="K1558" s="1118"/>
      <c r="L1558" s="1118"/>
      <c r="M1558" s="1120"/>
      <c r="N1558" s="1121"/>
    </row>
    <row r="1559" spans="2:14" x14ac:dyDescent="0.2">
      <c r="B1559" s="1116"/>
      <c r="C1559" s="1117"/>
      <c r="D1559" s="754"/>
      <c r="E1559" s="1118"/>
      <c r="F1559" s="1118"/>
      <c r="G1559" s="1118"/>
      <c r="H1559" s="1118"/>
      <c r="I1559" s="1118"/>
      <c r="J1559" s="1118"/>
      <c r="K1559" s="1118"/>
      <c r="L1559" s="1118"/>
      <c r="M1559" s="1120"/>
      <c r="N1559" s="1121"/>
    </row>
    <row r="1560" spans="2:14" x14ac:dyDescent="0.2">
      <c r="B1560" s="1116"/>
      <c r="C1560" s="1117"/>
      <c r="D1560" s="754"/>
      <c r="E1560" s="1118"/>
      <c r="F1560" s="1118"/>
      <c r="G1560" s="1118"/>
      <c r="H1560" s="1118"/>
      <c r="I1560" s="1118"/>
      <c r="J1560" s="1118"/>
      <c r="K1560" s="1118"/>
      <c r="L1560" s="1118"/>
      <c r="M1560" s="1120"/>
      <c r="N1560" s="1121"/>
    </row>
    <row r="1561" spans="2:14" x14ac:dyDescent="0.2">
      <c r="B1561" s="1116"/>
      <c r="C1561" s="1117"/>
      <c r="D1561" s="754"/>
      <c r="E1561" s="1118"/>
      <c r="F1561" s="1118"/>
      <c r="G1561" s="1118"/>
      <c r="H1561" s="1118"/>
      <c r="I1561" s="1118"/>
      <c r="J1561" s="1118"/>
      <c r="K1561" s="1118"/>
      <c r="L1561" s="1118"/>
      <c r="M1561" s="1120"/>
      <c r="N1561" s="1121"/>
    </row>
    <row r="1562" spans="2:14" x14ac:dyDescent="0.2">
      <c r="B1562" s="1116"/>
      <c r="C1562" s="1117"/>
      <c r="D1562" s="754"/>
      <c r="E1562" s="1118"/>
      <c r="F1562" s="1118"/>
      <c r="G1562" s="1118"/>
      <c r="H1562" s="1118"/>
      <c r="I1562" s="1118"/>
      <c r="J1562" s="1118"/>
      <c r="K1562" s="1118"/>
      <c r="L1562" s="1118"/>
      <c r="M1562" s="1120"/>
      <c r="N1562" s="1121"/>
    </row>
    <row r="1563" spans="2:14" x14ac:dyDescent="0.2">
      <c r="B1563" s="1116"/>
      <c r="C1563" s="1117"/>
      <c r="D1563" s="754"/>
      <c r="E1563" s="1118"/>
      <c r="F1563" s="1118"/>
      <c r="G1563" s="1118"/>
      <c r="H1563" s="1118"/>
      <c r="I1563" s="1118"/>
      <c r="J1563" s="1118"/>
      <c r="K1563" s="1118"/>
      <c r="L1563" s="1118"/>
      <c r="M1563" s="1120"/>
      <c r="N1563" s="1121"/>
    </row>
    <row r="1564" spans="2:14" x14ac:dyDescent="0.2">
      <c r="B1564" s="1116"/>
      <c r="C1564" s="1117"/>
      <c r="D1564" s="754"/>
      <c r="E1564" s="1118"/>
      <c r="F1564" s="1118"/>
      <c r="G1564" s="1118"/>
      <c r="H1564" s="1118"/>
      <c r="I1564" s="1118"/>
      <c r="J1564" s="1118"/>
      <c r="K1564" s="1118"/>
      <c r="L1564" s="1118"/>
      <c r="M1564" s="1120"/>
      <c r="N1564" s="1121"/>
    </row>
    <row r="1565" spans="2:14" x14ac:dyDescent="0.2">
      <c r="B1565" s="1116"/>
      <c r="C1565" s="1117"/>
      <c r="D1565" s="754"/>
      <c r="E1565" s="1118"/>
      <c r="F1565" s="1118"/>
      <c r="G1565" s="1118"/>
      <c r="H1565" s="1118"/>
      <c r="I1565" s="1118"/>
      <c r="J1565" s="1118"/>
      <c r="K1565" s="1118"/>
      <c r="L1565" s="1118"/>
      <c r="M1565" s="1120"/>
      <c r="N1565" s="1121"/>
    </row>
    <row r="1566" spans="2:14" x14ac:dyDescent="0.2">
      <c r="B1566" s="1116"/>
      <c r="C1566" s="1117"/>
      <c r="D1566" s="754"/>
      <c r="E1566" s="1118"/>
      <c r="F1566" s="1118"/>
      <c r="G1566" s="1118"/>
      <c r="H1566" s="1118"/>
      <c r="I1566" s="1118"/>
      <c r="J1566" s="1118"/>
      <c r="K1566" s="1118"/>
      <c r="L1566" s="1118"/>
      <c r="M1566" s="1120"/>
      <c r="N1566" s="1121"/>
    </row>
    <row r="1567" spans="2:14" x14ac:dyDescent="0.2">
      <c r="B1567" s="1116"/>
      <c r="C1567" s="1117"/>
      <c r="D1567" s="754"/>
      <c r="E1567" s="1118"/>
      <c r="F1567" s="1118"/>
      <c r="G1567" s="1118"/>
      <c r="H1567" s="1118"/>
      <c r="I1567" s="1118"/>
      <c r="J1567" s="1118"/>
      <c r="K1567" s="1118"/>
      <c r="L1567" s="1118"/>
      <c r="M1567" s="1120"/>
      <c r="N1567" s="1121"/>
    </row>
    <row r="1568" spans="2:14" x14ac:dyDescent="0.2">
      <c r="B1568" s="1116"/>
      <c r="C1568" s="1117"/>
      <c r="D1568" s="754"/>
      <c r="E1568" s="1118"/>
      <c r="F1568" s="1118"/>
      <c r="G1568" s="1118"/>
      <c r="H1568" s="1118"/>
      <c r="I1568" s="1118"/>
      <c r="J1568" s="1118"/>
      <c r="K1568" s="1118"/>
      <c r="L1568" s="1118"/>
      <c r="M1568" s="1120"/>
      <c r="N1568" s="1121"/>
    </row>
    <row r="1569" spans="2:14" x14ac:dyDescent="0.2">
      <c r="B1569" s="1116"/>
      <c r="C1569" s="1117"/>
      <c r="D1569" s="754"/>
      <c r="E1569" s="1118"/>
      <c r="F1569" s="1118"/>
      <c r="G1569" s="1118"/>
      <c r="H1569" s="1118"/>
      <c r="I1569" s="1118"/>
      <c r="J1569" s="1118"/>
      <c r="K1569" s="1118"/>
      <c r="L1569" s="1118"/>
      <c r="M1569" s="1120"/>
      <c r="N1569" s="1121"/>
    </row>
    <row r="1570" spans="2:14" x14ac:dyDescent="0.2">
      <c r="B1570" s="1116"/>
      <c r="C1570" s="1117"/>
      <c r="D1570" s="754"/>
      <c r="E1570" s="1118"/>
      <c r="F1570" s="1118"/>
      <c r="G1570" s="1118"/>
      <c r="H1570" s="1118"/>
      <c r="I1570" s="1118"/>
      <c r="J1570" s="1118"/>
      <c r="K1570" s="1118"/>
      <c r="L1570" s="1118"/>
      <c r="M1570" s="1120"/>
      <c r="N1570" s="1121"/>
    </row>
    <row r="1571" spans="2:14" x14ac:dyDescent="0.2">
      <c r="B1571" s="1116"/>
      <c r="C1571" s="1117"/>
      <c r="D1571" s="754"/>
      <c r="E1571" s="1118"/>
      <c r="F1571" s="1118"/>
      <c r="G1571" s="1118"/>
      <c r="H1571" s="1118"/>
      <c r="I1571" s="1118"/>
      <c r="J1571" s="1118"/>
      <c r="K1571" s="1118"/>
      <c r="L1571" s="1118"/>
      <c r="M1571" s="1120"/>
      <c r="N1571" s="1121"/>
    </row>
    <row r="1572" spans="2:14" x14ac:dyDescent="0.2">
      <c r="B1572" s="1116"/>
      <c r="C1572" s="1117"/>
      <c r="D1572" s="754"/>
      <c r="E1572" s="1118"/>
      <c r="F1572" s="1118"/>
      <c r="G1572" s="1118"/>
      <c r="H1572" s="1118"/>
      <c r="I1572" s="1118"/>
      <c r="J1572" s="1118"/>
      <c r="K1572" s="1118"/>
      <c r="L1572" s="1118"/>
      <c r="M1572" s="1120"/>
      <c r="N1572" s="1121"/>
    </row>
    <row r="1573" spans="2:14" x14ac:dyDescent="0.2">
      <c r="B1573" s="1116"/>
      <c r="C1573" s="1117"/>
      <c r="D1573" s="754"/>
      <c r="E1573" s="1118"/>
      <c r="F1573" s="1118"/>
      <c r="G1573" s="1118"/>
      <c r="H1573" s="1118"/>
      <c r="I1573" s="1118"/>
      <c r="J1573" s="1118"/>
      <c r="K1573" s="1118"/>
      <c r="L1573" s="1118"/>
      <c r="M1573" s="1120"/>
      <c r="N1573" s="1121"/>
    </row>
    <row r="1574" spans="2:14" x14ac:dyDescent="0.2">
      <c r="B1574" s="1116"/>
      <c r="C1574" s="1117"/>
      <c r="D1574" s="754"/>
      <c r="E1574" s="1118"/>
      <c r="F1574" s="1118"/>
      <c r="G1574" s="1118"/>
      <c r="H1574" s="1118"/>
      <c r="I1574" s="1118"/>
      <c r="J1574" s="1118"/>
      <c r="K1574" s="1118"/>
      <c r="L1574" s="1118"/>
      <c r="M1574" s="1120"/>
      <c r="N1574" s="1121"/>
    </row>
    <row r="1575" spans="2:14" x14ac:dyDescent="0.2">
      <c r="B1575" s="1116"/>
      <c r="C1575" s="1117"/>
      <c r="D1575" s="754"/>
      <c r="E1575" s="1118"/>
      <c r="F1575" s="1118"/>
      <c r="G1575" s="1118"/>
      <c r="H1575" s="1118"/>
      <c r="I1575" s="1118"/>
      <c r="J1575" s="1118"/>
      <c r="K1575" s="1118"/>
      <c r="L1575" s="1118"/>
      <c r="M1575" s="1120"/>
      <c r="N1575" s="1121"/>
    </row>
    <row r="1576" spans="2:14" x14ac:dyDescent="0.2">
      <c r="B1576" s="1116"/>
      <c r="C1576" s="1117"/>
      <c r="D1576" s="754"/>
      <c r="E1576" s="1118"/>
      <c r="F1576" s="1118"/>
      <c r="G1576" s="1118"/>
      <c r="H1576" s="1118"/>
      <c r="I1576" s="1118"/>
      <c r="J1576" s="1118"/>
      <c r="K1576" s="1118"/>
      <c r="L1576" s="1118"/>
      <c r="M1576" s="1120"/>
      <c r="N1576" s="1121"/>
    </row>
    <row r="1577" spans="2:14" x14ac:dyDescent="0.2">
      <c r="B1577" s="1116"/>
      <c r="C1577" s="1117"/>
      <c r="D1577" s="754"/>
      <c r="E1577" s="1118"/>
      <c r="F1577" s="1118"/>
      <c r="G1577" s="1118"/>
      <c r="H1577" s="1118"/>
      <c r="I1577" s="1118"/>
      <c r="J1577" s="1118"/>
      <c r="K1577" s="1118"/>
      <c r="L1577" s="1118"/>
      <c r="M1577" s="1120"/>
      <c r="N1577" s="1121"/>
    </row>
    <row r="1578" spans="2:14" x14ac:dyDescent="0.2">
      <c r="B1578" s="1116"/>
      <c r="C1578" s="1117"/>
      <c r="D1578" s="754"/>
      <c r="E1578" s="1118"/>
      <c r="F1578" s="1118"/>
      <c r="G1578" s="1118"/>
      <c r="H1578" s="1118"/>
      <c r="I1578" s="1118"/>
      <c r="J1578" s="1118"/>
      <c r="K1578" s="1118"/>
      <c r="L1578" s="1118"/>
      <c r="M1578" s="1120"/>
      <c r="N1578" s="1121"/>
    </row>
    <row r="1579" spans="2:14" x14ac:dyDescent="0.2">
      <c r="B1579" s="1116"/>
      <c r="C1579" s="1117"/>
      <c r="D1579" s="754"/>
      <c r="E1579" s="1118"/>
      <c r="F1579" s="1118"/>
      <c r="G1579" s="1118"/>
      <c r="H1579" s="1118"/>
      <c r="I1579" s="1118"/>
      <c r="J1579" s="1118"/>
      <c r="K1579" s="1118"/>
      <c r="L1579" s="1118"/>
      <c r="M1579" s="1120"/>
      <c r="N1579" s="1121"/>
    </row>
    <row r="1580" spans="2:14" x14ac:dyDescent="0.2">
      <c r="B1580" s="1116"/>
      <c r="C1580" s="1117"/>
      <c r="D1580" s="754"/>
      <c r="E1580" s="1118"/>
      <c r="F1580" s="1118"/>
      <c r="G1580" s="1118"/>
      <c r="H1580" s="1118"/>
      <c r="I1580" s="1118"/>
      <c r="J1580" s="1118"/>
      <c r="K1580" s="1118"/>
      <c r="L1580" s="1118"/>
      <c r="M1580" s="1120"/>
      <c r="N1580" s="1121"/>
    </row>
    <row r="1581" spans="2:14" x14ac:dyDescent="0.2">
      <c r="B1581" s="1116"/>
      <c r="C1581" s="1117"/>
      <c r="D1581" s="754"/>
      <c r="E1581" s="1118"/>
      <c r="F1581" s="1118"/>
      <c r="G1581" s="1118"/>
      <c r="H1581" s="1118"/>
      <c r="I1581" s="1118"/>
      <c r="J1581" s="1118"/>
      <c r="K1581" s="1118"/>
      <c r="L1581" s="1118"/>
      <c r="M1581" s="1120"/>
      <c r="N1581" s="1121"/>
    </row>
    <row r="1582" spans="2:14" x14ac:dyDescent="0.2">
      <c r="B1582" s="1116"/>
      <c r="C1582" s="1117"/>
      <c r="D1582" s="754"/>
      <c r="E1582" s="1118"/>
      <c r="F1582" s="1118"/>
      <c r="G1582" s="1118"/>
      <c r="H1582" s="1118"/>
      <c r="I1582" s="1118"/>
      <c r="J1582" s="1118"/>
      <c r="K1582" s="1118"/>
      <c r="L1582" s="1118"/>
      <c r="M1582" s="1120"/>
      <c r="N1582" s="1121"/>
    </row>
    <row r="1583" spans="2:14" x14ac:dyDescent="0.2">
      <c r="B1583" s="1116"/>
      <c r="C1583" s="1117"/>
      <c r="D1583" s="754"/>
      <c r="E1583" s="1118"/>
      <c r="F1583" s="1118"/>
      <c r="G1583" s="1118"/>
      <c r="H1583" s="1118"/>
      <c r="I1583" s="1118"/>
      <c r="J1583" s="1118"/>
      <c r="K1583" s="1118"/>
      <c r="L1583" s="1118"/>
      <c r="M1583" s="1120"/>
      <c r="N1583" s="1121"/>
    </row>
    <row r="1584" spans="2:14" x14ac:dyDescent="0.2">
      <c r="B1584" s="1116"/>
      <c r="C1584" s="1117"/>
      <c r="D1584" s="754"/>
      <c r="E1584" s="1118"/>
      <c r="F1584" s="1118"/>
      <c r="G1584" s="1118"/>
      <c r="H1584" s="1118"/>
      <c r="I1584" s="1118"/>
      <c r="J1584" s="1118"/>
      <c r="K1584" s="1118"/>
      <c r="L1584" s="1118"/>
      <c r="M1584" s="1120"/>
      <c r="N1584" s="1121"/>
    </row>
    <row r="1585" spans="2:14" x14ac:dyDescent="0.2">
      <c r="B1585" s="1116"/>
      <c r="C1585" s="1117"/>
      <c r="D1585" s="754"/>
      <c r="E1585" s="1118"/>
      <c r="F1585" s="1118"/>
      <c r="G1585" s="1118"/>
      <c r="H1585" s="1118"/>
      <c r="I1585" s="1118"/>
      <c r="J1585" s="1118"/>
      <c r="K1585" s="1118"/>
      <c r="L1585" s="1118"/>
      <c r="M1585" s="1120"/>
      <c r="N1585" s="1121"/>
    </row>
    <row r="1586" spans="2:14" x14ac:dyDescent="0.2">
      <c r="B1586" s="1116"/>
      <c r="C1586" s="1117"/>
      <c r="D1586" s="754"/>
      <c r="E1586" s="1118"/>
      <c r="F1586" s="1118"/>
      <c r="G1586" s="1118"/>
      <c r="H1586" s="1118"/>
      <c r="I1586" s="1118"/>
      <c r="J1586" s="1118"/>
      <c r="K1586" s="1118"/>
      <c r="L1586" s="1118"/>
      <c r="M1586" s="1120"/>
      <c r="N1586" s="1121"/>
    </row>
    <row r="1587" spans="2:14" x14ac:dyDescent="0.2">
      <c r="B1587" s="1116"/>
      <c r="C1587" s="1117"/>
      <c r="D1587" s="754"/>
      <c r="E1587" s="1118"/>
      <c r="F1587" s="1118"/>
      <c r="G1587" s="1118"/>
      <c r="H1587" s="1118"/>
      <c r="I1587" s="1118"/>
      <c r="J1587" s="1118"/>
      <c r="K1587" s="1118"/>
      <c r="L1587" s="1118"/>
      <c r="M1587" s="1120"/>
      <c r="N1587" s="1121"/>
    </row>
    <row r="1588" spans="2:14" x14ac:dyDescent="0.2">
      <c r="B1588" s="1116"/>
      <c r="C1588" s="1117"/>
      <c r="D1588" s="754"/>
      <c r="E1588" s="1118"/>
      <c r="F1588" s="1118"/>
      <c r="G1588" s="1118"/>
      <c r="H1588" s="1118"/>
      <c r="I1588" s="1118"/>
      <c r="J1588" s="1118"/>
      <c r="K1588" s="1118"/>
      <c r="L1588" s="1118"/>
      <c r="M1588" s="1120"/>
      <c r="N1588" s="1121"/>
    </row>
    <row r="1589" spans="2:14" x14ac:dyDescent="0.2">
      <c r="B1589" s="1116"/>
      <c r="C1589" s="1117"/>
      <c r="D1589" s="754"/>
      <c r="E1589" s="1118"/>
      <c r="F1589" s="1118"/>
      <c r="G1589" s="1118"/>
      <c r="H1589" s="1118"/>
      <c r="I1589" s="1118"/>
      <c r="J1589" s="1118"/>
      <c r="K1589" s="1118"/>
      <c r="L1589" s="1118"/>
      <c r="M1589" s="1120"/>
      <c r="N1589" s="1121"/>
    </row>
    <row r="1590" spans="2:14" x14ac:dyDescent="0.2">
      <c r="B1590" s="1116"/>
      <c r="C1590" s="1117"/>
      <c r="D1590" s="754"/>
      <c r="E1590" s="1118"/>
      <c r="F1590" s="1118"/>
      <c r="G1590" s="1118"/>
      <c r="H1590" s="1118"/>
      <c r="I1590" s="1118"/>
      <c r="J1590" s="1118"/>
      <c r="K1590" s="1118"/>
      <c r="L1590" s="1118"/>
      <c r="M1590" s="1120"/>
      <c r="N1590" s="1121"/>
    </row>
    <row r="1591" spans="2:14" x14ac:dyDescent="0.2">
      <c r="B1591" s="1116"/>
      <c r="C1591" s="1117"/>
      <c r="D1591" s="754"/>
      <c r="E1591" s="1118"/>
      <c r="F1591" s="1118"/>
      <c r="G1591" s="1118"/>
      <c r="H1591" s="1118"/>
      <c r="I1591" s="1118"/>
      <c r="J1591" s="1118"/>
      <c r="K1591" s="1118"/>
      <c r="L1591" s="1118"/>
      <c r="M1591" s="1120"/>
      <c r="N1591" s="1121"/>
    </row>
    <row r="1592" spans="2:14" x14ac:dyDescent="0.2">
      <c r="B1592" s="1116"/>
      <c r="C1592" s="1117"/>
      <c r="D1592" s="754"/>
      <c r="E1592" s="1118"/>
      <c r="F1592" s="1118"/>
      <c r="G1592" s="1118"/>
      <c r="H1592" s="1118"/>
      <c r="I1592" s="1118"/>
      <c r="J1592" s="1118"/>
      <c r="K1592" s="1118"/>
      <c r="L1592" s="1118"/>
      <c r="M1592" s="1120"/>
      <c r="N1592" s="1121"/>
    </row>
    <row r="1593" spans="2:14" x14ac:dyDescent="0.2">
      <c r="B1593" s="1116"/>
      <c r="C1593" s="1117"/>
      <c r="D1593" s="754"/>
      <c r="E1593" s="1118"/>
      <c r="F1593" s="1118"/>
      <c r="G1593" s="1118"/>
      <c r="H1593" s="1118"/>
      <c r="I1593" s="1118"/>
      <c r="J1593" s="1118"/>
      <c r="K1593" s="1118"/>
      <c r="L1593" s="1118"/>
      <c r="M1593" s="1120"/>
      <c r="N1593" s="1121"/>
    </row>
    <row r="1594" spans="2:14" x14ac:dyDescent="0.2">
      <c r="B1594" s="1116"/>
      <c r="C1594" s="1117"/>
      <c r="D1594" s="754"/>
      <c r="E1594" s="1118"/>
      <c r="F1594" s="1118"/>
      <c r="G1594" s="1118"/>
      <c r="H1594" s="1118"/>
      <c r="I1594" s="1118"/>
      <c r="J1594" s="1118"/>
      <c r="K1594" s="1118"/>
      <c r="L1594" s="1118"/>
      <c r="M1594" s="1120"/>
      <c r="N1594" s="1121"/>
    </row>
    <row r="1595" spans="2:14" x14ac:dyDescent="0.2">
      <c r="B1595" s="1116"/>
      <c r="C1595" s="1117"/>
      <c r="D1595" s="754"/>
      <c r="E1595" s="1118"/>
      <c r="F1595" s="1118"/>
      <c r="G1595" s="1118"/>
      <c r="H1595" s="1118"/>
      <c r="I1595" s="1118"/>
      <c r="J1595" s="1118"/>
      <c r="K1595" s="1118"/>
      <c r="L1595" s="1118"/>
      <c r="M1595" s="1120"/>
      <c r="N1595" s="1121"/>
    </row>
    <row r="1596" spans="2:14" x14ac:dyDescent="0.2">
      <c r="B1596" s="1116"/>
      <c r="C1596" s="1117"/>
      <c r="D1596" s="754"/>
      <c r="E1596" s="1118"/>
      <c r="F1596" s="1118"/>
      <c r="G1596" s="1118"/>
      <c r="H1596" s="1118"/>
      <c r="I1596" s="1118"/>
      <c r="J1596" s="1118"/>
      <c r="K1596" s="1118"/>
      <c r="L1596" s="1118"/>
      <c r="M1596" s="1120"/>
      <c r="N1596" s="1121"/>
    </row>
    <row r="1597" spans="2:14" x14ac:dyDescent="0.2">
      <c r="B1597" s="1116"/>
      <c r="C1597" s="1117"/>
      <c r="D1597" s="754"/>
      <c r="E1597" s="1118"/>
      <c r="F1597" s="1118"/>
      <c r="G1597" s="1118"/>
      <c r="H1597" s="1118"/>
      <c r="I1597" s="1118"/>
      <c r="J1597" s="1118"/>
      <c r="K1597" s="1118"/>
      <c r="L1597" s="1118"/>
      <c r="M1597" s="1120"/>
      <c r="N1597" s="1121"/>
    </row>
    <row r="1598" spans="2:14" x14ac:dyDescent="0.2">
      <c r="B1598" s="1116"/>
      <c r="C1598" s="1117"/>
      <c r="D1598" s="754"/>
      <c r="E1598" s="1118"/>
      <c r="F1598" s="1118"/>
      <c r="G1598" s="1118"/>
      <c r="H1598" s="1118"/>
      <c r="I1598" s="1118"/>
      <c r="J1598" s="1118"/>
      <c r="K1598" s="1118"/>
      <c r="L1598" s="1118"/>
      <c r="M1598" s="1120"/>
      <c r="N1598" s="1121"/>
    </row>
    <row r="1599" spans="2:14" x14ac:dyDescent="0.2">
      <c r="B1599" s="1116"/>
      <c r="C1599" s="1117"/>
      <c r="D1599" s="754"/>
      <c r="E1599" s="1118"/>
      <c r="F1599" s="1118"/>
      <c r="G1599" s="1118"/>
      <c r="H1599" s="1118"/>
      <c r="I1599" s="1118"/>
      <c r="J1599" s="1118"/>
      <c r="K1599" s="1118"/>
      <c r="L1599" s="1118"/>
      <c r="M1599" s="1120"/>
      <c r="N1599" s="1121"/>
    </row>
    <row r="1600" spans="2:14" x14ac:dyDescent="0.2">
      <c r="B1600" s="1116"/>
      <c r="C1600" s="1117"/>
      <c r="D1600" s="754"/>
      <c r="E1600" s="1118"/>
      <c r="F1600" s="1118"/>
      <c r="G1600" s="1118"/>
      <c r="H1600" s="1118"/>
      <c r="I1600" s="1118"/>
      <c r="J1600" s="1118"/>
      <c r="K1600" s="1118"/>
      <c r="L1600" s="1118"/>
      <c r="M1600" s="1120"/>
      <c r="N1600" s="1121"/>
    </row>
    <row r="1601" spans="2:14" x14ac:dyDescent="0.2">
      <c r="B1601" s="1116"/>
      <c r="C1601" s="1117"/>
      <c r="D1601" s="754"/>
      <c r="E1601" s="1118"/>
      <c r="F1601" s="1118"/>
      <c r="G1601" s="1118"/>
      <c r="H1601" s="1118"/>
      <c r="I1601" s="1118"/>
      <c r="J1601" s="1118"/>
      <c r="K1601" s="1118"/>
      <c r="L1601" s="1118"/>
      <c r="M1601" s="1120"/>
      <c r="N1601" s="1121"/>
    </row>
    <row r="1602" spans="2:14" x14ac:dyDescent="0.2">
      <c r="B1602" s="1116"/>
      <c r="C1602" s="1117"/>
      <c r="D1602" s="754"/>
      <c r="E1602" s="1118"/>
      <c r="F1602" s="1118"/>
      <c r="G1602" s="1118"/>
      <c r="H1602" s="1118"/>
      <c r="I1602" s="1118"/>
      <c r="J1602" s="1118"/>
      <c r="K1602" s="1118"/>
      <c r="L1602" s="1118"/>
      <c r="M1602" s="1120"/>
      <c r="N1602" s="1121"/>
    </row>
    <row r="1603" spans="2:14" x14ac:dyDescent="0.2">
      <c r="B1603" s="1116"/>
      <c r="C1603" s="1117"/>
      <c r="D1603" s="754"/>
      <c r="E1603" s="1118"/>
      <c r="F1603" s="1118"/>
      <c r="G1603" s="1118"/>
      <c r="H1603" s="1118"/>
      <c r="I1603" s="1118"/>
      <c r="J1603" s="1118"/>
      <c r="K1603" s="1118"/>
      <c r="L1603" s="1118"/>
      <c r="M1603" s="1120"/>
      <c r="N1603" s="1121"/>
    </row>
    <row r="1604" spans="2:14" x14ac:dyDescent="0.2">
      <c r="B1604" s="1116"/>
      <c r="C1604" s="1117"/>
      <c r="D1604" s="754"/>
      <c r="E1604" s="1118"/>
      <c r="F1604" s="1118"/>
      <c r="G1604" s="1118"/>
      <c r="H1604" s="1118"/>
      <c r="I1604" s="1118"/>
      <c r="J1604" s="1118"/>
      <c r="K1604" s="1118"/>
      <c r="L1604" s="1118"/>
      <c r="M1604" s="1120"/>
      <c r="N1604" s="1121"/>
    </row>
    <row r="1605" spans="2:14" x14ac:dyDescent="0.2">
      <c r="B1605" s="1116"/>
      <c r="C1605" s="1117"/>
      <c r="D1605" s="754"/>
      <c r="E1605" s="1118"/>
      <c r="F1605" s="1118"/>
      <c r="G1605" s="1118"/>
      <c r="H1605" s="1118"/>
      <c r="I1605" s="1118"/>
      <c r="J1605" s="1118"/>
      <c r="K1605" s="1118"/>
      <c r="L1605" s="1118"/>
      <c r="M1605" s="1120"/>
      <c r="N1605" s="1121"/>
    </row>
    <row r="1606" spans="2:14" x14ac:dyDescent="0.2">
      <c r="B1606" s="1116"/>
      <c r="C1606" s="1117"/>
      <c r="D1606" s="754"/>
      <c r="E1606" s="1118"/>
      <c r="F1606" s="1118"/>
      <c r="G1606" s="1118"/>
      <c r="H1606" s="1118"/>
      <c r="I1606" s="1118"/>
      <c r="J1606" s="1118"/>
      <c r="K1606" s="1118"/>
      <c r="L1606" s="1118"/>
      <c r="M1606" s="1120"/>
      <c r="N1606" s="1121"/>
    </row>
    <row r="1607" spans="2:14" x14ac:dyDescent="0.2">
      <c r="B1607" s="1116"/>
      <c r="C1607" s="1117"/>
      <c r="D1607" s="754"/>
      <c r="E1607" s="1118"/>
      <c r="F1607" s="1118"/>
      <c r="G1607" s="1118"/>
      <c r="H1607" s="1118"/>
      <c r="I1607" s="1118"/>
      <c r="J1607" s="1118"/>
      <c r="K1607" s="1118"/>
      <c r="L1607" s="1118"/>
      <c r="M1607" s="1120"/>
      <c r="N1607" s="1121"/>
    </row>
    <row r="1608" spans="2:14" x14ac:dyDescent="0.2">
      <c r="B1608" s="1116"/>
      <c r="C1608" s="1117"/>
      <c r="D1608" s="754"/>
      <c r="E1608" s="1118"/>
      <c r="F1608" s="1118"/>
      <c r="G1608" s="1118"/>
      <c r="H1608" s="1118"/>
      <c r="I1608" s="1118"/>
      <c r="J1608" s="1118"/>
      <c r="K1608" s="1118"/>
      <c r="L1608" s="1118"/>
      <c r="M1608" s="1120"/>
      <c r="N1608" s="1121"/>
    </row>
    <row r="1609" spans="2:14" x14ac:dyDescent="0.2">
      <c r="B1609" s="1116"/>
      <c r="C1609" s="1117"/>
      <c r="D1609" s="754"/>
      <c r="E1609" s="1118"/>
      <c r="F1609" s="1118"/>
      <c r="G1609" s="1118"/>
      <c r="H1609" s="1118"/>
      <c r="I1609" s="1118"/>
      <c r="J1609" s="1118"/>
      <c r="K1609" s="1118"/>
      <c r="L1609" s="1118"/>
      <c r="M1609" s="1120"/>
      <c r="N1609" s="1121"/>
    </row>
    <row r="1610" spans="2:14" x14ac:dyDescent="0.2">
      <c r="B1610" s="1116"/>
      <c r="C1610" s="1117"/>
      <c r="D1610" s="754"/>
      <c r="E1610" s="1118"/>
      <c r="F1610" s="1118"/>
      <c r="G1610" s="1118"/>
      <c r="H1610" s="1118"/>
      <c r="I1610" s="1118"/>
      <c r="J1610" s="1118"/>
      <c r="K1610" s="1118"/>
      <c r="L1610" s="1118"/>
      <c r="M1610" s="1120"/>
      <c r="N1610" s="1121"/>
    </row>
    <row r="1611" spans="2:14" x14ac:dyDescent="0.2">
      <c r="B1611" s="1116"/>
      <c r="C1611" s="1117"/>
      <c r="D1611" s="754"/>
      <c r="E1611" s="1118"/>
      <c r="F1611" s="1118"/>
      <c r="G1611" s="1118"/>
      <c r="H1611" s="1118"/>
      <c r="I1611" s="1118"/>
      <c r="J1611" s="1118"/>
      <c r="K1611" s="1118"/>
      <c r="L1611" s="1118"/>
      <c r="M1611" s="1120"/>
      <c r="N1611" s="1121"/>
    </row>
    <row r="1612" spans="2:14" x14ac:dyDescent="0.2">
      <c r="B1612" s="1116"/>
      <c r="C1612" s="1117"/>
      <c r="D1612" s="754"/>
      <c r="E1612" s="1118"/>
      <c r="F1612" s="1118"/>
      <c r="G1612" s="1118"/>
      <c r="H1612" s="1118"/>
      <c r="I1612" s="1118"/>
      <c r="J1612" s="1118"/>
      <c r="K1612" s="1118"/>
      <c r="L1612" s="1118"/>
      <c r="M1612" s="1120"/>
      <c r="N1612" s="1121"/>
    </row>
    <row r="1613" spans="2:14" x14ac:dyDescent="0.2">
      <c r="B1613" s="1116"/>
      <c r="C1613" s="1117"/>
      <c r="D1613" s="754"/>
      <c r="E1613" s="1118"/>
      <c r="F1613" s="1118"/>
      <c r="G1613" s="1118"/>
      <c r="H1613" s="1118"/>
      <c r="I1613" s="1118"/>
      <c r="J1613" s="1118"/>
      <c r="K1613" s="1118"/>
      <c r="L1613" s="1118"/>
      <c r="M1613" s="1120"/>
      <c r="N1613" s="1121"/>
    </row>
    <row r="1614" spans="2:14" x14ac:dyDescent="0.2">
      <c r="B1614" s="1116"/>
      <c r="C1614" s="1117"/>
      <c r="D1614" s="754"/>
      <c r="E1614" s="1118"/>
      <c r="F1614" s="1118"/>
      <c r="G1614" s="1118"/>
      <c r="H1614" s="1118"/>
      <c r="I1614" s="1118"/>
      <c r="J1614" s="1118"/>
      <c r="K1614" s="1118"/>
      <c r="L1614" s="1118"/>
      <c r="M1614" s="1120"/>
      <c r="N1614" s="1121"/>
    </row>
    <row r="1615" spans="2:14" x14ac:dyDescent="0.2">
      <c r="B1615" s="1116"/>
      <c r="C1615" s="1117"/>
      <c r="D1615" s="754"/>
      <c r="E1615" s="1118"/>
      <c r="F1615" s="1118"/>
      <c r="G1615" s="1118"/>
      <c r="H1615" s="1118"/>
      <c r="I1615" s="1118"/>
      <c r="J1615" s="1118"/>
      <c r="K1615" s="1118"/>
      <c r="L1615" s="1118"/>
      <c r="M1615" s="1120"/>
      <c r="N1615" s="1121"/>
    </row>
    <row r="1616" spans="2:14" x14ac:dyDescent="0.2">
      <c r="B1616" s="1116"/>
      <c r="C1616" s="1117"/>
      <c r="D1616" s="754"/>
      <c r="E1616" s="1118"/>
      <c r="F1616" s="1118"/>
      <c r="G1616" s="1118"/>
      <c r="H1616" s="1118"/>
      <c r="I1616" s="1118"/>
      <c r="J1616" s="1118"/>
      <c r="K1616" s="1118"/>
      <c r="L1616" s="1118"/>
      <c r="M1616" s="1120"/>
      <c r="N1616" s="1121"/>
    </row>
    <row r="1617" spans="2:14" x14ac:dyDescent="0.2">
      <c r="B1617" s="1116"/>
      <c r="C1617" s="1117"/>
      <c r="D1617" s="754"/>
      <c r="E1617" s="1118"/>
      <c r="F1617" s="1118"/>
      <c r="G1617" s="1118"/>
      <c r="H1617" s="1118"/>
      <c r="I1617" s="1118"/>
      <c r="J1617" s="1118"/>
      <c r="K1617" s="1118"/>
      <c r="L1617" s="1118"/>
      <c r="M1617" s="1120"/>
      <c r="N1617" s="1121"/>
    </row>
    <row r="1618" spans="2:14" x14ac:dyDescent="0.2">
      <c r="B1618" s="1116"/>
      <c r="C1618" s="1117"/>
      <c r="D1618" s="754"/>
      <c r="E1618" s="1118"/>
      <c r="F1618" s="1118"/>
      <c r="G1618" s="1118"/>
      <c r="H1618" s="1118"/>
      <c r="I1618" s="1118"/>
      <c r="J1618" s="1118"/>
      <c r="K1618" s="1118"/>
      <c r="L1618" s="1118"/>
      <c r="M1618" s="1120"/>
      <c r="N1618" s="1121"/>
    </row>
    <row r="1619" spans="2:14" x14ac:dyDescent="0.2">
      <c r="B1619" s="1116"/>
      <c r="C1619" s="1117"/>
      <c r="D1619" s="754"/>
      <c r="E1619" s="1118"/>
      <c r="F1619" s="1118"/>
      <c r="G1619" s="1118"/>
      <c r="H1619" s="1118"/>
      <c r="I1619" s="1118"/>
      <c r="J1619" s="1118"/>
      <c r="K1619" s="1118"/>
      <c r="L1619" s="1118"/>
      <c r="M1619" s="1122"/>
      <c r="N1619" s="1123"/>
    </row>
    <row r="1620" spans="2:14" x14ac:dyDescent="0.2">
      <c r="B1620" s="1116"/>
      <c r="C1620" s="1117"/>
      <c r="D1620" s="754"/>
      <c r="E1620" s="1118"/>
      <c r="F1620" s="1118"/>
      <c r="G1620" s="1118"/>
      <c r="H1620" s="1118"/>
      <c r="I1620" s="1118"/>
      <c r="J1620" s="1118"/>
      <c r="K1620" s="1118"/>
      <c r="L1620" s="1118"/>
      <c r="M1620" s="1122"/>
      <c r="N1620" s="1123"/>
    </row>
    <row r="1621" spans="2:14" x14ac:dyDescent="0.2">
      <c r="B1621" s="1116"/>
      <c r="C1621" s="1117"/>
      <c r="D1621" s="754"/>
      <c r="E1621" s="1118"/>
      <c r="F1621" s="1118"/>
      <c r="G1621" s="1118"/>
      <c r="H1621" s="1118"/>
      <c r="I1621" s="1118"/>
      <c r="J1621" s="1118"/>
      <c r="K1621" s="1118"/>
      <c r="L1621" s="1118"/>
      <c r="M1621" s="1122"/>
      <c r="N1621" s="1123"/>
    </row>
    <row r="1622" spans="2:14" x14ac:dyDescent="0.2">
      <c r="B1622" s="1116"/>
      <c r="C1622" s="1117"/>
      <c r="D1622" s="754"/>
      <c r="E1622" s="1118"/>
      <c r="F1622" s="1118"/>
      <c r="G1622" s="1118"/>
      <c r="H1622" s="1118"/>
      <c r="I1622" s="1118"/>
      <c r="J1622" s="1118"/>
      <c r="K1622" s="1118"/>
      <c r="L1622" s="1118"/>
      <c r="M1622" s="1122"/>
      <c r="N1622" s="1123"/>
    </row>
    <row r="1623" spans="2:14" x14ac:dyDescent="0.2">
      <c r="B1623" s="1116"/>
      <c r="C1623" s="1117"/>
      <c r="D1623" s="754"/>
      <c r="E1623" s="1118"/>
      <c r="F1623" s="1118"/>
      <c r="G1623" s="1118"/>
      <c r="H1623" s="1118"/>
      <c r="I1623" s="1118"/>
      <c r="J1623" s="1118"/>
      <c r="K1623" s="1118"/>
      <c r="L1623" s="1118"/>
      <c r="M1623" s="1122"/>
      <c r="N1623" s="1123"/>
    </row>
    <row r="1624" spans="2:14" x14ac:dyDescent="0.2">
      <c r="B1624" s="1116"/>
      <c r="C1624" s="1117"/>
      <c r="D1624" s="754"/>
      <c r="E1624" s="1118"/>
      <c r="F1624" s="1118"/>
      <c r="G1624" s="1118"/>
      <c r="H1624" s="1118"/>
      <c r="I1624" s="1118"/>
      <c r="J1624" s="1118"/>
      <c r="K1624" s="1118"/>
      <c r="L1624" s="1118"/>
      <c r="M1624" s="1122"/>
      <c r="N1624" s="1123"/>
    </row>
    <row r="1625" spans="2:14" x14ac:dyDescent="0.2">
      <c r="B1625" s="1116"/>
      <c r="C1625" s="1117"/>
      <c r="D1625" s="754"/>
      <c r="E1625" s="1118"/>
      <c r="F1625" s="1124"/>
      <c r="G1625" s="1118"/>
      <c r="H1625" s="1118"/>
      <c r="I1625" s="1118"/>
      <c r="J1625" s="1118"/>
      <c r="K1625" s="1118"/>
      <c r="L1625" s="1118"/>
      <c r="M1625" s="1122"/>
      <c r="N1625" s="1123"/>
    </row>
    <row r="1626" spans="2:14" x14ac:dyDescent="0.2">
      <c r="B1626" s="1116"/>
      <c r="C1626" s="1117"/>
      <c r="D1626" s="754"/>
      <c r="E1626" s="1118"/>
      <c r="F1626" s="1124"/>
      <c r="G1626" s="1118"/>
      <c r="H1626" s="1118"/>
      <c r="I1626" s="1118"/>
      <c r="J1626" s="1118"/>
      <c r="K1626" s="1118"/>
      <c r="L1626" s="1118"/>
      <c r="M1626" s="1122"/>
      <c r="N1626" s="1123"/>
    </row>
    <row r="1627" spans="2:14" x14ac:dyDescent="0.2">
      <c r="B1627" s="1116"/>
      <c r="C1627" s="1117"/>
      <c r="D1627" s="754"/>
      <c r="E1627" s="1118"/>
      <c r="F1627" s="1124"/>
      <c r="G1627" s="1118"/>
      <c r="H1627" s="1118"/>
      <c r="I1627" s="1118"/>
      <c r="J1627" s="1118"/>
      <c r="K1627" s="1118"/>
      <c r="L1627" s="1118"/>
      <c r="M1627" s="1122"/>
      <c r="N1627" s="1123"/>
    </row>
    <row r="1628" spans="2:14" x14ac:dyDescent="0.2">
      <c r="B1628" s="1116"/>
      <c r="C1628" s="1117"/>
      <c r="D1628" s="754"/>
      <c r="E1628" s="1118"/>
      <c r="F1628" s="1118"/>
      <c r="G1628" s="1125"/>
      <c r="H1628" s="1125"/>
      <c r="I1628" s="1125"/>
      <c r="J1628" s="1125"/>
      <c r="K1628" s="1118"/>
      <c r="L1628" s="1118"/>
      <c r="M1628" s="1122"/>
      <c r="N1628" s="1123"/>
    </row>
    <row r="1629" spans="2:14" x14ac:dyDescent="0.2">
      <c r="B1629" s="1116"/>
      <c r="C1629" s="1117"/>
      <c r="D1629" s="754"/>
      <c r="E1629" s="1118"/>
      <c r="F1629" s="1118"/>
      <c r="G1629" s="1125"/>
      <c r="H1629" s="1125"/>
      <c r="I1629" s="1125"/>
      <c r="J1629" s="1125"/>
      <c r="K1629" s="1118"/>
      <c r="L1629" s="1118"/>
      <c r="M1629" s="1122"/>
      <c r="N1629" s="1123"/>
    </row>
    <row r="1630" spans="2:14" x14ac:dyDescent="0.2">
      <c r="B1630" s="1116"/>
      <c r="C1630" s="1117"/>
      <c r="D1630" s="754"/>
      <c r="E1630" s="1118"/>
      <c r="F1630" s="1118"/>
      <c r="G1630" s="1125"/>
      <c r="H1630" s="1125"/>
      <c r="I1630" s="1125"/>
      <c r="J1630" s="1125"/>
      <c r="K1630" s="1118"/>
      <c r="L1630" s="1118"/>
      <c r="M1630" s="1122"/>
      <c r="N1630" s="1123"/>
    </row>
    <row r="1631" spans="2:14" x14ac:dyDescent="0.2">
      <c r="B1631" s="1116"/>
      <c r="C1631" s="1117"/>
      <c r="D1631" s="754"/>
      <c r="E1631" s="1118"/>
      <c r="F1631" s="1118"/>
      <c r="G1631" s="1118"/>
      <c r="H1631" s="1118"/>
      <c r="I1631" s="1118"/>
      <c r="J1631" s="1118"/>
      <c r="K1631" s="1118"/>
      <c r="L1631" s="1118"/>
      <c r="M1631" s="1122"/>
      <c r="N1631" s="1123"/>
    </row>
    <row r="1632" spans="2:14" x14ac:dyDescent="0.2">
      <c r="B1632" s="1116"/>
      <c r="C1632" s="1117"/>
      <c r="D1632" s="754"/>
      <c r="E1632" s="1118"/>
      <c r="F1632" s="1118"/>
      <c r="G1632" s="1118"/>
      <c r="H1632" s="1118"/>
      <c r="I1632" s="771"/>
      <c r="J1632" s="771"/>
      <c r="K1632" s="1118"/>
      <c r="L1632" s="1118"/>
      <c r="M1632" s="1122"/>
      <c r="N1632" s="1123"/>
    </row>
    <row r="1633" spans="2:14" x14ac:dyDescent="0.2">
      <c r="B1633" s="1116"/>
      <c r="C1633" s="1117"/>
      <c r="D1633" s="754"/>
      <c r="E1633" s="1118"/>
      <c r="F1633" s="1118"/>
      <c r="G1633" s="1118"/>
      <c r="H1633" s="1118"/>
      <c r="I1633" s="771"/>
      <c r="J1633" s="771"/>
      <c r="K1633" s="1118"/>
      <c r="L1633" s="1118"/>
      <c r="M1633" s="1122"/>
      <c r="N1633" s="1123"/>
    </row>
    <row r="1634" spans="2:14" x14ac:dyDescent="0.2">
      <c r="B1634" s="1116"/>
      <c r="C1634" s="1117"/>
      <c r="D1634" s="754"/>
      <c r="E1634" s="1118"/>
      <c r="F1634" s="1118"/>
      <c r="G1634" s="1118"/>
      <c r="H1634" s="1118"/>
      <c r="I1634" s="771"/>
      <c r="J1634" s="771"/>
      <c r="K1634" s="1118"/>
      <c r="L1634" s="1118"/>
      <c r="M1634" s="1122"/>
      <c r="N1634" s="1123"/>
    </row>
    <row r="1635" spans="2:14" x14ac:dyDescent="0.2">
      <c r="B1635" s="1116"/>
      <c r="C1635" s="1117"/>
      <c r="D1635" s="754"/>
      <c r="E1635" s="1118"/>
      <c r="F1635" s="1118"/>
      <c r="G1635" s="1118"/>
      <c r="H1635" s="1118"/>
      <c r="I1635" s="771"/>
      <c r="J1635" s="771"/>
      <c r="K1635" s="1118"/>
      <c r="L1635" s="1118"/>
      <c r="M1635" s="1122"/>
      <c r="N1635" s="1123"/>
    </row>
    <row r="1636" spans="2:14" x14ac:dyDescent="0.2">
      <c r="B1636" s="1116"/>
      <c r="C1636" s="1117"/>
      <c r="D1636" s="754"/>
      <c r="E1636" s="1118"/>
      <c r="F1636" s="1118"/>
      <c r="G1636" s="1118"/>
      <c r="H1636" s="1118"/>
      <c r="I1636" s="771"/>
      <c r="J1636" s="771"/>
      <c r="K1636" s="1118"/>
      <c r="L1636" s="1118"/>
      <c r="M1636" s="1122"/>
      <c r="N1636" s="1123"/>
    </row>
    <row r="1637" spans="2:14" x14ac:dyDescent="0.2">
      <c r="B1637" s="1116"/>
      <c r="C1637" s="1117"/>
      <c r="D1637" s="754"/>
      <c r="E1637" s="1118"/>
      <c r="F1637" s="1118"/>
      <c r="G1637" s="1118"/>
      <c r="H1637" s="1118"/>
      <c r="I1637" s="771"/>
      <c r="J1637" s="771"/>
      <c r="K1637" s="1118"/>
      <c r="L1637" s="1118"/>
      <c r="M1637" s="1122"/>
      <c r="N1637" s="1123"/>
    </row>
    <row r="1638" spans="2:14" x14ac:dyDescent="0.2">
      <c r="B1638" s="1116"/>
      <c r="C1638" s="1117"/>
      <c r="D1638" s="754"/>
      <c r="E1638" s="1118"/>
      <c r="F1638" s="1118"/>
      <c r="G1638" s="1118"/>
      <c r="H1638" s="1118"/>
      <c r="I1638" s="771"/>
      <c r="J1638" s="771"/>
      <c r="K1638" s="1118"/>
      <c r="L1638" s="1118"/>
      <c r="M1638" s="1122"/>
      <c r="N1638" s="1123"/>
    </row>
    <row r="1639" spans="2:14" x14ac:dyDescent="0.2">
      <c r="B1639" s="1116"/>
      <c r="C1639" s="1117"/>
      <c r="D1639" s="754"/>
      <c r="E1639" s="1118"/>
      <c r="F1639" s="1118"/>
      <c r="G1639" s="1118"/>
      <c r="H1639" s="1118"/>
      <c r="I1639" s="771"/>
      <c r="J1639" s="771"/>
      <c r="K1639" s="1118"/>
      <c r="L1639" s="1118"/>
      <c r="M1639" s="1122"/>
      <c r="N1639" s="1123"/>
    </row>
    <row r="1640" spans="2:14" x14ac:dyDescent="0.2">
      <c r="B1640" s="1116"/>
      <c r="C1640" s="1117"/>
      <c r="D1640" s="754"/>
      <c r="E1640" s="1118"/>
      <c r="F1640" s="1118"/>
      <c r="G1640" s="1118"/>
      <c r="H1640" s="1118"/>
      <c r="I1640" s="1118"/>
      <c r="J1640" s="1118"/>
      <c r="K1640" s="1118"/>
      <c r="L1640" s="1118"/>
      <c r="M1640" s="1122"/>
      <c r="N1640" s="1123"/>
    </row>
    <row r="1641" spans="2:14" x14ac:dyDescent="0.2">
      <c r="B1641" s="1116"/>
      <c r="C1641" s="1117"/>
      <c r="D1641" s="754"/>
      <c r="E1641" s="1118"/>
      <c r="F1641" s="1118"/>
      <c r="G1641" s="1118"/>
      <c r="H1641" s="1118"/>
      <c r="I1641" s="1118"/>
      <c r="J1641" s="1118"/>
      <c r="K1641" s="1118"/>
      <c r="L1641" s="1118"/>
      <c r="M1641" s="1122"/>
      <c r="N1641" s="1123"/>
    </row>
    <row r="1642" spans="2:14" x14ac:dyDescent="0.2">
      <c r="B1642" s="1116"/>
      <c r="C1642" s="1117"/>
      <c r="D1642" s="754"/>
      <c r="E1642" s="1118"/>
      <c r="F1642" s="1118"/>
      <c r="G1642" s="1118"/>
      <c r="H1642" s="1118"/>
      <c r="I1642" s="1118"/>
      <c r="J1642" s="1118"/>
      <c r="K1642" s="1118"/>
      <c r="L1642" s="1118"/>
      <c r="M1642" s="1122"/>
      <c r="N1642" s="1123"/>
    </row>
    <row r="1643" spans="2:14" x14ac:dyDescent="0.2">
      <c r="B1643" s="1116"/>
      <c r="C1643" s="1117"/>
      <c r="D1643" s="754"/>
      <c r="E1643" s="1118"/>
      <c r="F1643" s="1118"/>
      <c r="G1643" s="1118"/>
      <c r="H1643" s="1118"/>
      <c r="I1643" s="1118"/>
      <c r="J1643" s="1118"/>
      <c r="K1643" s="1118"/>
      <c r="L1643" s="1118"/>
      <c r="M1643" s="1122"/>
      <c r="N1643" s="1123"/>
    </row>
    <row r="1644" spans="2:14" x14ac:dyDescent="0.2">
      <c r="B1644" s="1116"/>
      <c r="C1644" s="1117"/>
      <c r="D1644" s="754"/>
      <c r="E1644" s="1118"/>
      <c r="F1644" s="1118"/>
      <c r="G1644" s="1118"/>
      <c r="H1644" s="1118"/>
      <c r="I1644" s="1118"/>
      <c r="J1644" s="1118"/>
      <c r="K1644" s="1118"/>
      <c r="L1644" s="1118"/>
      <c r="M1644" s="1122"/>
      <c r="N1644" s="1123"/>
    </row>
    <row r="1645" spans="2:14" x14ac:dyDescent="0.2">
      <c r="B1645" s="1116"/>
      <c r="C1645" s="1117"/>
      <c r="D1645" s="754"/>
      <c r="E1645" s="1118"/>
      <c r="F1645" s="1118"/>
      <c r="G1645" s="1118"/>
      <c r="H1645" s="1118"/>
      <c r="I1645" s="1118"/>
      <c r="J1645" s="1118"/>
      <c r="K1645" s="1118"/>
      <c r="L1645" s="1118"/>
      <c r="M1645" s="1122"/>
      <c r="N1645" s="1123"/>
    </row>
    <row r="1646" spans="2:14" x14ac:dyDescent="0.2">
      <c r="B1646" s="1116"/>
      <c r="C1646" s="1117"/>
      <c r="D1646" s="754"/>
      <c r="E1646" s="1118"/>
      <c r="F1646" s="1118"/>
      <c r="G1646" s="1118"/>
      <c r="H1646" s="1118"/>
      <c r="I1646" s="1118"/>
      <c r="J1646" s="1118"/>
      <c r="K1646" s="1118"/>
      <c r="L1646" s="1118"/>
      <c r="M1646" s="1122"/>
      <c r="N1646" s="1123"/>
    </row>
    <row r="1647" spans="2:14" x14ac:dyDescent="0.2">
      <c r="B1647" s="1116"/>
      <c r="C1647" s="1117"/>
      <c r="D1647" s="754"/>
      <c r="E1647" s="1118"/>
      <c r="F1647" s="1118"/>
      <c r="G1647" s="1118"/>
      <c r="H1647" s="1118"/>
      <c r="I1647" s="1118"/>
      <c r="J1647" s="1118"/>
      <c r="K1647" s="1118"/>
      <c r="L1647" s="1118"/>
      <c r="M1647" s="1122"/>
      <c r="N1647" s="1123"/>
    </row>
    <row r="1648" spans="2:14" x14ac:dyDescent="0.2">
      <c r="B1648" s="1116"/>
      <c r="C1648" s="1117"/>
      <c r="D1648" s="754"/>
      <c r="E1648" s="1118"/>
      <c r="F1648" s="1118"/>
      <c r="G1648" s="1118"/>
      <c r="H1648" s="1118"/>
      <c r="I1648" s="1118"/>
      <c r="J1648" s="1118"/>
      <c r="K1648" s="1118"/>
      <c r="L1648" s="1118"/>
      <c r="M1648" s="1122"/>
      <c r="N1648" s="1123"/>
    </row>
    <row r="1649" spans="2:14" x14ac:dyDescent="0.2">
      <c r="B1649" s="1116"/>
      <c r="C1649" s="1117"/>
      <c r="D1649" s="754"/>
      <c r="E1649" s="1118"/>
      <c r="F1649" s="1118"/>
      <c r="G1649" s="1118"/>
      <c r="H1649" s="1118"/>
      <c r="I1649" s="1118"/>
      <c r="J1649" s="1118"/>
      <c r="K1649" s="1118"/>
      <c r="L1649" s="1118"/>
      <c r="M1649" s="1122"/>
      <c r="N1649" s="1123"/>
    </row>
    <row r="1650" spans="2:14" x14ac:dyDescent="0.2">
      <c r="B1650" s="1116"/>
      <c r="C1650" s="1117"/>
      <c r="D1650" s="754"/>
      <c r="E1650" s="1118"/>
      <c r="F1650" s="1118"/>
      <c r="G1650" s="1118"/>
      <c r="H1650" s="1118"/>
      <c r="I1650" s="1118"/>
      <c r="J1650" s="1118"/>
      <c r="K1650" s="1118"/>
      <c r="L1650" s="1118"/>
      <c r="M1650" s="1122"/>
      <c r="N1650" s="1123"/>
    </row>
    <row r="1651" spans="2:14" x14ac:dyDescent="0.2">
      <c r="B1651" s="1116"/>
      <c r="C1651" s="1117"/>
      <c r="D1651" s="754"/>
      <c r="E1651" s="1118"/>
      <c r="F1651" s="1118"/>
      <c r="G1651" s="1118"/>
      <c r="H1651" s="1118"/>
      <c r="I1651" s="1118"/>
      <c r="J1651" s="1118"/>
      <c r="K1651" s="1118"/>
      <c r="L1651" s="1118"/>
      <c r="M1651" s="1122"/>
      <c r="N1651" s="1123"/>
    </row>
    <row r="1652" spans="2:14" x14ac:dyDescent="0.2">
      <c r="B1652" s="1116"/>
      <c r="C1652" s="1117"/>
      <c r="D1652" s="754"/>
      <c r="E1652" s="1118"/>
      <c r="F1652" s="1118"/>
      <c r="G1652" s="1118"/>
      <c r="H1652" s="1118"/>
      <c r="I1652" s="1118"/>
      <c r="J1652" s="1118"/>
      <c r="K1652" s="1118"/>
      <c r="L1652" s="1118"/>
      <c r="M1652" s="1122"/>
      <c r="N1652" s="1123"/>
    </row>
    <row r="1653" spans="2:14" x14ac:dyDescent="0.2">
      <c r="B1653" s="1116"/>
      <c r="C1653" s="1117"/>
      <c r="D1653" s="754"/>
      <c r="E1653" s="1118"/>
      <c r="F1653" s="1118"/>
      <c r="G1653" s="1118"/>
      <c r="H1653" s="1118"/>
      <c r="I1653" s="1118"/>
      <c r="J1653" s="1118"/>
      <c r="K1653" s="1118"/>
      <c r="L1653" s="1118"/>
      <c r="M1653" s="1122"/>
      <c r="N1653" s="1123"/>
    </row>
    <row r="1654" spans="2:14" x14ac:dyDescent="0.2">
      <c r="B1654" s="1116"/>
      <c r="C1654" s="1117"/>
      <c r="D1654" s="754"/>
      <c r="E1654" s="1118"/>
      <c r="F1654" s="1118"/>
      <c r="G1654" s="1118"/>
      <c r="H1654" s="1118"/>
      <c r="I1654" s="1118"/>
      <c r="J1654" s="1118"/>
      <c r="K1654" s="1118"/>
      <c r="L1654" s="1118"/>
      <c r="M1654" s="1122"/>
      <c r="N1654" s="1123"/>
    </row>
    <row r="1655" spans="2:14" x14ac:dyDescent="0.2">
      <c r="B1655" s="1116"/>
      <c r="C1655" s="1117"/>
      <c r="D1655" s="754"/>
      <c r="E1655" s="1118"/>
      <c r="F1655" s="1118"/>
      <c r="G1655" s="1118"/>
      <c r="H1655" s="1118"/>
      <c r="I1655" s="1118"/>
      <c r="J1655" s="1118"/>
      <c r="K1655" s="1118"/>
      <c r="L1655" s="1118"/>
      <c r="M1655" s="1122"/>
      <c r="N1655" s="1123"/>
    </row>
    <row r="1656" spans="2:14" x14ac:dyDescent="0.2">
      <c r="B1656" s="1116"/>
      <c r="C1656" s="1117"/>
      <c r="D1656" s="754"/>
      <c r="E1656" s="1118"/>
      <c r="F1656" s="1118"/>
      <c r="G1656" s="1118"/>
      <c r="H1656" s="1118"/>
      <c r="I1656" s="1118"/>
      <c r="J1656" s="1118"/>
      <c r="K1656" s="1118"/>
      <c r="L1656" s="1118"/>
      <c r="M1656" s="1122"/>
      <c r="N1656" s="1123"/>
    </row>
    <row r="1657" spans="2:14" x14ac:dyDescent="0.2">
      <c r="B1657" s="1116"/>
      <c r="C1657" s="1117"/>
      <c r="D1657" s="754"/>
      <c r="E1657" s="1118"/>
      <c r="F1657" s="1118"/>
      <c r="G1657" s="1118"/>
      <c r="H1657" s="1118"/>
      <c r="I1657" s="1118"/>
      <c r="J1657" s="1118"/>
      <c r="K1657" s="1118"/>
      <c r="L1657" s="1118"/>
      <c r="M1657" s="1122"/>
      <c r="N1657" s="1123"/>
    </row>
    <row r="1658" spans="2:14" x14ac:dyDescent="0.2">
      <c r="B1658" s="1116"/>
      <c r="C1658" s="1117"/>
      <c r="D1658" s="754"/>
      <c r="E1658" s="1118"/>
      <c r="F1658" s="1118"/>
      <c r="G1658" s="1118"/>
      <c r="H1658" s="1118"/>
      <c r="I1658" s="1118"/>
      <c r="J1658" s="1118"/>
      <c r="K1658" s="1118"/>
      <c r="L1658" s="1118"/>
      <c r="M1658" s="1122"/>
      <c r="N1658" s="1123"/>
    </row>
    <row r="1659" spans="2:14" x14ac:dyDescent="0.2">
      <c r="B1659" s="1116"/>
      <c r="C1659" s="1117"/>
      <c r="D1659" s="754"/>
      <c r="E1659" s="1118"/>
      <c r="F1659" s="1118"/>
      <c r="G1659" s="1118"/>
      <c r="H1659" s="1118"/>
      <c r="I1659" s="1118"/>
      <c r="J1659" s="1118"/>
      <c r="K1659" s="1118"/>
      <c r="L1659" s="1118"/>
      <c r="M1659" s="1122"/>
      <c r="N1659" s="1123"/>
    </row>
    <row r="1660" spans="2:14" x14ac:dyDescent="0.2">
      <c r="B1660" s="1116"/>
      <c r="C1660" s="1117"/>
      <c r="D1660" s="754"/>
      <c r="E1660" s="1118"/>
      <c r="F1660" s="1118"/>
      <c r="G1660" s="1118"/>
      <c r="H1660" s="1118"/>
      <c r="I1660" s="1118"/>
      <c r="J1660" s="1118"/>
      <c r="K1660" s="1118"/>
      <c r="L1660" s="1118"/>
      <c r="M1660" s="1122"/>
      <c r="N1660" s="1123"/>
    </row>
    <row r="1661" spans="2:14" x14ac:dyDescent="0.2">
      <c r="B1661" s="1116"/>
      <c r="C1661" s="1117"/>
      <c r="D1661" s="754"/>
      <c r="E1661" s="1118"/>
      <c r="F1661" s="1118"/>
      <c r="G1661" s="1118"/>
      <c r="H1661" s="1118"/>
      <c r="I1661" s="1118"/>
      <c r="J1661" s="1118"/>
      <c r="K1661" s="1118"/>
      <c r="L1661" s="1118"/>
      <c r="M1661" s="1122"/>
      <c r="N1661" s="1123"/>
    </row>
    <row r="1662" spans="2:14" x14ac:dyDescent="0.2">
      <c r="B1662" s="1116"/>
      <c r="C1662" s="1117"/>
      <c r="D1662" s="754"/>
      <c r="E1662" s="1118"/>
      <c r="F1662" s="1118"/>
      <c r="G1662" s="1118"/>
      <c r="H1662" s="1118"/>
      <c r="I1662" s="1118"/>
      <c r="J1662" s="1118"/>
      <c r="K1662" s="1118"/>
      <c r="L1662" s="1118"/>
      <c r="M1662" s="1122"/>
      <c r="N1662" s="1123"/>
    </row>
    <row r="1663" spans="2:14" x14ac:dyDescent="0.2">
      <c r="B1663" s="1116"/>
      <c r="C1663" s="1117"/>
      <c r="D1663" s="754"/>
      <c r="E1663" s="1118"/>
      <c r="F1663" s="1118"/>
      <c r="G1663" s="1118"/>
      <c r="H1663" s="1118"/>
      <c r="I1663" s="1118"/>
      <c r="J1663" s="1118"/>
      <c r="K1663" s="1118"/>
      <c r="L1663" s="1118"/>
      <c r="M1663" s="1122"/>
      <c r="N1663" s="1123"/>
    </row>
    <row r="1664" spans="2:14" x14ac:dyDescent="0.2">
      <c r="B1664" s="1116"/>
      <c r="C1664" s="1117"/>
      <c r="D1664" s="754"/>
      <c r="E1664" s="1118"/>
      <c r="F1664" s="1118"/>
      <c r="G1664" s="1118"/>
      <c r="H1664" s="1118"/>
      <c r="I1664" s="1118"/>
      <c r="J1664" s="1118"/>
      <c r="K1664" s="1118"/>
      <c r="L1664" s="1118"/>
      <c r="M1664" s="1122"/>
      <c r="N1664" s="1123"/>
    </row>
    <row r="1665" spans="2:14" x14ac:dyDescent="0.2">
      <c r="B1665" s="1116"/>
      <c r="C1665" s="1117"/>
      <c r="D1665" s="754"/>
      <c r="E1665" s="1118"/>
      <c r="F1665" s="1118"/>
      <c r="G1665" s="1118"/>
      <c r="H1665" s="1118"/>
      <c r="I1665" s="1118"/>
      <c r="J1665" s="1118"/>
      <c r="K1665" s="1118"/>
      <c r="L1665" s="1118"/>
      <c r="M1665" s="1122"/>
      <c r="N1665" s="1123"/>
    </row>
    <row r="1666" spans="2:14" x14ac:dyDescent="0.2">
      <c r="B1666" s="1116"/>
      <c r="C1666" s="1117"/>
      <c r="D1666" s="754"/>
      <c r="E1666" s="1118"/>
      <c r="F1666" s="1118"/>
      <c r="G1666" s="1118"/>
      <c r="H1666" s="1118"/>
      <c r="I1666" s="1118"/>
      <c r="J1666" s="1118"/>
      <c r="K1666" s="1118"/>
      <c r="L1666" s="1118"/>
      <c r="M1666" s="1122"/>
      <c r="N1666" s="1123"/>
    </row>
    <row r="1667" spans="2:14" x14ac:dyDescent="0.2">
      <c r="B1667" s="1116"/>
      <c r="C1667" s="1117"/>
      <c r="D1667" s="754"/>
      <c r="E1667" s="1118"/>
      <c r="F1667" s="1118"/>
      <c r="G1667" s="1118"/>
      <c r="H1667" s="1118"/>
      <c r="I1667" s="1118"/>
      <c r="J1667" s="1118"/>
      <c r="K1667" s="1118"/>
      <c r="L1667" s="1118"/>
      <c r="M1667" s="1122"/>
      <c r="N1667" s="1123"/>
    </row>
    <row r="1668" spans="2:14" x14ac:dyDescent="0.2">
      <c r="B1668" s="1116"/>
      <c r="C1668" s="1117"/>
      <c r="D1668" s="754"/>
      <c r="E1668" s="1118"/>
      <c r="F1668" s="1118"/>
      <c r="G1668" s="1118"/>
      <c r="H1668" s="1118"/>
      <c r="I1668" s="1118"/>
      <c r="J1668" s="1118"/>
      <c r="K1668" s="1118"/>
      <c r="L1668" s="1118"/>
      <c r="M1668" s="1122"/>
      <c r="N1668" s="1123"/>
    </row>
    <row r="1669" spans="2:14" x14ac:dyDescent="0.2">
      <c r="B1669" s="1116"/>
      <c r="C1669" s="1117"/>
      <c r="D1669" s="754"/>
      <c r="E1669" s="1118"/>
      <c r="F1669" s="1118"/>
      <c r="G1669" s="1118"/>
      <c r="H1669" s="1118"/>
      <c r="I1669" s="1118"/>
      <c r="J1669" s="1118"/>
      <c r="K1669" s="1118"/>
      <c r="L1669" s="1118"/>
      <c r="M1669" s="1122"/>
      <c r="N1669" s="1123"/>
    </row>
    <row r="1670" spans="2:14" x14ac:dyDescent="0.2">
      <c r="B1670" s="1116"/>
      <c r="C1670" s="1117"/>
      <c r="D1670" s="754"/>
      <c r="E1670" s="1118"/>
      <c r="F1670" s="1118"/>
      <c r="G1670" s="1118"/>
      <c r="H1670" s="1118"/>
      <c r="I1670" s="1118"/>
      <c r="J1670" s="1118"/>
      <c r="K1670" s="1118"/>
      <c r="L1670" s="1118"/>
      <c r="M1670" s="1122"/>
      <c r="N1670" s="1123"/>
    </row>
    <row r="1671" spans="2:14" x14ac:dyDescent="0.2">
      <c r="B1671" s="1116"/>
      <c r="C1671" s="1117"/>
      <c r="D1671" s="754"/>
      <c r="E1671" s="1118"/>
      <c r="F1671" s="1118"/>
      <c r="G1671" s="1118"/>
      <c r="H1671" s="1118"/>
      <c r="I1671" s="1118"/>
      <c r="J1671" s="1118"/>
      <c r="K1671" s="1118"/>
      <c r="L1671" s="1118"/>
      <c r="M1671" s="1122"/>
      <c r="N1671" s="1123"/>
    </row>
    <row r="1672" spans="2:14" x14ac:dyDescent="0.2">
      <c r="B1672" s="1116"/>
      <c r="C1672" s="1117"/>
      <c r="D1672" s="754"/>
      <c r="E1672" s="1118"/>
      <c r="F1672" s="1118"/>
      <c r="G1672" s="1118"/>
      <c r="H1672" s="1118"/>
      <c r="I1672" s="1118"/>
      <c r="J1672" s="1118"/>
      <c r="K1672" s="1118"/>
      <c r="L1672" s="1118"/>
      <c r="M1672" s="1122"/>
      <c r="N1672" s="1123"/>
    </row>
    <row r="1673" spans="2:14" x14ac:dyDescent="0.2">
      <c r="B1673" s="1116"/>
      <c r="C1673" s="1117"/>
      <c r="D1673" s="754"/>
      <c r="E1673" s="1118"/>
      <c r="F1673" s="1118"/>
      <c r="G1673" s="1118"/>
      <c r="H1673" s="1118"/>
      <c r="I1673" s="1118"/>
      <c r="J1673" s="1118"/>
      <c r="K1673" s="1118"/>
      <c r="L1673" s="1118"/>
      <c r="M1673" s="1122"/>
      <c r="N1673" s="1123"/>
    </row>
    <row r="1674" spans="2:14" x14ac:dyDescent="0.2">
      <c r="B1674" s="1116"/>
      <c r="C1674" s="1117"/>
      <c r="D1674" s="754"/>
      <c r="E1674" s="1118"/>
      <c r="F1674" s="1118"/>
      <c r="G1674" s="1118"/>
      <c r="H1674" s="1118"/>
      <c r="I1674" s="1118"/>
      <c r="J1674" s="1118"/>
      <c r="K1674" s="1118"/>
      <c r="L1674" s="1118"/>
      <c r="M1674" s="1122"/>
      <c r="N1674" s="1123"/>
    </row>
    <row r="1675" spans="2:14" x14ac:dyDescent="0.2">
      <c r="B1675" s="1116"/>
      <c r="C1675" s="1117"/>
      <c r="D1675" s="754"/>
      <c r="E1675" s="1118"/>
      <c r="F1675" s="1118"/>
      <c r="G1675" s="1118"/>
      <c r="H1675" s="1118"/>
      <c r="I1675" s="1118"/>
      <c r="J1675" s="1118"/>
      <c r="K1675" s="1118"/>
      <c r="L1675" s="1118"/>
      <c r="M1675" s="1122"/>
      <c r="N1675" s="1123"/>
    </row>
    <row r="1676" spans="2:14" x14ac:dyDescent="0.2">
      <c r="B1676" s="1116"/>
      <c r="C1676" s="1117"/>
      <c r="D1676" s="754"/>
      <c r="E1676" s="1118"/>
      <c r="F1676" s="1118"/>
      <c r="G1676" s="1118"/>
      <c r="H1676" s="1118"/>
      <c r="I1676" s="1118"/>
      <c r="J1676" s="1118"/>
      <c r="K1676" s="1118"/>
      <c r="L1676" s="1118"/>
      <c r="M1676" s="1122"/>
      <c r="N1676" s="1123"/>
    </row>
    <row r="1677" spans="2:14" x14ac:dyDescent="0.2">
      <c r="B1677" s="1116"/>
      <c r="C1677" s="1117"/>
      <c r="D1677" s="754"/>
      <c r="E1677" s="1118"/>
      <c r="F1677" s="1118"/>
      <c r="G1677" s="1118"/>
      <c r="H1677" s="1118"/>
      <c r="I1677" s="1118"/>
      <c r="J1677" s="1118"/>
      <c r="K1677" s="1118"/>
      <c r="L1677" s="1118"/>
      <c r="M1677" s="1122"/>
      <c r="N1677" s="1123"/>
    </row>
    <row r="1678" spans="2:14" x14ac:dyDescent="0.2">
      <c r="B1678" s="1116"/>
      <c r="C1678" s="1117"/>
      <c r="D1678" s="754"/>
      <c r="E1678" s="1118"/>
      <c r="F1678" s="1118"/>
      <c r="G1678" s="1118"/>
      <c r="H1678" s="1118"/>
      <c r="I1678" s="1118"/>
      <c r="J1678" s="1118"/>
      <c r="K1678" s="1118"/>
      <c r="L1678" s="1118"/>
      <c r="M1678" s="1122"/>
      <c r="N1678" s="1123"/>
    </row>
    <row r="1679" spans="2:14" x14ac:dyDescent="0.2">
      <c r="B1679" s="1116"/>
      <c r="C1679" s="1117"/>
      <c r="D1679" s="754"/>
      <c r="E1679" s="1118"/>
      <c r="F1679" s="1118"/>
      <c r="G1679" s="1118"/>
      <c r="H1679" s="1118"/>
      <c r="I1679" s="1118"/>
      <c r="J1679" s="1118"/>
      <c r="K1679" s="1118"/>
      <c r="L1679" s="1118"/>
      <c r="M1679" s="1122"/>
      <c r="N1679" s="1123"/>
    </row>
    <row r="1680" spans="2:14" x14ac:dyDescent="0.2">
      <c r="B1680" s="1116"/>
      <c r="C1680" s="1117"/>
      <c r="D1680" s="754"/>
      <c r="E1680" s="1118"/>
      <c r="F1680" s="1118"/>
      <c r="G1680" s="1118"/>
      <c r="H1680" s="1118"/>
      <c r="I1680" s="1118"/>
      <c r="J1680" s="1118"/>
      <c r="K1680" s="1118"/>
      <c r="L1680" s="1118"/>
      <c r="M1680" s="1122"/>
      <c r="N1680" s="1123"/>
    </row>
    <row r="1681" spans="2:14" x14ac:dyDescent="0.2">
      <c r="B1681" s="1116"/>
      <c r="C1681" s="1117"/>
      <c r="D1681" s="754"/>
      <c r="E1681" s="1118"/>
      <c r="F1681" s="1118"/>
      <c r="G1681" s="1118"/>
      <c r="H1681" s="1118"/>
      <c r="I1681" s="1118"/>
      <c r="J1681" s="1118"/>
      <c r="K1681" s="1118"/>
      <c r="L1681" s="1118"/>
      <c r="M1681" s="1122"/>
      <c r="N1681" s="1123"/>
    </row>
    <row r="1682" spans="2:14" x14ac:dyDescent="0.2">
      <c r="B1682" s="1116"/>
      <c r="C1682" s="1117"/>
      <c r="D1682" s="754"/>
      <c r="E1682" s="1118"/>
      <c r="F1682" s="1118"/>
      <c r="G1682" s="1118"/>
      <c r="H1682" s="1118"/>
      <c r="I1682" s="1118"/>
      <c r="J1682" s="1118"/>
      <c r="K1682" s="1118"/>
      <c r="L1682" s="1118"/>
      <c r="M1682" s="1122"/>
      <c r="N1682" s="1123"/>
    </row>
    <row r="1683" spans="2:14" x14ac:dyDescent="0.2">
      <c r="B1683" s="1116"/>
      <c r="C1683" s="1117"/>
      <c r="D1683" s="754"/>
      <c r="E1683" s="1118"/>
      <c r="F1683" s="1118"/>
      <c r="G1683" s="1118"/>
      <c r="H1683" s="1118"/>
      <c r="I1683" s="1118"/>
      <c r="J1683" s="1118"/>
      <c r="K1683" s="1118"/>
      <c r="L1683" s="1118"/>
      <c r="M1683" s="1122"/>
      <c r="N1683" s="1123"/>
    </row>
    <row r="1684" spans="2:14" x14ac:dyDescent="0.2">
      <c r="B1684" s="1116"/>
      <c r="C1684" s="1117"/>
      <c r="D1684" s="754"/>
      <c r="E1684" s="1118"/>
      <c r="F1684" s="1118"/>
      <c r="G1684" s="1118"/>
      <c r="H1684" s="1118"/>
      <c r="I1684" s="1118"/>
      <c r="J1684" s="1118"/>
      <c r="K1684" s="1118"/>
      <c r="L1684" s="1118"/>
      <c r="M1684" s="1122"/>
      <c r="N1684" s="1123"/>
    </row>
    <row r="1685" spans="2:14" x14ac:dyDescent="0.2">
      <c r="B1685" s="1116"/>
      <c r="C1685" s="1117"/>
      <c r="D1685" s="754"/>
      <c r="E1685" s="1118"/>
      <c r="F1685" s="1118"/>
      <c r="G1685" s="1118"/>
      <c r="H1685" s="1118"/>
      <c r="I1685" s="1118"/>
      <c r="J1685" s="1118"/>
      <c r="K1685" s="1118"/>
      <c r="L1685" s="1118"/>
      <c r="M1685" s="1122"/>
      <c r="N1685" s="1123"/>
    </row>
    <row r="1686" spans="2:14" x14ac:dyDescent="0.2">
      <c r="B1686" s="1116"/>
      <c r="C1686" s="1117"/>
      <c r="D1686" s="754"/>
      <c r="E1686" s="1118"/>
      <c r="F1686" s="1118"/>
      <c r="G1686" s="1118"/>
      <c r="H1686" s="1118"/>
      <c r="I1686" s="1118"/>
      <c r="J1686" s="1118"/>
      <c r="K1686" s="1118"/>
      <c r="L1686" s="1118"/>
      <c r="M1686" s="1122"/>
      <c r="N1686" s="1123"/>
    </row>
    <row r="1687" spans="2:14" x14ac:dyDescent="0.2">
      <c r="B1687" s="1116"/>
      <c r="C1687" s="1117"/>
      <c r="D1687" s="754"/>
      <c r="E1687" s="1118"/>
      <c r="F1687" s="1118"/>
      <c r="G1687" s="1118"/>
      <c r="H1687" s="1118"/>
      <c r="I1687" s="1118"/>
      <c r="J1687" s="1118"/>
      <c r="K1687" s="1118"/>
      <c r="L1687" s="1118"/>
      <c r="M1687" s="1122"/>
      <c r="N1687" s="1123"/>
    </row>
    <row r="1688" spans="2:14" x14ac:dyDescent="0.2">
      <c r="B1688" s="1116"/>
      <c r="C1688" s="1117"/>
      <c r="D1688" s="754"/>
      <c r="E1688" s="1118"/>
      <c r="F1688" s="1118"/>
      <c r="G1688" s="1118"/>
      <c r="H1688" s="1118"/>
      <c r="I1688" s="1118"/>
      <c r="J1688" s="1118"/>
      <c r="K1688" s="1118"/>
      <c r="L1688" s="1118"/>
      <c r="M1688" s="1122"/>
      <c r="N1688" s="1123"/>
    </row>
    <row r="1689" spans="2:14" x14ac:dyDescent="0.2">
      <c r="B1689" s="1116"/>
      <c r="C1689" s="1117"/>
      <c r="D1689" s="754"/>
      <c r="E1689" s="1118"/>
      <c r="F1689" s="1118"/>
      <c r="G1689" s="1118"/>
      <c r="H1689" s="1118"/>
      <c r="I1689" s="1118"/>
      <c r="J1689" s="1118"/>
      <c r="K1689" s="1118"/>
      <c r="L1689" s="1118"/>
      <c r="M1689" s="1122"/>
      <c r="N1689" s="1123"/>
    </row>
    <row r="1690" spans="2:14" x14ac:dyDescent="0.2">
      <c r="B1690" s="1116"/>
      <c r="C1690" s="1117"/>
      <c r="D1690" s="754"/>
      <c r="E1690" s="1118"/>
      <c r="F1690" s="1118"/>
      <c r="G1690" s="1118"/>
      <c r="H1690" s="1118"/>
      <c r="I1690" s="1118"/>
      <c r="J1690" s="1118"/>
      <c r="K1690" s="1118"/>
      <c r="L1690" s="1118"/>
      <c r="M1690" s="1122"/>
      <c r="N1690" s="1123"/>
    </row>
    <row r="1691" spans="2:14" x14ac:dyDescent="0.2">
      <c r="B1691" s="1116"/>
      <c r="C1691" s="1117"/>
      <c r="D1691" s="754"/>
      <c r="E1691" s="1118"/>
      <c r="F1691" s="1118"/>
      <c r="G1691" s="1118"/>
      <c r="H1691" s="1118"/>
      <c r="I1691" s="1118"/>
      <c r="J1691" s="1118"/>
      <c r="K1691" s="1118"/>
      <c r="L1691" s="1118"/>
      <c r="M1691" s="1122"/>
      <c r="N1691" s="1123"/>
    </row>
    <row r="1692" spans="2:14" x14ac:dyDescent="0.2">
      <c r="B1692" s="1116"/>
      <c r="C1692" s="1117"/>
      <c r="D1692" s="754"/>
      <c r="E1692" s="1118"/>
      <c r="F1692" s="1118"/>
      <c r="G1692" s="1118"/>
      <c r="H1692" s="1118"/>
      <c r="I1692" s="1118"/>
      <c r="J1692" s="1118"/>
      <c r="K1692" s="1118"/>
      <c r="L1692" s="1118"/>
      <c r="M1692" s="1122"/>
      <c r="N1692" s="1123"/>
    </row>
    <row r="1693" spans="2:14" x14ac:dyDescent="0.2">
      <c r="B1693" s="1116"/>
      <c r="C1693" s="1117"/>
      <c r="D1693" s="754"/>
      <c r="E1693" s="1118"/>
      <c r="F1693" s="1118"/>
      <c r="G1693" s="1118"/>
      <c r="H1693" s="1118"/>
      <c r="I1693" s="1118"/>
      <c r="J1693" s="1118"/>
      <c r="K1693" s="1118"/>
      <c r="L1693" s="1118"/>
      <c r="M1693" s="1122"/>
      <c r="N1693" s="1123"/>
    </row>
    <row r="1694" spans="2:14" x14ac:dyDescent="0.2">
      <c r="B1694" s="1116"/>
      <c r="C1694" s="1117"/>
      <c r="D1694" s="754"/>
      <c r="E1694" s="1118"/>
      <c r="F1694" s="1118"/>
      <c r="G1694" s="1118"/>
      <c r="H1694" s="1118"/>
      <c r="I1694" s="1118"/>
      <c r="J1694" s="1118"/>
      <c r="K1694" s="1118"/>
      <c r="L1694" s="1118"/>
      <c r="M1694" s="1122"/>
      <c r="N1694" s="1123"/>
    </row>
    <row r="1695" spans="2:14" x14ac:dyDescent="0.2">
      <c r="B1695" s="1116"/>
      <c r="C1695" s="1117"/>
      <c r="D1695" s="754"/>
      <c r="E1695" s="1118"/>
      <c r="F1695" s="1118"/>
      <c r="G1695" s="1118"/>
      <c r="H1695" s="1118"/>
      <c r="I1695" s="1118"/>
      <c r="J1695" s="1118"/>
      <c r="K1695" s="1118"/>
      <c r="L1695" s="1118"/>
      <c r="M1695" s="1122"/>
      <c r="N1695" s="1123"/>
    </row>
    <row r="1696" spans="2:14" x14ac:dyDescent="0.2">
      <c r="B1696" s="1116"/>
      <c r="C1696" s="1117"/>
      <c r="D1696" s="754"/>
      <c r="E1696" s="1118"/>
      <c r="F1696" s="1118"/>
      <c r="G1696" s="1118"/>
      <c r="H1696" s="1118"/>
      <c r="I1696" s="1118"/>
      <c r="J1696" s="1118"/>
      <c r="K1696" s="1118"/>
      <c r="L1696" s="1118"/>
      <c r="M1696" s="1122"/>
      <c r="N1696" s="1123"/>
    </row>
    <row r="1697" spans="2:14" x14ac:dyDescent="0.2">
      <c r="B1697" s="1116"/>
      <c r="C1697" s="1117"/>
      <c r="D1697" s="754"/>
      <c r="E1697" s="1118"/>
      <c r="F1697" s="1118"/>
      <c r="G1697" s="1118"/>
      <c r="H1697" s="1118"/>
      <c r="I1697" s="1118"/>
      <c r="J1697" s="1118"/>
      <c r="K1697" s="1118"/>
      <c r="L1697" s="1118"/>
      <c r="M1697" s="1122"/>
      <c r="N1697" s="1123"/>
    </row>
    <row r="1698" spans="2:14" x14ac:dyDescent="0.2">
      <c r="B1698" s="1116"/>
      <c r="C1698" s="1117"/>
      <c r="D1698" s="754"/>
      <c r="E1698" s="1118"/>
      <c r="F1698" s="1118"/>
      <c r="G1698" s="1118"/>
      <c r="H1698" s="1118"/>
      <c r="I1698" s="1118"/>
      <c r="J1698" s="1118"/>
      <c r="K1698" s="1118"/>
      <c r="L1698" s="1118"/>
      <c r="M1698" s="1122"/>
      <c r="N1698" s="1123"/>
    </row>
    <row r="1699" spans="2:14" x14ac:dyDescent="0.2">
      <c r="B1699" s="1116"/>
      <c r="C1699" s="1117"/>
      <c r="D1699" s="754"/>
      <c r="E1699" s="1118"/>
      <c r="F1699" s="1118"/>
      <c r="G1699" s="1118"/>
      <c r="H1699" s="1118"/>
      <c r="I1699" s="1118"/>
      <c r="J1699" s="1118"/>
      <c r="K1699" s="1118"/>
      <c r="L1699" s="1118"/>
      <c r="M1699" s="1122"/>
      <c r="N1699" s="1123"/>
    </row>
    <row r="1700" spans="2:14" x14ac:dyDescent="0.2">
      <c r="B1700" s="1116"/>
      <c r="C1700" s="1117"/>
      <c r="D1700" s="754"/>
      <c r="E1700" s="1118"/>
      <c r="F1700" s="1118"/>
      <c r="G1700" s="1118"/>
      <c r="H1700" s="1118"/>
      <c r="I1700" s="1118"/>
      <c r="J1700" s="1118"/>
      <c r="K1700" s="1118"/>
      <c r="L1700" s="1118"/>
      <c r="M1700" s="1122"/>
      <c r="N1700" s="1123"/>
    </row>
    <row r="1701" spans="2:14" x14ac:dyDescent="0.2">
      <c r="B1701" s="1116"/>
      <c r="C1701" s="1117"/>
      <c r="D1701" s="754"/>
      <c r="E1701" s="1118"/>
      <c r="F1701" s="1118"/>
      <c r="G1701" s="1118"/>
      <c r="H1701" s="1118"/>
      <c r="I1701" s="1118"/>
      <c r="J1701" s="1118"/>
      <c r="K1701" s="1118"/>
      <c r="L1701" s="1118"/>
      <c r="M1701" s="1122"/>
      <c r="N1701" s="1123"/>
    </row>
    <row r="1702" spans="2:14" x14ac:dyDescent="0.2">
      <c r="B1702" s="1116"/>
      <c r="C1702" s="1117"/>
      <c r="D1702" s="754"/>
      <c r="E1702" s="1118"/>
      <c r="F1702" s="1118"/>
      <c r="G1702" s="1118"/>
      <c r="H1702" s="1118"/>
      <c r="I1702" s="1118"/>
      <c r="J1702" s="1118"/>
      <c r="K1702" s="1118"/>
      <c r="L1702" s="1118"/>
      <c r="M1702" s="1122"/>
      <c r="N1702" s="1123"/>
    </row>
    <row r="1703" spans="2:14" x14ac:dyDescent="0.2">
      <c r="B1703" s="1116"/>
      <c r="C1703" s="1117"/>
      <c r="D1703" s="754"/>
      <c r="E1703" s="1118"/>
      <c r="F1703" s="1118"/>
      <c r="G1703" s="1118"/>
      <c r="H1703" s="1118"/>
      <c r="I1703" s="1118"/>
      <c r="J1703" s="1118"/>
      <c r="K1703" s="1118"/>
      <c r="L1703" s="1118"/>
      <c r="M1703" s="1122"/>
      <c r="N1703" s="1123"/>
    </row>
    <row r="1704" spans="2:14" x14ac:dyDescent="0.2">
      <c r="B1704" s="1116"/>
      <c r="C1704" s="1117"/>
      <c r="D1704" s="754"/>
      <c r="E1704" s="1118"/>
      <c r="F1704" s="1118"/>
      <c r="G1704" s="1118"/>
      <c r="H1704" s="1118"/>
      <c r="I1704" s="1118"/>
      <c r="J1704" s="1118"/>
      <c r="K1704" s="1118"/>
      <c r="L1704" s="1118"/>
      <c r="M1704" s="1122"/>
      <c r="N1704" s="1123"/>
    </row>
    <row r="1705" spans="2:14" x14ac:dyDescent="0.2">
      <c r="B1705" s="1116"/>
      <c r="C1705" s="1117"/>
      <c r="D1705" s="754"/>
      <c r="E1705" s="1118"/>
      <c r="F1705" s="1118"/>
      <c r="G1705" s="1118"/>
      <c r="H1705" s="1118"/>
      <c r="I1705" s="1118"/>
      <c r="J1705" s="1118"/>
      <c r="K1705" s="1118"/>
      <c r="L1705" s="1118"/>
      <c r="M1705" s="1122"/>
      <c r="N1705" s="1123"/>
    </row>
    <row r="1706" spans="2:14" x14ac:dyDescent="0.2">
      <c r="B1706" s="1116"/>
      <c r="C1706" s="1117"/>
      <c r="D1706" s="754"/>
      <c r="E1706" s="1118"/>
      <c r="F1706" s="1118"/>
      <c r="G1706" s="1118"/>
      <c r="H1706" s="1118"/>
      <c r="I1706" s="1118"/>
      <c r="J1706" s="1118"/>
      <c r="K1706" s="1118"/>
      <c r="L1706" s="1118"/>
      <c r="M1706" s="1122"/>
      <c r="N1706" s="1123"/>
    </row>
    <row r="1707" spans="2:14" x14ac:dyDescent="0.2">
      <c r="B1707" s="1116"/>
      <c r="C1707" s="1117"/>
      <c r="D1707" s="754"/>
      <c r="E1707" s="1118"/>
      <c r="F1707" s="1118"/>
      <c r="G1707" s="1118"/>
      <c r="H1707" s="1118"/>
      <c r="I1707" s="1118"/>
      <c r="J1707" s="1118"/>
      <c r="K1707" s="1118"/>
      <c r="L1707" s="1118"/>
      <c r="M1707" s="1122"/>
      <c r="N1707" s="1123"/>
    </row>
    <row r="1708" spans="2:14" x14ac:dyDescent="0.2">
      <c r="B1708" s="1116"/>
      <c r="C1708" s="1117"/>
      <c r="D1708" s="754"/>
      <c r="E1708" s="1118"/>
      <c r="F1708" s="1118"/>
      <c r="G1708" s="1118"/>
      <c r="H1708" s="1118"/>
      <c r="I1708" s="1118"/>
      <c r="J1708" s="1118"/>
      <c r="K1708" s="1118"/>
      <c r="L1708" s="1118"/>
      <c r="M1708" s="1122"/>
      <c r="N1708" s="1123"/>
    </row>
    <row r="1709" spans="2:14" x14ac:dyDescent="0.2">
      <c r="B1709" s="1116"/>
      <c r="C1709" s="1117"/>
      <c r="D1709" s="754"/>
      <c r="E1709" s="1118"/>
      <c r="F1709" s="1118"/>
      <c r="G1709" s="1118"/>
      <c r="H1709" s="1118"/>
      <c r="I1709" s="1118"/>
      <c r="J1709" s="1118"/>
      <c r="K1709" s="1118"/>
      <c r="L1709" s="1118"/>
      <c r="M1709" s="1122"/>
      <c r="N1709" s="1123"/>
    </row>
    <row r="1710" spans="2:14" x14ac:dyDescent="0.2">
      <c r="B1710" s="1116"/>
      <c r="C1710" s="1117"/>
      <c r="D1710" s="754"/>
      <c r="E1710" s="1118"/>
      <c r="F1710" s="1118"/>
      <c r="G1710" s="1118"/>
      <c r="H1710" s="1118"/>
      <c r="I1710" s="1118"/>
      <c r="J1710" s="1118"/>
      <c r="K1710" s="1118"/>
      <c r="L1710" s="1118"/>
      <c r="M1710" s="1122"/>
      <c r="N1710" s="1123"/>
    </row>
    <row r="1711" spans="2:14" x14ac:dyDescent="0.2">
      <c r="B1711" s="1116"/>
      <c r="C1711" s="1117"/>
      <c r="D1711" s="754"/>
      <c r="E1711" s="1118"/>
      <c r="F1711" s="1118"/>
      <c r="G1711" s="1118"/>
      <c r="H1711" s="1118"/>
      <c r="I1711" s="1118"/>
      <c r="J1711" s="1118"/>
      <c r="K1711" s="1118"/>
      <c r="L1711" s="1118"/>
      <c r="M1711" s="1122"/>
      <c r="N1711" s="1123"/>
    </row>
    <row r="1712" spans="2:14" x14ac:dyDescent="0.2">
      <c r="B1712" s="1116"/>
      <c r="C1712" s="1117"/>
      <c r="D1712" s="754"/>
      <c r="E1712" s="1118"/>
      <c r="F1712" s="1118"/>
      <c r="G1712" s="1118"/>
      <c r="H1712" s="1118"/>
      <c r="I1712" s="1118"/>
      <c r="J1712" s="1118"/>
      <c r="K1712" s="1118"/>
      <c r="L1712" s="1118"/>
      <c r="M1712" s="1122"/>
      <c r="N1712" s="1123"/>
    </row>
    <row r="1713" spans="2:14" x14ac:dyDescent="0.2">
      <c r="B1713" s="1116"/>
      <c r="C1713" s="1117"/>
      <c r="D1713" s="754"/>
      <c r="E1713" s="1118"/>
      <c r="F1713" s="1118"/>
      <c r="G1713" s="1118"/>
      <c r="H1713" s="1118"/>
      <c r="I1713" s="1118"/>
      <c r="J1713" s="1118"/>
      <c r="K1713" s="1118"/>
      <c r="L1713" s="1118"/>
      <c r="M1713" s="1122"/>
      <c r="N1713" s="1123"/>
    </row>
    <row r="1714" spans="2:14" x14ac:dyDescent="0.2">
      <c r="B1714" s="1116"/>
      <c r="C1714" s="1117"/>
      <c r="D1714" s="754"/>
      <c r="E1714" s="1118"/>
      <c r="F1714" s="1118"/>
      <c r="G1714" s="1118"/>
      <c r="H1714" s="1118"/>
      <c r="I1714" s="1118"/>
      <c r="J1714" s="1118"/>
      <c r="K1714" s="1118"/>
      <c r="L1714" s="1118"/>
      <c r="M1714" s="1122"/>
      <c r="N1714" s="1123"/>
    </row>
    <row r="1715" spans="2:14" x14ac:dyDescent="0.2">
      <c r="B1715" s="1116"/>
      <c r="C1715" s="1117"/>
      <c r="D1715" s="754"/>
      <c r="E1715" s="1118"/>
      <c r="F1715" s="1118"/>
      <c r="G1715" s="1118"/>
      <c r="H1715" s="1118"/>
      <c r="I1715" s="1118"/>
      <c r="J1715" s="1118"/>
      <c r="K1715" s="1118"/>
      <c r="L1715" s="1118"/>
      <c r="M1715" s="1122"/>
      <c r="N1715" s="1123"/>
    </row>
    <row r="1716" spans="2:14" x14ac:dyDescent="0.2">
      <c r="B1716" s="1116"/>
      <c r="C1716" s="1117"/>
      <c r="D1716" s="754"/>
      <c r="E1716" s="1118"/>
      <c r="F1716" s="1118"/>
      <c r="G1716" s="1118"/>
      <c r="H1716" s="1118"/>
      <c r="I1716" s="1118"/>
      <c r="J1716" s="1118"/>
      <c r="K1716" s="1118"/>
      <c r="L1716" s="1118"/>
      <c r="M1716" s="1122"/>
      <c r="N1716" s="1123"/>
    </row>
    <row r="1717" spans="2:14" x14ac:dyDescent="0.2">
      <c r="B1717" s="1116"/>
      <c r="C1717" s="1117"/>
      <c r="D1717" s="754"/>
      <c r="E1717" s="1118"/>
      <c r="F1717" s="1118"/>
      <c r="G1717" s="1118"/>
      <c r="H1717" s="1118"/>
      <c r="I1717" s="1118"/>
      <c r="J1717" s="1118"/>
      <c r="K1717" s="1118"/>
      <c r="L1717" s="1118"/>
      <c r="M1717" s="1122"/>
      <c r="N1717" s="1123"/>
    </row>
    <row r="1718" spans="2:14" x14ac:dyDescent="0.2">
      <c r="B1718" s="1116"/>
      <c r="C1718" s="1117"/>
      <c r="D1718" s="754"/>
      <c r="E1718" s="1118"/>
      <c r="F1718" s="1118"/>
      <c r="G1718" s="1118"/>
      <c r="H1718" s="1118"/>
      <c r="I1718" s="1118"/>
      <c r="J1718" s="1118"/>
      <c r="K1718" s="1118"/>
      <c r="L1718" s="1118"/>
      <c r="M1718" s="1122"/>
      <c r="N1718" s="1123"/>
    </row>
    <row r="1719" spans="2:14" x14ac:dyDescent="0.2">
      <c r="B1719" s="1116"/>
      <c r="C1719" s="1117"/>
      <c r="D1719" s="754"/>
      <c r="E1719" s="1118"/>
      <c r="F1719" s="1118"/>
      <c r="G1719" s="1118"/>
      <c r="H1719" s="1118"/>
      <c r="I1719" s="1118"/>
      <c r="J1719" s="1118"/>
      <c r="K1719" s="1118"/>
      <c r="L1719" s="1118"/>
      <c r="M1719" s="1122"/>
      <c r="N1719" s="1123"/>
    </row>
    <row r="1720" spans="2:14" x14ac:dyDescent="0.2">
      <c r="B1720" s="1116"/>
      <c r="C1720" s="1117"/>
      <c r="D1720" s="754"/>
      <c r="E1720" s="1118"/>
      <c r="F1720" s="1118"/>
      <c r="G1720" s="1118"/>
      <c r="H1720" s="1118"/>
      <c r="I1720" s="1118"/>
      <c r="J1720" s="1118"/>
      <c r="K1720" s="1118"/>
      <c r="L1720" s="1118"/>
      <c r="M1720" s="1122"/>
      <c r="N1720" s="1123"/>
    </row>
    <row r="1721" spans="2:14" x14ac:dyDescent="0.2">
      <c r="B1721" s="1116"/>
      <c r="C1721" s="1117"/>
      <c r="D1721" s="754"/>
      <c r="E1721" s="1118"/>
      <c r="F1721" s="1118"/>
      <c r="G1721" s="1118"/>
      <c r="H1721" s="1118"/>
      <c r="I1721" s="1118"/>
      <c r="J1721" s="1118"/>
      <c r="K1721" s="1118"/>
      <c r="L1721" s="1118"/>
      <c r="M1721" s="1122"/>
      <c r="N1721" s="1123"/>
    </row>
    <row r="1722" spans="2:14" x14ac:dyDescent="0.2">
      <c r="B1722" s="1116"/>
      <c r="C1722" s="1117"/>
      <c r="D1722" s="754"/>
      <c r="E1722" s="1118"/>
      <c r="F1722" s="1118"/>
      <c r="G1722" s="1118"/>
      <c r="H1722" s="1118"/>
      <c r="I1722" s="1118"/>
      <c r="J1722" s="1118"/>
      <c r="K1722" s="1118"/>
      <c r="L1722" s="1118"/>
      <c r="M1722" s="1122"/>
      <c r="N1722" s="1123"/>
    </row>
    <row r="1723" spans="2:14" x14ac:dyDescent="0.2">
      <c r="B1723" s="1116"/>
      <c r="C1723" s="1117"/>
      <c r="D1723" s="754"/>
      <c r="E1723" s="1118"/>
      <c r="F1723" s="1118"/>
      <c r="G1723" s="1118"/>
      <c r="H1723" s="1118"/>
      <c r="I1723" s="1118"/>
      <c r="J1723" s="1118"/>
      <c r="K1723" s="1118"/>
      <c r="L1723" s="1118"/>
      <c r="M1723" s="1122"/>
      <c r="N1723" s="1123"/>
    </row>
    <row r="1724" spans="2:14" x14ac:dyDescent="0.2">
      <c r="B1724" s="1116"/>
      <c r="C1724" s="1117"/>
      <c r="D1724" s="754"/>
      <c r="E1724" s="1118"/>
      <c r="F1724" s="1118"/>
      <c r="G1724" s="1118"/>
      <c r="H1724" s="1118"/>
      <c r="I1724" s="1118"/>
      <c r="J1724" s="1118"/>
      <c r="K1724" s="1118"/>
      <c r="L1724" s="1118"/>
      <c r="M1724" s="1122"/>
      <c r="N1724" s="1123"/>
    </row>
    <row r="1725" spans="2:14" x14ac:dyDescent="0.2">
      <c r="B1725" s="1116"/>
      <c r="C1725" s="1117"/>
      <c r="D1725" s="754"/>
      <c r="E1725" s="1118"/>
      <c r="F1725" s="1118"/>
      <c r="G1725" s="1118"/>
      <c r="H1725" s="1118"/>
      <c r="I1725" s="1118"/>
      <c r="J1725" s="1118"/>
      <c r="K1725" s="1118"/>
      <c r="L1725" s="1118"/>
      <c r="M1725" s="1122"/>
      <c r="N1725" s="1123"/>
    </row>
    <row r="1726" spans="2:14" x14ac:dyDescent="0.2">
      <c r="B1726" s="1116"/>
      <c r="C1726" s="1117"/>
      <c r="D1726" s="754"/>
      <c r="E1726" s="1118"/>
      <c r="F1726" s="1118"/>
      <c r="G1726" s="1118"/>
      <c r="H1726" s="1118"/>
      <c r="I1726" s="1118"/>
      <c r="J1726" s="1118"/>
      <c r="K1726" s="1118"/>
      <c r="L1726" s="1118"/>
      <c r="M1726" s="1122"/>
      <c r="N1726" s="1123"/>
    </row>
    <row r="1727" spans="2:14" x14ac:dyDescent="0.2">
      <c r="B1727" s="1116"/>
      <c r="C1727" s="1117"/>
      <c r="D1727" s="754"/>
      <c r="E1727" s="1118"/>
      <c r="F1727" s="1118"/>
      <c r="G1727" s="1118"/>
      <c r="H1727" s="1118"/>
      <c r="I1727" s="1118"/>
      <c r="J1727" s="1118"/>
      <c r="K1727" s="1118"/>
      <c r="L1727" s="1118"/>
      <c r="M1727" s="1122"/>
      <c r="N1727" s="1123"/>
    </row>
    <row r="1728" spans="2:14" x14ac:dyDescent="0.2">
      <c r="B1728" s="1116"/>
      <c r="C1728" s="1117"/>
      <c r="D1728" s="754"/>
      <c r="E1728" s="1118"/>
      <c r="F1728" s="1118"/>
      <c r="G1728" s="1118"/>
      <c r="H1728" s="1118"/>
      <c r="I1728" s="1118"/>
      <c r="J1728" s="1118"/>
      <c r="K1728" s="1118"/>
      <c r="L1728" s="1118"/>
      <c r="M1728" s="1122"/>
      <c r="N1728" s="1123"/>
    </row>
    <row r="1729" spans="2:14" x14ac:dyDescent="0.2">
      <c r="B1729" s="1116"/>
      <c r="C1729" s="1117"/>
      <c r="D1729" s="754"/>
      <c r="E1729" s="1118"/>
      <c r="F1729" s="1118"/>
      <c r="G1729" s="1118"/>
      <c r="H1729" s="1118"/>
      <c r="I1729" s="1118"/>
      <c r="J1729" s="1118"/>
      <c r="K1729" s="1118"/>
      <c r="L1729" s="1118"/>
      <c r="M1729" s="1122"/>
      <c r="N1729" s="1123"/>
    </row>
    <row r="1730" spans="2:14" x14ac:dyDescent="0.2">
      <c r="B1730" s="1116"/>
      <c r="C1730" s="1117"/>
      <c r="D1730" s="754"/>
      <c r="E1730" s="1118"/>
      <c r="F1730" s="1118"/>
      <c r="G1730" s="1118"/>
      <c r="H1730" s="1118"/>
      <c r="I1730" s="1118"/>
      <c r="J1730" s="1118"/>
      <c r="K1730" s="1118"/>
      <c r="L1730" s="1118"/>
      <c r="M1730" s="1122"/>
      <c r="N1730" s="1123"/>
    </row>
    <row r="1731" spans="2:14" x14ac:dyDescent="0.2">
      <c r="B1731" s="1116"/>
      <c r="C1731" s="1117"/>
      <c r="D1731" s="754"/>
      <c r="E1731" s="1118"/>
      <c r="F1731" s="1118"/>
      <c r="G1731" s="1118"/>
      <c r="H1731" s="1118"/>
      <c r="I1731" s="1118"/>
      <c r="J1731" s="1118"/>
      <c r="K1731" s="1118"/>
      <c r="L1731" s="1118"/>
      <c r="M1731" s="1122"/>
      <c r="N1731" s="1123"/>
    </row>
    <row r="1732" spans="2:14" x14ac:dyDescent="0.2">
      <c r="B1732" s="1116"/>
      <c r="C1732" s="1117"/>
      <c r="D1732" s="754"/>
      <c r="E1732" s="1118"/>
      <c r="F1732" s="1118"/>
      <c r="G1732" s="1118"/>
      <c r="H1732" s="1118"/>
      <c r="I1732" s="1118"/>
      <c r="J1732" s="1118"/>
      <c r="K1732" s="1118"/>
      <c r="L1732" s="1118"/>
      <c r="M1732" s="1122"/>
      <c r="N1732" s="1123"/>
    </row>
    <row r="1733" spans="2:14" x14ac:dyDescent="0.2">
      <c r="B1733" s="1116"/>
      <c r="C1733" s="1117"/>
      <c r="D1733" s="754"/>
      <c r="E1733" s="1118"/>
      <c r="F1733" s="1118"/>
      <c r="G1733" s="1118"/>
      <c r="H1733" s="1118"/>
      <c r="I1733" s="1118"/>
      <c r="J1733" s="1118"/>
      <c r="K1733" s="1118"/>
      <c r="L1733" s="1118"/>
      <c r="M1733" s="1122"/>
      <c r="N1733" s="1123"/>
    </row>
    <row r="1734" spans="2:14" x14ac:dyDescent="0.2">
      <c r="B1734" s="1116"/>
      <c r="C1734" s="1117"/>
      <c r="D1734" s="754"/>
      <c r="E1734" s="1118"/>
      <c r="F1734" s="1118"/>
      <c r="G1734" s="1118"/>
      <c r="H1734" s="1118"/>
      <c r="I1734" s="1118"/>
      <c r="J1734" s="1118"/>
      <c r="K1734" s="1118"/>
      <c r="L1734" s="1118"/>
      <c r="M1734" s="1122"/>
      <c r="N1734" s="1123"/>
    </row>
    <row r="1735" spans="2:14" x14ac:dyDescent="0.2">
      <c r="B1735" s="1116"/>
      <c r="C1735" s="1117"/>
      <c r="D1735" s="754"/>
      <c r="E1735" s="1118"/>
      <c r="F1735" s="1118"/>
      <c r="G1735" s="1118"/>
      <c r="H1735" s="1118"/>
      <c r="I1735" s="1118"/>
      <c r="J1735" s="1118"/>
      <c r="K1735" s="1118"/>
      <c r="L1735" s="1118"/>
      <c r="M1735" s="1122"/>
      <c r="N1735" s="1123"/>
    </row>
    <row r="1736" spans="2:14" x14ac:dyDescent="0.2">
      <c r="B1736" s="1116"/>
      <c r="C1736" s="1117"/>
      <c r="D1736" s="754"/>
      <c r="E1736" s="1118"/>
      <c r="F1736" s="1118"/>
      <c r="G1736" s="1118"/>
      <c r="H1736" s="1118"/>
      <c r="I1736" s="1118"/>
      <c r="J1736" s="1118"/>
      <c r="K1736" s="1118"/>
      <c r="L1736" s="1118"/>
      <c r="M1736" s="1122"/>
      <c r="N1736" s="1123"/>
    </row>
    <row r="1737" spans="2:14" x14ac:dyDescent="0.2">
      <c r="B1737" s="1116"/>
      <c r="C1737" s="1117"/>
      <c r="D1737" s="754"/>
      <c r="E1737" s="1118"/>
      <c r="F1737" s="1118"/>
      <c r="G1737" s="1118"/>
      <c r="H1737" s="1118"/>
      <c r="I1737" s="1118"/>
      <c r="J1737" s="1118"/>
      <c r="K1737" s="1118"/>
      <c r="L1737" s="1118"/>
      <c r="M1737" s="1122"/>
      <c r="N1737" s="1123"/>
    </row>
    <row r="1738" spans="2:14" x14ac:dyDescent="0.2">
      <c r="B1738" s="1116"/>
      <c r="C1738" s="1117"/>
      <c r="D1738" s="754"/>
      <c r="E1738" s="1118"/>
      <c r="F1738" s="1118"/>
      <c r="G1738" s="1118"/>
      <c r="H1738" s="1118"/>
      <c r="I1738" s="1118"/>
      <c r="J1738" s="1118"/>
      <c r="K1738" s="1118"/>
      <c r="L1738" s="1118"/>
      <c r="M1738" s="1122"/>
      <c r="N1738" s="1123"/>
    </row>
    <row r="1739" spans="2:14" x14ac:dyDescent="0.2">
      <c r="B1739" s="1116"/>
      <c r="C1739" s="1117"/>
      <c r="D1739" s="754"/>
      <c r="E1739" s="1118"/>
      <c r="F1739" s="1118"/>
      <c r="G1739" s="1118"/>
      <c r="H1739" s="1118"/>
      <c r="I1739" s="1118"/>
      <c r="J1739" s="1118"/>
      <c r="K1739" s="1118"/>
      <c r="L1739" s="1118"/>
      <c r="M1739" s="1122"/>
      <c r="N1739" s="1123"/>
    </row>
    <row r="1740" spans="2:14" x14ac:dyDescent="0.2">
      <c r="B1740" s="1116"/>
      <c r="C1740" s="1117"/>
      <c r="D1740" s="754"/>
      <c r="E1740" s="1118"/>
      <c r="F1740" s="1118"/>
      <c r="G1740" s="1118"/>
      <c r="H1740" s="1118"/>
      <c r="I1740" s="1118"/>
      <c r="J1740" s="1118"/>
      <c r="K1740" s="1118"/>
      <c r="L1740" s="1118"/>
      <c r="M1740" s="1122"/>
      <c r="N1740" s="1123"/>
    </row>
    <row r="1741" spans="2:14" x14ac:dyDescent="0.2">
      <c r="B1741" s="1116"/>
      <c r="C1741" s="1117"/>
      <c r="D1741" s="754"/>
      <c r="E1741" s="1118"/>
      <c r="F1741" s="1118"/>
      <c r="G1741" s="1118"/>
      <c r="H1741" s="1118"/>
      <c r="I1741" s="1118"/>
      <c r="J1741" s="1118"/>
      <c r="K1741" s="1118"/>
      <c r="L1741" s="1118"/>
      <c r="M1741" s="1122"/>
      <c r="N1741" s="1123"/>
    </row>
    <row r="1742" spans="2:14" x14ac:dyDescent="0.2">
      <c r="B1742" s="1116"/>
      <c r="C1742" s="1117"/>
      <c r="D1742" s="754"/>
      <c r="E1742" s="1118"/>
      <c r="F1742" s="1118"/>
      <c r="G1742" s="1118"/>
      <c r="H1742" s="1118"/>
      <c r="I1742" s="1118"/>
      <c r="J1742" s="1118"/>
      <c r="K1742" s="1118"/>
      <c r="L1742" s="1118"/>
      <c r="M1742" s="1122"/>
      <c r="N1742" s="1123"/>
    </row>
    <row r="1743" spans="2:14" x14ac:dyDescent="0.2">
      <c r="B1743" s="1116"/>
      <c r="C1743" s="1117"/>
      <c r="D1743" s="754"/>
      <c r="E1743" s="1118"/>
      <c r="F1743" s="1118"/>
      <c r="G1743" s="1118"/>
      <c r="H1743" s="1118"/>
      <c r="I1743" s="1118"/>
      <c r="J1743" s="1118"/>
      <c r="K1743" s="1118"/>
      <c r="L1743" s="1118"/>
      <c r="M1743" s="1122"/>
      <c r="N1743" s="1123"/>
    </row>
    <row r="1744" spans="2:14" x14ac:dyDescent="0.2">
      <c r="B1744" s="1116"/>
      <c r="C1744" s="1117"/>
      <c r="D1744" s="754"/>
      <c r="E1744" s="1118"/>
      <c r="F1744" s="1118"/>
      <c r="G1744" s="1118"/>
      <c r="H1744" s="1118"/>
      <c r="I1744" s="1118"/>
      <c r="J1744" s="1118"/>
      <c r="K1744" s="1118"/>
      <c r="L1744" s="1118"/>
      <c r="M1744" s="1122"/>
      <c r="N1744" s="1123"/>
    </row>
    <row r="1745" spans="2:14" x14ac:dyDescent="0.2">
      <c r="B1745" s="1116"/>
      <c r="C1745" s="1117"/>
      <c r="D1745" s="754"/>
      <c r="E1745" s="1118"/>
      <c r="F1745" s="1118"/>
      <c r="G1745" s="1118"/>
      <c r="H1745" s="1118"/>
      <c r="I1745" s="1118"/>
      <c r="J1745" s="1118"/>
      <c r="K1745" s="1118"/>
      <c r="L1745" s="1118"/>
      <c r="M1745" s="1122"/>
      <c r="N1745" s="1123"/>
    </row>
    <row r="1746" spans="2:14" x14ac:dyDescent="0.2">
      <c r="B1746" s="1116"/>
      <c r="C1746" s="1117"/>
      <c r="D1746" s="754"/>
      <c r="E1746" s="1118"/>
      <c r="F1746" s="1118"/>
      <c r="G1746" s="1118"/>
      <c r="H1746" s="1118"/>
      <c r="I1746" s="1118"/>
      <c r="J1746" s="1118"/>
      <c r="K1746" s="1118"/>
      <c r="L1746" s="1118"/>
      <c r="M1746" s="1122"/>
      <c r="N1746" s="1123"/>
    </row>
    <row r="1747" spans="2:14" x14ac:dyDescent="0.2">
      <c r="B1747" s="1116"/>
      <c r="C1747" s="1117"/>
      <c r="D1747" s="754"/>
      <c r="E1747" s="1118"/>
      <c r="F1747" s="1118"/>
      <c r="G1747" s="1118"/>
      <c r="H1747" s="1118"/>
      <c r="I1747" s="1118"/>
      <c r="J1747" s="1118"/>
      <c r="K1747" s="1118"/>
      <c r="L1747" s="1118"/>
      <c r="M1747" s="1122"/>
      <c r="N1747" s="1123"/>
    </row>
    <row r="1748" spans="2:14" x14ac:dyDescent="0.2">
      <c r="B1748" s="1116"/>
      <c r="C1748" s="1117"/>
      <c r="D1748" s="754"/>
      <c r="E1748" s="1118"/>
      <c r="F1748" s="1118"/>
      <c r="G1748" s="1118"/>
      <c r="H1748" s="1118"/>
      <c r="I1748" s="1118"/>
      <c r="J1748" s="1118"/>
      <c r="K1748" s="1118"/>
      <c r="L1748" s="1118"/>
      <c r="M1748" s="1122"/>
      <c r="N1748" s="1123"/>
    </row>
    <row r="1749" spans="2:14" x14ac:dyDescent="0.2">
      <c r="B1749" s="1116"/>
      <c r="C1749" s="1117"/>
      <c r="D1749" s="754"/>
      <c r="E1749" s="1118"/>
      <c r="F1749" s="1118"/>
      <c r="G1749" s="1118"/>
      <c r="H1749" s="1118"/>
      <c r="I1749" s="1118"/>
      <c r="J1749" s="1118"/>
      <c r="K1749" s="1118"/>
      <c r="L1749" s="1118"/>
      <c r="M1749" s="1122"/>
      <c r="N1749" s="1123"/>
    </row>
    <row r="1750" spans="2:14" x14ac:dyDescent="0.2">
      <c r="B1750" s="1116"/>
      <c r="C1750" s="1117"/>
      <c r="D1750" s="754"/>
      <c r="E1750" s="1118"/>
      <c r="F1750" s="1118"/>
      <c r="G1750" s="1118"/>
      <c r="H1750" s="1118"/>
      <c r="I1750" s="1118"/>
      <c r="J1750" s="1118"/>
      <c r="K1750" s="1118"/>
      <c r="L1750" s="1118"/>
      <c r="M1750" s="1122"/>
      <c r="N1750" s="1123"/>
    </row>
    <row r="1751" spans="2:14" x14ac:dyDescent="0.2">
      <c r="B1751" s="1116"/>
      <c r="C1751" s="1117"/>
      <c r="D1751" s="754"/>
      <c r="E1751" s="1118"/>
      <c r="F1751" s="1118"/>
      <c r="G1751" s="1118"/>
      <c r="H1751" s="1118"/>
      <c r="I1751" s="1118"/>
      <c r="J1751" s="1118"/>
      <c r="K1751" s="1118"/>
      <c r="L1751" s="1118"/>
      <c r="M1751" s="1122"/>
      <c r="N1751" s="1123"/>
    </row>
    <row r="1752" spans="2:14" x14ac:dyDescent="0.2">
      <c r="B1752" s="1116"/>
      <c r="C1752" s="1117"/>
      <c r="D1752" s="754"/>
      <c r="E1752" s="1118"/>
      <c r="F1752" s="1118"/>
      <c r="G1752" s="1118"/>
      <c r="H1752" s="1118"/>
      <c r="I1752" s="1118"/>
      <c r="J1752" s="1118"/>
      <c r="K1752" s="1118"/>
      <c r="L1752" s="1118"/>
      <c r="M1752" s="1122"/>
      <c r="N1752" s="1123"/>
    </row>
    <row r="1753" spans="2:14" x14ac:dyDescent="0.2">
      <c r="B1753" s="1116"/>
      <c r="C1753" s="1117"/>
      <c r="D1753" s="754"/>
      <c r="E1753" s="1118"/>
      <c r="F1753" s="1118"/>
      <c r="G1753" s="1118"/>
      <c r="H1753" s="1118"/>
      <c r="I1753" s="1118"/>
      <c r="J1753" s="1118"/>
      <c r="K1753" s="1118"/>
      <c r="L1753" s="1118"/>
      <c r="M1753" s="1122"/>
      <c r="N1753" s="1123"/>
    </row>
    <row r="1754" spans="2:14" x14ac:dyDescent="0.2">
      <c r="B1754" s="1116"/>
      <c r="C1754" s="1117"/>
      <c r="D1754" s="754"/>
      <c r="E1754" s="1118"/>
      <c r="F1754" s="1118"/>
      <c r="G1754" s="1118"/>
      <c r="H1754" s="1118"/>
      <c r="I1754" s="1118"/>
      <c r="J1754" s="1118"/>
      <c r="K1754" s="1118"/>
      <c r="L1754" s="1118"/>
      <c r="M1754" s="1122"/>
      <c r="N1754" s="1123"/>
    </row>
    <row r="1755" spans="2:14" x14ac:dyDescent="0.2">
      <c r="B1755" s="1116"/>
      <c r="C1755" s="1117"/>
      <c r="D1755" s="754"/>
      <c r="E1755" s="1118"/>
      <c r="F1755" s="1118"/>
      <c r="G1755" s="1118"/>
      <c r="H1755" s="1118"/>
      <c r="I1755" s="1118"/>
      <c r="J1755" s="1118"/>
      <c r="K1755" s="1118"/>
      <c r="L1755" s="1118"/>
      <c r="M1755" s="1122"/>
      <c r="N1755" s="1123"/>
    </row>
    <row r="1756" spans="2:14" x14ac:dyDescent="0.2">
      <c r="B1756" s="1116"/>
      <c r="C1756" s="1117"/>
      <c r="D1756" s="754"/>
      <c r="E1756" s="1118"/>
      <c r="F1756" s="1118"/>
      <c r="G1756" s="1118"/>
      <c r="H1756" s="1118"/>
      <c r="I1756" s="1118"/>
      <c r="J1756" s="1118"/>
      <c r="K1756" s="1118"/>
      <c r="L1756" s="1118"/>
      <c r="M1756" s="1122"/>
      <c r="N1756" s="1123"/>
    </row>
    <row r="1757" spans="2:14" x14ac:dyDescent="0.2">
      <c r="B1757" s="1116"/>
      <c r="C1757" s="1117"/>
      <c r="D1757" s="754"/>
      <c r="E1757" s="1118"/>
      <c r="F1757" s="1118"/>
      <c r="G1757" s="1118"/>
      <c r="H1757" s="1118"/>
      <c r="I1757" s="1118"/>
      <c r="J1757" s="1118"/>
      <c r="K1757" s="1118"/>
      <c r="L1757" s="1118"/>
      <c r="M1757" s="1122"/>
      <c r="N1757" s="1123"/>
    </row>
    <row r="1758" spans="2:14" x14ac:dyDescent="0.2">
      <c r="B1758" s="1116"/>
      <c r="C1758" s="1117"/>
      <c r="D1758" s="754"/>
      <c r="E1758" s="1118"/>
      <c r="F1758" s="1118"/>
      <c r="G1758" s="1118"/>
      <c r="H1758" s="1118"/>
      <c r="I1758" s="1118"/>
      <c r="J1758" s="1118"/>
      <c r="K1758" s="1118"/>
      <c r="L1758" s="1118"/>
      <c r="M1758" s="1122"/>
      <c r="N1758" s="1123"/>
    </row>
    <row r="1759" spans="2:14" x14ac:dyDescent="0.2">
      <c r="B1759" s="1116"/>
      <c r="C1759" s="1117"/>
      <c r="D1759" s="754"/>
      <c r="E1759" s="1118"/>
      <c r="F1759" s="1118"/>
      <c r="G1759" s="1118"/>
      <c r="H1759" s="1118"/>
      <c r="I1759" s="1118"/>
      <c r="J1759" s="1118"/>
      <c r="K1759" s="1118"/>
      <c r="L1759" s="1118"/>
      <c r="M1759" s="1122"/>
      <c r="N1759" s="1123"/>
    </row>
    <row r="1760" spans="2:14" x14ac:dyDescent="0.2">
      <c r="B1760" s="1116"/>
      <c r="C1760" s="1117"/>
      <c r="D1760" s="754"/>
      <c r="E1760" s="1118"/>
      <c r="F1760" s="1118"/>
      <c r="G1760" s="1118"/>
      <c r="H1760" s="1118"/>
      <c r="I1760" s="1118"/>
      <c r="J1760" s="1118"/>
      <c r="K1760" s="1118"/>
      <c r="L1760" s="1118"/>
      <c r="M1760" s="1122"/>
      <c r="N1760" s="1123"/>
    </row>
    <row r="1761" spans="2:14" x14ac:dyDescent="0.2">
      <c r="B1761" s="1116"/>
      <c r="C1761" s="1117"/>
      <c r="D1761" s="754"/>
      <c r="E1761" s="1118"/>
      <c r="F1761" s="1118"/>
      <c r="G1761" s="1118"/>
      <c r="H1761" s="1118"/>
      <c r="I1761" s="1118"/>
      <c r="J1761" s="1118"/>
      <c r="K1761" s="1118"/>
      <c r="L1761" s="1118"/>
      <c r="M1761" s="1122"/>
      <c r="N1761" s="1123"/>
    </row>
    <row r="1762" spans="2:14" x14ac:dyDescent="0.2">
      <c r="B1762" s="1116"/>
      <c r="C1762" s="1117"/>
      <c r="D1762" s="754"/>
      <c r="E1762" s="1118"/>
      <c r="F1762" s="1118"/>
      <c r="G1762" s="1118"/>
      <c r="H1762" s="1118"/>
      <c r="I1762" s="1118"/>
      <c r="J1762" s="1118"/>
      <c r="K1762" s="1118"/>
      <c r="L1762" s="1118"/>
      <c r="M1762" s="1122"/>
      <c r="N1762" s="1123"/>
    </row>
    <row r="1763" spans="2:14" x14ac:dyDescent="0.2">
      <c r="B1763" s="1116"/>
      <c r="C1763" s="1117"/>
      <c r="D1763" s="754"/>
      <c r="E1763" s="1118"/>
      <c r="F1763" s="1118"/>
      <c r="G1763" s="1118"/>
      <c r="H1763" s="1118"/>
      <c r="I1763" s="1118"/>
      <c r="J1763" s="1118"/>
      <c r="K1763" s="1118"/>
      <c r="L1763" s="1118"/>
      <c r="M1763" s="1122"/>
      <c r="N1763" s="1123"/>
    </row>
    <row r="1764" spans="2:14" x14ac:dyDescent="0.2">
      <c r="B1764" s="1116"/>
      <c r="C1764" s="1117"/>
      <c r="D1764" s="754"/>
      <c r="E1764" s="1118"/>
      <c r="F1764" s="1118"/>
      <c r="G1764" s="1118"/>
      <c r="H1764" s="1118"/>
      <c r="I1764" s="1118"/>
      <c r="J1764" s="1118"/>
      <c r="K1764" s="1118"/>
      <c r="L1764" s="1118"/>
      <c r="M1764" s="1122"/>
      <c r="N1764" s="1123"/>
    </row>
    <row r="1765" spans="2:14" x14ac:dyDescent="0.2">
      <c r="B1765" s="1116"/>
      <c r="C1765" s="1117"/>
      <c r="D1765" s="754"/>
      <c r="E1765" s="1118"/>
      <c r="F1765" s="1118"/>
      <c r="G1765" s="1118"/>
      <c r="H1765" s="1118"/>
      <c r="I1765" s="1118"/>
      <c r="J1765" s="1118"/>
      <c r="K1765" s="1118"/>
      <c r="L1765" s="1118"/>
      <c r="M1765" s="1122"/>
      <c r="N1765" s="1123"/>
    </row>
    <row r="1766" spans="2:14" x14ac:dyDescent="0.2">
      <c r="B1766" s="1116"/>
      <c r="C1766" s="1117"/>
      <c r="D1766" s="754"/>
      <c r="E1766" s="1118"/>
      <c r="F1766" s="1118"/>
      <c r="G1766" s="1118"/>
      <c r="H1766" s="1118"/>
      <c r="I1766" s="1118"/>
      <c r="J1766" s="1118"/>
      <c r="K1766" s="1118"/>
      <c r="L1766" s="1118"/>
      <c r="M1766" s="1122"/>
      <c r="N1766" s="1123"/>
    </row>
    <row r="1767" spans="2:14" x14ac:dyDescent="0.2">
      <c r="B1767" s="1116"/>
      <c r="C1767" s="1117"/>
      <c r="D1767" s="754"/>
      <c r="E1767" s="1118"/>
      <c r="F1767" s="1118"/>
      <c r="G1767" s="1118"/>
      <c r="H1767" s="1118"/>
      <c r="I1767" s="1118"/>
      <c r="J1767" s="1118"/>
      <c r="K1767" s="1118"/>
      <c r="L1767" s="1118"/>
      <c r="M1767" s="1122"/>
      <c r="N1767" s="1123"/>
    </row>
    <row r="1768" spans="2:14" x14ac:dyDescent="0.2">
      <c r="B1768" s="1116"/>
      <c r="C1768" s="1117"/>
      <c r="D1768" s="754"/>
      <c r="E1768" s="1118"/>
      <c r="F1768" s="1118"/>
      <c r="G1768" s="1118"/>
      <c r="H1768" s="1118"/>
      <c r="I1768" s="1118"/>
      <c r="J1768" s="1118"/>
      <c r="K1768" s="1118"/>
      <c r="L1768" s="1118"/>
      <c r="M1768" s="1122"/>
      <c r="N1768" s="1123"/>
    </row>
    <row r="1769" spans="2:14" x14ac:dyDescent="0.2">
      <c r="B1769" s="1116"/>
      <c r="C1769" s="1117"/>
      <c r="D1769" s="754"/>
      <c r="E1769" s="1118"/>
      <c r="F1769" s="1118"/>
      <c r="G1769" s="1118"/>
      <c r="H1769" s="1118"/>
      <c r="I1769" s="1118"/>
      <c r="J1769" s="1118"/>
      <c r="K1769" s="1118"/>
      <c r="L1769" s="1118"/>
      <c r="M1769" s="1122"/>
      <c r="N1769" s="1123"/>
    </row>
    <row r="1770" spans="2:14" x14ac:dyDescent="0.2">
      <c r="B1770" s="1116"/>
      <c r="C1770" s="1117"/>
      <c r="D1770" s="754"/>
      <c r="E1770" s="1118"/>
      <c r="F1770" s="1118"/>
      <c r="G1770" s="1118"/>
      <c r="H1770" s="1118"/>
      <c r="I1770" s="1118"/>
      <c r="J1770" s="1118"/>
      <c r="K1770" s="1118"/>
      <c r="L1770" s="1118"/>
      <c r="M1770" s="1122"/>
      <c r="N1770" s="1123"/>
    </row>
    <row r="1771" spans="2:14" x14ac:dyDescent="0.2">
      <c r="B1771" s="1116"/>
      <c r="C1771" s="1117"/>
      <c r="D1771" s="754"/>
      <c r="E1771" s="1118"/>
      <c r="F1771" s="1118"/>
      <c r="G1771" s="1118"/>
      <c r="H1771" s="1118"/>
      <c r="I1771" s="1118"/>
      <c r="J1771" s="1118"/>
      <c r="K1771" s="1118"/>
      <c r="L1771" s="1118"/>
      <c r="M1771" s="1122"/>
      <c r="N1771" s="1123"/>
    </row>
    <row r="1772" spans="2:14" x14ac:dyDescent="0.2">
      <c r="B1772" s="1116"/>
      <c r="C1772" s="1117"/>
      <c r="D1772" s="754"/>
      <c r="E1772" s="1118"/>
      <c r="F1772" s="1118"/>
      <c r="G1772" s="1118"/>
      <c r="H1772" s="1118"/>
      <c r="I1772" s="1118"/>
      <c r="J1772" s="1118"/>
      <c r="K1772" s="1118"/>
      <c r="L1772" s="1118"/>
      <c r="M1772" s="1122"/>
      <c r="N1772" s="1123"/>
    </row>
    <row r="1773" spans="2:14" x14ac:dyDescent="0.2">
      <c r="B1773" s="1116"/>
      <c r="C1773" s="1117"/>
      <c r="D1773" s="754"/>
      <c r="E1773" s="1118"/>
      <c r="F1773" s="1118"/>
      <c r="G1773" s="1118"/>
      <c r="H1773" s="1118"/>
      <c r="I1773" s="1118"/>
      <c r="J1773" s="1118"/>
      <c r="K1773" s="1118"/>
      <c r="L1773" s="1118"/>
      <c r="M1773" s="1122"/>
      <c r="N1773" s="1123"/>
    </row>
    <row r="1774" spans="2:14" x14ac:dyDescent="0.2">
      <c r="B1774" s="1116"/>
      <c r="C1774" s="1117"/>
      <c r="D1774" s="754"/>
      <c r="E1774" s="1118"/>
      <c r="F1774" s="1118"/>
      <c r="G1774" s="1118"/>
      <c r="H1774" s="1118"/>
      <c r="I1774" s="1118"/>
      <c r="J1774" s="1118"/>
      <c r="K1774" s="1118"/>
      <c r="L1774" s="1118"/>
      <c r="M1774" s="1122"/>
      <c r="N1774" s="1123"/>
    </row>
    <row r="1775" spans="2:14" x14ac:dyDescent="0.2">
      <c r="B1775" s="1116"/>
      <c r="C1775" s="1117"/>
      <c r="D1775" s="754"/>
      <c r="E1775" s="1118"/>
      <c r="F1775" s="1118"/>
      <c r="G1775" s="1118"/>
      <c r="H1775" s="1118"/>
      <c r="I1775" s="1118"/>
      <c r="J1775" s="1118"/>
      <c r="K1775" s="1118"/>
      <c r="L1775" s="1118"/>
      <c r="M1775" s="1122"/>
      <c r="N1775" s="1123"/>
    </row>
    <row r="1776" spans="2:14" x14ac:dyDescent="0.2">
      <c r="B1776" s="1116"/>
      <c r="C1776" s="1117"/>
      <c r="D1776" s="754"/>
      <c r="E1776" s="1118"/>
      <c r="F1776" s="1118"/>
      <c r="G1776" s="1118"/>
      <c r="H1776" s="1118"/>
      <c r="I1776" s="1118"/>
      <c r="J1776" s="1118"/>
      <c r="K1776" s="1118"/>
      <c r="L1776" s="1118"/>
      <c r="M1776" s="1122"/>
      <c r="N1776" s="1123"/>
    </row>
    <row r="1777" spans="2:14" x14ac:dyDescent="0.2">
      <c r="B1777" s="1116"/>
      <c r="C1777" s="1117"/>
      <c r="D1777" s="754"/>
      <c r="E1777" s="1118"/>
      <c r="F1777" s="1118"/>
      <c r="G1777" s="1118"/>
      <c r="H1777" s="1118"/>
      <c r="I1777" s="1118"/>
      <c r="J1777" s="1118"/>
      <c r="K1777" s="1118"/>
      <c r="L1777" s="1118"/>
      <c r="M1777" s="1122"/>
      <c r="N1777" s="1123"/>
    </row>
    <row r="1778" spans="2:14" x14ac:dyDescent="0.2">
      <c r="B1778" s="1116"/>
      <c r="C1778" s="1117"/>
      <c r="D1778" s="754"/>
      <c r="E1778" s="1118"/>
      <c r="F1778" s="1118"/>
      <c r="G1778" s="1118"/>
      <c r="H1778" s="1118"/>
      <c r="I1778" s="1118"/>
      <c r="J1778" s="1118"/>
      <c r="K1778" s="1118"/>
      <c r="L1778" s="1118"/>
      <c r="M1778" s="1122"/>
      <c r="N1778" s="1123"/>
    </row>
    <row r="1779" spans="2:14" x14ac:dyDescent="0.2">
      <c r="B1779" s="1116"/>
      <c r="C1779" s="1117"/>
      <c r="D1779" s="754"/>
      <c r="E1779" s="1118"/>
      <c r="F1779" s="1118"/>
      <c r="G1779" s="1118"/>
      <c r="H1779" s="1118"/>
      <c r="I1779" s="1118"/>
      <c r="J1779" s="1118"/>
      <c r="K1779" s="1118"/>
      <c r="L1779" s="1118"/>
      <c r="M1779" s="1122"/>
      <c r="N1779" s="1123"/>
    </row>
    <row r="1780" spans="2:14" x14ac:dyDescent="0.2">
      <c r="B1780" s="1116"/>
      <c r="C1780" s="1117"/>
      <c r="D1780" s="754"/>
      <c r="E1780" s="1118"/>
      <c r="F1780" s="1118"/>
      <c r="G1780" s="1118"/>
      <c r="H1780" s="1118"/>
      <c r="I1780" s="1118"/>
      <c r="J1780" s="1118"/>
      <c r="K1780" s="1118"/>
      <c r="L1780" s="1118"/>
      <c r="M1780" s="1122"/>
      <c r="N1780" s="1123"/>
    </row>
    <row r="1781" spans="2:14" x14ac:dyDescent="0.2">
      <c r="B1781" s="1116"/>
      <c r="C1781" s="1117"/>
      <c r="D1781" s="754"/>
      <c r="E1781" s="1118"/>
      <c r="F1781" s="1118"/>
      <c r="G1781" s="1118"/>
      <c r="H1781" s="1118"/>
      <c r="I1781" s="1118"/>
      <c r="J1781" s="1118"/>
      <c r="K1781" s="1118"/>
      <c r="L1781" s="1118"/>
      <c r="M1781" s="1122"/>
      <c r="N1781" s="1123"/>
    </row>
    <row r="1782" spans="2:14" x14ac:dyDescent="0.2">
      <c r="B1782" s="1116"/>
      <c r="C1782" s="1117"/>
      <c r="D1782" s="754"/>
      <c r="E1782" s="1118"/>
      <c r="F1782" s="1118"/>
      <c r="G1782" s="1118"/>
      <c r="H1782" s="1118"/>
      <c r="I1782" s="1118"/>
      <c r="J1782" s="1118"/>
      <c r="K1782" s="1118"/>
      <c r="L1782" s="1118"/>
      <c r="M1782" s="1122"/>
      <c r="N1782" s="1123"/>
    </row>
    <row r="1783" spans="2:14" x14ac:dyDescent="0.2">
      <c r="B1783" s="1116"/>
      <c r="C1783" s="1117"/>
      <c r="D1783" s="754"/>
      <c r="E1783" s="1118"/>
      <c r="F1783" s="1118"/>
      <c r="G1783" s="1118"/>
      <c r="H1783" s="1118"/>
      <c r="I1783" s="1118"/>
      <c r="J1783" s="1118"/>
      <c r="K1783" s="1118"/>
      <c r="L1783" s="1118"/>
      <c r="M1783" s="1122"/>
      <c r="N1783" s="1123"/>
    </row>
    <row r="1784" spans="2:14" x14ac:dyDescent="0.2">
      <c r="B1784" s="1116"/>
      <c r="C1784" s="1117"/>
      <c r="D1784" s="754"/>
      <c r="E1784" s="1118"/>
      <c r="F1784" s="1118"/>
      <c r="G1784" s="1118"/>
      <c r="H1784" s="1118"/>
      <c r="I1784" s="1118"/>
      <c r="J1784" s="1118"/>
      <c r="K1784" s="1118"/>
      <c r="L1784" s="1118"/>
      <c r="M1784" s="1122"/>
      <c r="N1784" s="1123"/>
    </row>
    <row r="1785" spans="2:14" x14ac:dyDescent="0.2">
      <c r="B1785" s="1116"/>
      <c r="C1785" s="1117"/>
      <c r="D1785" s="754"/>
      <c r="E1785" s="1118"/>
      <c r="F1785" s="1118"/>
      <c r="G1785" s="1118"/>
      <c r="H1785" s="1118"/>
      <c r="I1785" s="1118"/>
      <c r="J1785" s="1118"/>
      <c r="K1785" s="1118"/>
      <c r="L1785" s="1118"/>
      <c r="M1785" s="1122"/>
      <c r="N1785" s="1123"/>
    </row>
    <row r="1786" spans="2:14" x14ac:dyDescent="0.2">
      <c r="B1786" s="1116"/>
      <c r="C1786" s="1117"/>
      <c r="D1786" s="754"/>
      <c r="E1786" s="1118"/>
      <c r="F1786" s="1118"/>
      <c r="G1786" s="1118"/>
      <c r="H1786" s="1118"/>
      <c r="I1786" s="1118"/>
      <c r="J1786" s="1118"/>
      <c r="K1786" s="1118"/>
      <c r="L1786" s="1118"/>
      <c r="M1786" s="1122"/>
      <c r="N1786" s="1123"/>
    </row>
    <row r="1787" spans="2:14" x14ac:dyDescent="0.2">
      <c r="B1787" s="1116"/>
      <c r="C1787" s="1117"/>
      <c r="D1787" s="754"/>
      <c r="E1787" s="1118"/>
      <c r="F1787" s="1118"/>
      <c r="G1787" s="1118"/>
      <c r="H1787" s="1118"/>
      <c r="I1787" s="1118"/>
      <c r="J1787" s="1118"/>
      <c r="K1787" s="1118"/>
      <c r="L1787" s="1118"/>
      <c r="M1787" s="1122"/>
      <c r="N1787" s="1123"/>
    </row>
    <row r="1788" spans="2:14" x14ac:dyDescent="0.2">
      <c r="B1788" s="1116"/>
      <c r="C1788" s="1117"/>
      <c r="D1788" s="754"/>
      <c r="E1788" s="1118"/>
      <c r="F1788" s="1118"/>
      <c r="G1788" s="1118"/>
      <c r="H1788" s="1118"/>
      <c r="I1788" s="1118"/>
      <c r="J1788" s="1118"/>
      <c r="K1788" s="1118"/>
      <c r="L1788" s="1118"/>
      <c r="M1788" s="1122"/>
      <c r="N1788" s="1123"/>
    </row>
    <row r="1789" spans="2:14" x14ac:dyDescent="0.2">
      <c r="B1789" s="1116"/>
      <c r="C1789" s="1117"/>
      <c r="D1789" s="754"/>
      <c r="E1789" s="1118"/>
      <c r="F1789" s="1118"/>
      <c r="G1789" s="1118"/>
      <c r="H1789" s="1118"/>
      <c r="I1789" s="1118"/>
      <c r="J1789" s="1118"/>
      <c r="K1789" s="1118"/>
      <c r="L1789" s="1118"/>
      <c r="M1789" s="1122"/>
      <c r="N1789" s="1123"/>
    </row>
    <row r="1790" spans="2:14" x14ac:dyDescent="0.2">
      <c r="B1790" s="1116"/>
      <c r="C1790" s="1117"/>
      <c r="D1790" s="754"/>
      <c r="E1790" s="1118"/>
      <c r="F1790" s="1118"/>
      <c r="G1790" s="1118"/>
      <c r="H1790" s="1118"/>
      <c r="I1790" s="1118"/>
      <c r="J1790" s="1118"/>
      <c r="K1790" s="1118"/>
      <c r="L1790" s="1118"/>
      <c r="M1790" s="1122"/>
      <c r="N1790" s="1123"/>
    </row>
    <row r="1791" spans="2:14" x14ac:dyDescent="0.2">
      <c r="B1791" s="1116"/>
      <c r="C1791" s="1117"/>
      <c r="D1791" s="754"/>
      <c r="E1791" s="1118"/>
      <c r="F1791" s="1118"/>
      <c r="G1791" s="1118"/>
      <c r="H1791" s="1118"/>
      <c r="I1791" s="1118"/>
      <c r="J1791" s="1118"/>
      <c r="K1791" s="1118"/>
      <c r="L1791" s="1118"/>
      <c r="M1791" s="1122"/>
      <c r="N1791" s="1123"/>
    </row>
    <row r="1792" spans="2:14" x14ac:dyDescent="0.2">
      <c r="B1792" s="1116"/>
      <c r="C1792" s="1117"/>
      <c r="D1792" s="754"/>
      <c r="E1792" s="1118"/>
      <c r="F1792" s="1118"/>
      <c r="G1792" s="1118"/>
      <c r="H1792" s="1118"/>
      <c r="I1792" s="1118"/>
      <c r="J1792" s="1118"/>
      <c r="K1792" s="1118"/>
      <c r="L1792" s="1118"/>
      <c r="M1792" s="1122"/>
      <c r="N1792" s="1123"/>
    </row>
    <row r="1793" spans="2:14" x14ac:dyDescent="0.2">
      <c r="B1793" s="1116"/>
      <c r="C1793" s="1117"/>
      <c r="D1793" s="754"/>
      <c r="E1793" s="1118"/>
      <c r="F1793" s="1118"/>
      <c r="G1793" s="1118"/>
      <c r="H1793" s="1118"/>
      <c r="I1793" s="1118"/>
      <c r="J1793" s="1118"/>
      <c r="K1793" s="1118"/>
      <c r="L1793" s="1118"/>
      <c r="M1793" s="1122"/>
      <c r="N1793" s="1123"/>
    </row>
    <row r="1794" spans="2:14" x14ac:dyDescent="0.2">
      <c r="B1794" s="1116"/>
      <c r="C1794" s="1117"/>
      <c r="D1794" s="754"/>
      <c r="E1794" s="1118"/>
      <c r="F1794" s="1118"/>
      <c r="G1794" s="1118"/>
      <c r="H1794" s="1118"/>
      <c r="I1794" s="1118"/>
      <c r="J1794" s="1118"/>
      <c r="K1794" s="1118"/>
      <c r="L1794" s="1118"/>
      <c r="M1794" s="1122"/>
      <c r="N1794" s="1123"/>
    </row>
    <row r="1795" spans="2:14" x14ac:dyDescent="0.2">
      <c r="B1795" s="1116"/>
      <c r="C1795" s="1117"/>
      <c r="D1795" s="754"/>
      <c r="E1795" s="1118"/>
      <c r="F1795" s="1118"/>
      <c r="G1795" s="1118"/>
      <c r="H1795" s="1118"/>
      <c r="I1795" s="1118"/>
      <c r="J1795" s="1118"/>
      <c r="K1795" s="1118"/>
      <c r="L1795" s="1118"/>
      <c r="M1795" s="1122"/>
      <c r="N1795" s="1123"/>
    </row>
    <row r="1796" spans="2:14" x14ac:dyDescent="0.2">
      <c r="B1796" s="1116"/>
      <c r="C1796" s="1117"/>
      <c r="D1796" s="754"/>
      <c r="E1796" s="1118"/>
      <c r="F1796" s="1118"/>
      <c r="G1796" s="1118"/>
      <c r="H1796" s="1118"/>
      <c r="I1796" s="1118"/>
      <c r="J1796" s="1118"/>
      <c r="K1796" s="1118"/>
      <c r="L1796" s="1118"/>
      <c r="M1796" s="1122"/>
      <c r="N1796" s="1123"/>
    </row>
    <row r="1797" spans="2:14" x14ac:dyDescent="0.2">
      <c r="B1797" s="1116"/>
      <c r="C1797" s="1117"/>
      <c r="D1797" s="754"/>
      <c r="E1797" s="1118"/>
      <c r="F1797" s="1118"/>
      <c r="G1797" s="1118"/>
      <c r="H1797" s="1118"/>
      <c r="I1797" s="1118"/>
      <c r="J1797" s="1118"/>
      <c r="K1797" s="1118"/>
      <c r="L1797" s="1118"/>
      <c r="M1797" s="1122"/>
      <c r="N1797" s="1123"/>
    </row>
    <row r="1798" spans="2:14" x14ac:dyDescent="0.2">
      <c r="B1798" s="1116"/>
      <c r="C1798" s="1117"/>
      <c r="D1798" s="754"/>
      <c r="E1798" s="1118"/>
      <c r="F1798" s="1118"/>
      <c r="G1798" s="1118"/>
      <c r="H1798" s="1118"/>
      <c r="I1798" s="1118"/>
      <c r="J1798" s="1118"/>
      <c r="K1798" s="1118"/>
      <c r="L1798" s="1118"/>
      <c r="M1798" s="1122"/>
      <c r="N1798" s="1123"/>
    </row>
    <row r="1799" spans="2:14" x14ac:dyDescent="0.2">
      <c r="B1799" s="1116"/>
      <c r="C1799" s="1117"/>
      <c r="D1799" s="754"/>
      <c r="E1799" s="1118"/>
      <c r="F1799" s="1118"/>
      <c r="G1799" s="1118"/>
      <c r="H1799" s="1118"/>
      <c r="I1799" s="1118"/>
      <c r="J1799" s="1118"/>
      <c r="K1799" s="1118"/>
      <c r="L1799" s="1118"/>
      <c r="M1799" s="1122"/>
      <c r="N1799" s="1123"/>
    </row>
    <row r="1800" spans="2:14" x14ac:dyDescent="0.2">
      <c r="B1800" s="1116"/>
      <c r="C1800" s="1117"/>
      <c r="D1800" s="754"/>
      <c r="E1800" s="1118"/>
      <c r="F1800" s="1118"/>
      <c r="G1800" s="1118"/>
      <c r="H1800" s="1118"/>
      <c r="I1800" s="1118"/>
      <c r="J1800" s="1118"/>
      <c r="K1800" s="1118"/>
      <c r="L1800" s="1118"/>
      <c r="M1800" s="1122"/>
      <c r="N1800" s="1123"/>
    </row>
    <row r="1801" spans="2:14" x14ac:dyDescent="0.2">
      <c r="B1801" s="1116"/>
      <c r="C1801" s="1117"/>
      <c r="D1801" s="754"/>
      <c r="E1801" s="1118"/>
      <c r="F1801" s="1118"/>
      <c r="G1801" s="1118"/>
      <c r="H1801" s="1118"/>
      <c r="I1801" s="1118"/>
      <c r="J1801" s="1118"/>
      <c r="K1801" s="1118"/>
      <c r="L1801" s="1118"/>
      <c r="M1801" s="1122"/>
      <c r="N1801" s="1123"/>
    </row>
    <row r="1802" spans="2:14" x14ac:dyDescent="0.2">
      <c r="B1802" s="1116"/>
      <c r="C1802" s="1117"/>
      <c r="D1802" s="754"/>
      <c r="E1802" s="1118"/>
      <c r="F1802" s="1118"/>
      <c r="G1802" s="1118"/>
      <c r="H1802" s="1118"/>
      <c r="I1802" s="1118"/>
      <c r="J1802" s="1118"/>
      <c r="K1802" s="1118"/>
      <c r="L1802" s="1118"/>
      <c r="M1802" s="1122"/>
      <c r="N1802" s="1123"/>
    </row>
    <row r="1803" spans="2:14" x14ac:dyDescent="0.2">
      <c r="B1803" s="1116"/>
      <c r="C1803" s="1117"/>
      <c r="D1803" s="754"/>
      <c r="E1803" s="1118"/>
      <c r="F1803" s="1118"/>
      <c r="G1803" s="1118"/>
      <c r="H1803" s="1118"/>
      <c r="I1803" s="1118"/>
      <c r="J1803" s="1118"/>
      <c r="K1803" s="1118"/>
      <c r="L1803" s="1118"/>
      <c r="M1803" s="1122"/>
      <c r="N1803" s="1123"/>
    </row>
    <row r="1804" spans="2:14" x14ac:dyDescent="0.2">
      <c r="B1804" s="1116"/>
      <c r="C1804" s="1117"/>
      <c r="D1804" s="754"/>
      <c r="E1804" s="1118"/>
      <c r="F1804" s="1118"/>
      <c r="G1804" s="1118"/>
      <c r="H1804" s="1118"/>
      <c r="I1804" s="1118"/>
      <c r="J1804" s="1118"/>
      <c r="K1804" s="1118"/>
      <c r="L1804" s="1118"/>
      <c r="M1804" s="1122"/>
      <c r="N1804" s="1123"/>
    </row>
    <row r="1805" spans="2:14" x14ac:dyDescent="0.2">
      <c r="B1805" s="1116"/>
      <c r="C1805" s="1117"/>
      <c r="D1805" s="754"/>
      <c r="E1805" s="1118"/>
      <c r="F1805" s="1118"/>
      <c r="G1805" s="1118"/>
      <c r="H1805" s="1118"/>
      <c r="I1805" s="1118"/>
      <c r="J1805" s="1118"/>
      <c r="K1805" s="1118"/>
      <c r="L1805" s="1118"/>
      <c r="M1805" s="1122"/>
      <c r="N1805" s="1123"/>
    </row>
    <row r="1806" spans="2:14" x14ac:dyDescent="0.2">
      <c r="B1806" s="1116"/>
      <c r="C1806" s="1117"/>
      <c r="D1806" s="754"/>
      <c r="E1806" s="1118"/>
      <c r="F1806" s="1118"/>
      <c r="G1806" s="1118"/>
      <c r="H1806" s="1118"/>
      <c r="I1806" s="1118"/>
      <c r="J1806" s="1118"/>
      <c r="K1806" s="1118"/>
      <c r="L1806" s="1118"/>
      <c r="M1806" s="1122"/>
      <c r="N1806" s="1123"/>
    </row>
    <row r="1807" spans="2:14" x14ac:dyDescent="0.2">
      <c r="B1807" s="1116"/>
      <c r="C1807" s="1117"/>
      <c r="D1807" s="754"/>
      <c r="E1807" s="1118"/>
      <c r="F1807" s="1118"/>
      <c r="G1807" s="1118"/>
      <c r="H1807" s="1118"/>
      <c r="I1807" s="1118"/>
      <c r="J1807" s="1118"/>
      <c r="K1807" s="1118"/>
      <c r="L1807" s="1118"/>
      <c r="M1807" s="1122"/>
      <c r="N1807" s="1123"/>
    </row>
    <row r="1808" spans="2:14" x14ac:dyDescent="0.2">
      <c r="B1808" s="1116"/>
      <c r="C1808" s="1117"/>
      <c r="D1808" s="754"/>
      <c r="E1808" s="1118"/>
      <c r="F1808" s="1118"/>
      <c r="G1808" s="1118"/>
      <c r="H1808" s="1118"/>
      <c r="I1808" s="1118"/>
      <c r="J1808" s="1118"/>
      <c r="K1808" s="1118"/>
      <c r="L1808" s="1118"/>
      <c r="M1808" s="1122"/>
      <c r="N1808" s="1123"/>
    </row>
    <row r="1809" spans="2:14" x14ac:dyDescent="0.2">
      <c r="B1809" s="1116"/>
      <c r="C1809" s="1117"/>
      <c r="D1809" s="754"/>
      <c r="E1809" s="1118"/>
      <c r="F1809" s="1118"/>
      <c r="G1809" s="1118"/>
      <c r="H1809" s="1118"/>
      <c r="I1809" s="1118"/>
      <c r="J1809" s="1118"/>
      <c r="K1809" s="1118"/>
      <c r="L1809" s="1118"/>
      <c r="M1809" s="1122"/>
      <c r="N1809" s="1123"/>
    </row>
    <row r="1810" spans="2:14" x14ac:dyDescent="0.2">
      <c r="B1810" s="1116"/>
      <c r="C1810" s="1117"/>
      <c r="D1810" s="754"/>
      <c r="E1810" s="1118"/>
      <c r="F1810" s="1118"/>
      <c r="G1810" s="1118"/>
      <c r="H1810" s="1118"/>
      <c r="I1810" s="1118"/>
      <c r="J1810" s="1118"/>
      <c r="K1810" s="1118"/>
      <c r="L1810" s="1118"/>
      <c r="M1810" s="1122"/>
      <c r="N1810" s="1123"/>
    </row>
    <row r="1811" spans="2:14" x14ac:dyDescent="0.2">
      <c r="B1811" s="1116"/>
      <c r="C1811" s="1117"/>
      <c r="D1811" s="754"/>
      <c r="E1811" s="1118"/>
      <c r="F1811" s="1118"/>
      <c r="G1811" s="1118"/>
      <c r="H1811" s="1118"/>
      <c r="I1811" s="1118"/>
      <c r="J1811" s="1118"/>
      <c r="K1811" s="1118"/>
      <c r="L1811" s="1118"/>
      <c r="M1811" s="1122"/>
      <c r="N1811" s="1123"/>
    </row>
    <row r="1812" spans="2:14" x14ac:dyDescent="0.2">
      <c r="B1812" s="1116"/>
      <c r="C1812" s="1117"/>
      <c r="D1812" s="754"/>
      <c r="E1812" s="1118"/>
      <c r="F1812" s="1118"/>
      <c r="G1812" s="1118"/>
      <c r="H1812" s="1118"/>
      <c r="I1812" s="1118"/>
      <c r="J1812" s="1118"/>
      <c r="K1812" s="1118"/>
      <c r="L1812" s="1118"/>
      <c r="M1812" s="1122"/>
      <c r="N1812" s="1123"/>
    </row>
    <row r="1813" spans="2:14" x14ac:dyDescent="0.2">
      <c r="B1813" s="1116"/>
      <c r="C1813" s="1117"/>
      <c r="D1813" s="754"/>
      <c r="E1813" s="1118"/>
      <c r="F1813" s="1118"/>
      <c r="G1813" s="1118"/>
      <c r="H1813" s="1118"/>
      <c r="I1813" s="1118"/>
      <c r="J1813" s="1118"/>
      <c r="K1813" s="1118"/>
      <c r="L1813" s="1118"/>
      <c r="M1813" s="1122"/>
      <c r="N1813" s="1123"/>
    </row>
    <row r="1814" spans="2:14" x14ac:dyDescent="0.2">
      <c r="B1814" s="1116"/>
      <c r="C1814" s="1117"/>
      <c r="D1814" s="754"/>
      <c r="E1814" s="1118"/>
      <c r="F1814" s="1118"/>
      <c r="G1814" s="1118"/>
      <c r="H1814" s="1118"/>
      <c r="I1814" s="1118"/>
      <c r="J1814" s="1118"/>
      <c r="K1814" s="1118"/>
      <c r="L1814" s="1118"/>
      <c r="M1814" s="1122"/>
      <c r="N1814" s="1123"/>
    </row>
    <row r="1815" spans="2:14" x14ac:dyDescent="0.2">
      <c r="B1815" s="1116"/>
      <c r="C1815" s="1117"/>
      <c r="D1815" s="754"/>
      <c r="E1815" s="1118"/>
      <c r="F1815" s="1118"/>
      <c r="G1815" s="1118"/>
      <c r="H1815" s="1118"/>
      <c r="I1815" s="1118"/>
      <c r="J1815" s="1118"/>
      <c r="K1815" s="1118"/>
      <c r="L1815" s="1118"/>
      <c r="M1815" s="1122"/>
      <c r="N1815" s="1123"/>
    </row>
    <row r="1816" spans="2:14" x14ac:dyDescent="0.2">
      <c r="B1816" s="1116"/>
      <c r="C1816" s="1117"/>
      <c r="D1816" s="754"/>
      <c r="E1816" s="1118"/>
      <c r="F1816" s="1126"/>
      <c r="G1816" s="1126"/>
      <c r="H1816" s="1126"/>
      <c r="I1816" s="1126"/>
      <c r="J1816" s="1126"/>
      <c r="K1816" s="1118"/>
      <c r="L1816" s="1118"/>
      <c r="M1816" s="1127"/>
      <c r="N1816" s="1128"/>
    </row>
  </sheetData>
  <sheetProtection algorithmName="SHA-512" hashValue="ruy62qv/0Unn12p0s8k51BY7v+CNcGRww5v54HFvg1iAnTndVQQrCPcQehL4buzs1diwotg9j6B13yUNNiN1Wg==" saltValue="cM+a6fdvoOvEEwKo1+uI6Q==" spinCount="100000" sheet="1" objects="1" scenarios="1"/>
  <mergeCells count="4">
    <mergeCell ref="I2:J2"/>
    <mergeCell ref="I3:J3"/>
    <mergeCell ref="I4:J4"/>
    <mergeCell ref="I5:J5"/>
  </mergeCells>
  <conditionalFormatting sqref="F1619:L1816">
    <cfRule type="cellIs" dxfId="22" priority="7" operator="equal">
      <formula>0</formula>
    </cfRule>
    <cfRule type="cellIs" dxfId="21" priority="8" operator="lessThan">
      <formula>2017</formula>
    </cfRule>
  </conditionalFormatting>
  <conditionalFormatting sqref="H8:K8 G8:G1816 H9:L9 H10:K10 H11:L1816">
    <cfRule type="expression" dxfId="20" priority="2">
      <formula>$E8="Sonstige Netzerweiterungs- und Umstrukturierungsinvestitionen"</formula>
    </cfRule>
    <cfRule type="expression" dxfId="19" priority="6">
      <formula>$E8="Netzersatzinvestitionen und Sonstiges (IT, BuG, etc.)"</formula>
    </cfRule>
  </conditionalFormatting>
  <conditionalFormatting sqref="I8:I1816">
    <cfRule type="expression" dxfId="18" priority="4">
      <formula>$E8="Netzersatzinvestitionen und Sonstiges (IT, BuG, etc.)"</formula>
    </cfRule>
  </conditionalFormatting>
  <conditionalFormatting sqref="J8:J1816">
    <cfRule type="expression" dxfId="17" priority="3">
      <formula>$E8="Netzersatzinvestitionen und Sonstiges (IT, BuG, etc.)"</formula>
    </cfRule>
  </conditionalFormatting>
  <conditionalFormatting sqref="L10">
    <cfRule type="expression" dxfId="16" priority="31">
      <formula>$E8="Sonstige Netzerweiterungs- und Umstrukturierungsinvestitionen"</formula>
    </cfRule>
    <cfRule type="expression" dxfId="15" priority="32">
      <formula>$E8="Netzersatzinvestitionen und Sonstiges (IT, BuG, etc.)"</formula>
    </cfRule>
  </conditionalFormatting>
  <dataValidations count="2">
    <dataValidation type="list" allowBlank="1" showInputMessage="1" showErrorMessage="1" sqref="E8:E1816" xr:uid="{8153BEF0-92C2-4C2D-A8AE-D543191819F5}">
      <formula1>Projektart</formula1>
    </dataValidation>
    <dataValidation type="list" allowBlank="1" showInputMessage="1" showErrorMessage="1" sqref="C8:C1816" xr:uid="{A0E2CA18-E46C-458B-ABB7-F3CFB22854B9}">
      <formula1>Anlagengruppen</formula1>
    </dataValidation>
  </dataValidations>
  <pageMargins left="0.7" right="0.7" top="0.78740157499999996" bottom="0.78740157499999996" header="0.3" footer="0.3"/>
  <pageSetup paperSize="9" orientation="portrait" r:id="rId1"/>
  <tableParts count="1">
    <tablePart r:id="rId2"/>
  </tableParts>
  <extLst>
    <ext xmlns:x14="http://schemas.microsoft.com/office/spreadsheetml/2009/9/main" uri="{CCE6A557-97BC-4b89-ADB6-D9C93CAAB3DF}">
      <x14:dataValidations xmlns:xm="http://schemas.microsoft.com/office/excel/2006/main" count="4">
        <x14:dataValidation type="list" errorStyle="warning" allowBlank="1" xr:uid="{82B3E24D-6B40-4890-BD4F-46291B3A8B40}">
          <x14:formula1>
            <xm:f>Listen!$N$2:$N$6</xm:f>
          </x14:formula1>
          <xm:sqref>D8:D1816</xm:sqref>
        </x14:dataValidation>
        <x14:dataValidation type="list" allowBlank="1" showInputMessage="1" showErrorMessage="1" xr:uid="{4E51B868-1752-47A0-9101-B2052721C4C0}">
          <x14:formula1>
            <xm:f>Listen!$S$2:$S$8</xm:f>
          </x14:formula1>
          <xm:sqref>K8:K1816</xm:sqref>
        </x14:dataValidation>
        <x14:dataValidation type="list" allowBlank="1" showInputMessage="1" showErrorMessage="1" xr:uid="{574FEB9B-B9D7-4708-8687-6CB0453961E8}">
          <x14:formula1>
            <xm:f>Listen!$T$2:$T$4</xm:f>
          </x14:formula1>
          <xm:sqref>L8:L1816</xm:sqref>
        </x14:dataValidation>
        <x14:dataValidation type="list" allowBlank="1" showInputMessage="1" showErrorMessage="1" xr:uid="{5ACDB2C4-70DF-41F9-B3C7-4DFB922CEDED}">
          <x14:formula1>
            <xm:f>Listen!$V$2:$V$11</xm:f>
          </x14:formula1>
          <xm:sqref>B8:B1816</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6BC06F-21A2-4DA5-AA84-B628E8B43626}">
  <sheetPr codeName="Tabelle22">
    <tabColor rgb="FFFFFF99"/>
  </sheetPr>
  <dimension ref="B1:T913"/>
  <sheetViews>
    <sheetView zoomScale="80" zoomScaleNormal="80" workbookViewId="0">
      <pane ySplit="9" topLeftCell="A10" activePane="bottomLeft" state="frozen"/>
      <selection pane="bottomLeft"/>
    </sheetView>
  </sheetViews>
  <sheetFormatPr baseColWidth="10" defaultColWidth="11.42578125" defaultRowHeight="14.25" x14ac:dyDescent="0.2"/>
  <cols>
    <col min="1" max="1" width="3.140625" style="763" customWidth="1"/>
    <col min="2" max="2" width="10.7109375" style="763" customWidth="1"/>
    <col min="3" max="3" width="64.42578125" style="763" customWidth="1"/>
    <col min="4" max="4" width="40.5703125" style="763" customWidth="1"/>
    <col min="5" max="5" width="12.28515625" style="763" customWidth="1"/>
    <col min="6" max="6" width="17.42578125" style="763" customWidth="1"/>
    <col min="7" max="7" width="30.140625" style="763" customWidth="1"/>
    <col min="8" max="11" width="15.7109375" style="763" customWidth="1"/>
    <col min="12" max="12" width="15.7109375" style="785" customWidth="1"/>
    <col min="13" max="18" width="15.7109375" style="763" customWidth="1"/>
    <col min="19" max="19" width="14.7109375" style="763" customWidth="1"/>
    <col min="20" max="20" width="64.28515625" style="763" customWidth="1"/>
    <col min="21" max="21" width="43.42578125" style="763" customWidth="1"/>
    <col min="22" max="16384" width="11.42578125" style="763"/>
  </cols>
  <sheetData>
    <row r="1" spans="2:20" ht="30.6" customHeight="1" x14ac:dyDescent="0.2">
      <c r="B1" s="762" t="s">
        <v>627</v>
      </c>
      <c r="D1" s="762"/>
      <c r="F1" s="772" t="s">
        <v>638</v>
      </c>
      <c r="G1" s="772" t="s">
        <v>639</v>
      </c>
      <c r="H1" s="772" t="s">
        <v>551</v>
      </c>
      <c r="L1" s="763"/>
    </row>
    <row r="2" spans="2:20" ht="30.6" customHeight="1" x14ac:dyDescent="0.2">
      <c r="B2" s="762"/>
      <c r="D2" s="1414" t="s">
        <v>536</v>
      </c>
      <c r="E2" s="1415"/>
      <c r="F2" s="765">
        <f>SUMIFS(D2_SAV_Netto[Historische AK/HK zum Stand 31.12. des Antragsjahres bereinigt um Investitions-maßnahmen
'[EUR']],D2_SAV_Netto[Projektart],'E8.d. Mengen'!D2)</f>
        <v>0</v>
      </c>
      <c r="G2" s="765">
        <f>SUMIFS(D3_Mengen[Historische AK/HK zum Stand 31.12. des Antragsjahres bereinigt um Investitionsmaßnahmen €],D3_Mengen[Projektart],D2)</f>
        <v>0</v>
      </c>
      <c r="H2" s="773">
        <f>F2-G2</f>
        <v>0</v>
      </c>
      <c r="L2" s="763"/>
    </row>
    <row r="3" spans="2:20" ht="30.6" customHeight="1" x14ac:dyDescent="0.2">
      <c r="B3" s="762"/>
      <c r="D3" s="774" t="s">
        <v>538</v>
      </c>
      <c r="E3" s="775"/>
      <c r="F3" s="765">
        <f>SUMIFS(D2_SAV_Netto[Historische AK/HK zum Stand 31.12. des Antragsjahres bereinigt um Investitions-maßnahmen
'[EUR']],D2_SAV_Netto[Projektart],'E8.d. Mengen'!D3)</f>
        <v>0</v>
      </c>
      <c r="G3" s="765">
        <f>SUMIFS(D3_Mengen[Historische AK/HK zum Stand 31.12. des Antragsjahres bereinigt um Investitionsmaßnahmen €],D3_Mengen[Projektart],D3)</f>
        <v>0</v>
      </c>
      <c r="H3" s="773">
        <f t="shared" ref="H3:H5" si="0">F3-G3</f>
        <v>0</v>
      </c>
      <c r="L3" s="763"/>
    </row>
    <row r="4" spans="2:20" ht="30.6" customHeight="1" x14ac:dyDescent="0.2">
      <c r="B4" s="762"/>
      <c r="D4" s="774" t="s">
        <v>539</v>
      </c>
      <c r="E4" s="775"/>
      <c r="F4" s="765">
        <f>SUMIFS(D2_SAV_Netto[Historische AK/HK zum Stand 31.12. des Antragsjahres bereinigt um Investitions-maßnahmen
'[EUR']],D2_SAV_Netto[Projektart],'E8.d. Mengen'!D4)</f>
        <v>0</v>
      </c>
      <c r="G4" s="765">
        <f>SUMIFS(D3_Mengen[Historische AK/HK zum Stand 31.12. des Antragsjahres bereinigt um Investitionsmaßnahmen €],D3_Mengen[Projektart],D4)</f>
        <v>0</v>
      </c>
      <c r="H4" s="765">
        <f t="shared" si="0"/>
        <v>0</v>
      </c>
      <c r="L4" s="763"/>
    </row>
    <row r="5" spans="2:20" s="776" customFormat="1" ht="30.6" customHeight="1" x14ac:dyDescent="0.2">
      <c r="D5" s="1414" t="s">
        <v>541</v>
      </c>
      <c r="E5" s="1415"/>
      <c r="F5" s="765">
        <f>SUMIFS(D2_SAV_Netto[Historische AK/HK zum Stand 31.12. des Antragsjahres bereinigt um Investitions-maßnahmen
'[EUR']],D2_SAV_Netto[Projektart],'E8.d. Mengen'!D5)</f>
        <v>0</v>
      </c>
      <c r="G5" s="765">
        <f>SUMIFS(D3_Mengen[Historische AK/HK zum Stand 31.12. des Antragsjahres bereinigt um Investitionsmaßnahmen €],D3_Mengen[Projektart],D5)</f>
        <v>0</v>
      </c>
      <c r="H5" s="765">
        <f t="shared" si="0"/>
        <v>0</v>
      </c>
      <c r="I5" s="763"/>
      <c r="J5" s="763"/>
      <c r="K5" s="763"/>
      <c r="L5" s="763"/>
      <c r="M5" s="763"/>
      <c r="N5" s="763"/>
      <c r="O5" s="763"/>
      <c r="P5" s="763"/>
      <c r="Q5" s="763"/>
      <c r="R5" s="763"/>
      <c r="S5" s="763"/>
      <c r="T5" s="763"/>
    </row>
    <row r="6" spans="2:20" s="776" customFormat="1" ht="12" customHeight="1" x14ac:dyDescent="0.2">
      <c r="D6" s="763"/>
      <c r="E6" s="763"/>
      <c r="F6" s="763"/>
      <c r="G6" s="763"/>
      <c r="H6" s="763"/>
      <c r="I6" s="763"/>
      <c r="J6" s="763"/>
      <c r="K6" s="763"/>
      <c r="L6" s="763"/>
      <c r="M6" s="763"/>
      <c r="N6" s="763"/>
      <c r="O6" s="763"/>
      <c r="P6" s="763"/>
      <c r="Q6" s="763"/>
      <c r="R6" s="763"/>
      <c r="S6" s="763"/>
      <c r="T6" s="763"/>
    </row>
    <row r="7" spans="2:20" s="777" customFormat="1" ht="24.75" customHeight="1" x14ac:dyDescent="0.25">
      <c r="F7" s="767" t="s">
        <v>540</v>
      </c>
      <c r="G7" s="772" t="s">
        <v>6</v>
      </c>
      <c r="H7" s="1416" t="s">
        <v>552</v>
      </c>
      <c r="I7" s="1417"/>
      <c r="J7" s="1417"/>
      <c r="K7" s="1417"/>
      <c r="L7" s="1417"/>
      <c r="M7" s="1417"/>
      <c r="N7" s="1417"/>
      <c r="O7" s="1417"/>
      <c r="P7" s="1417"/>
      <c r="Q7" s="1417"/>
      <c r="R7" s="1418"/>
      <c r="S7" s="763"/>
    </row>
    <row r="8" spans="2:20" s="778" customFormat="1" ht="20.100000000000001" customHeight="1" x14ac:dyDescent="0.2">
      <c r="B8" s="1419" t="s">
        <v>553</v>
      </c>
      <c r="C8" s="1420"/>
      <c r="D8" s="1421"/>
      <c r="E8" s="1422" t="s">
        <v>554</v>
      </c>
      <c r="F8" s="1423"/>
      <c r="G8" s="765">
        <f>SUM(D3_Mengen[Historische AK/HK zum Stand 31.12. des Antragsjahres bereinigt um Investitionsmaßnahmen €])</f>
        <v>0</v>
      </c>
      <c r="H8" s="1424" t="s">
        <v>555</v>
      </c>
      <c r="I8" s="1424"/>
      <c r="J8" s="1424"/>
      <c r="K8" s="1424"/>
      <c r="L8" s="1424" t="s">
        <v>556</v>
      </c>
      <c r="M8" s="1424"/>
      <c r="N8" s="1424"/>
      <c r="O8" s="1424" t="s">
        <v>557</v>
      </c>
      <c r="P8" s="1424"/>
      <c r="Q8" s="1424"/>
      <c r="R8" s="1424"/>
    </row>
    <row r="9" spans="2:20" s="776" customFormat="1" ht="73.349999999999994" customHeight="1" x14ac:dyDescent="0.2">
      <c r="B9" s="779" t="s">
        <v>558</v>
      </c>
      <c r="C9" s="780" t="s">
        <v>543</v>
      </c>
      <c r="D9" s="781" t="s">
        <v>90</v>
      </c>
      <c r="E9" s="782" t="s">
        <v>559</v>
      </c>
      <c r="F9" s="782" t="s">
        <v>560</v>
      </c>
      <c r="G9" s="772" t="s">
        <v>632</v>
      </c>
      <c r="H9" s="772" t="s">
        <v>561</v>
      </c>
      <c r="I9" s="772" t="s">
        <v>562</v>
      </c>
      <c r="J9" s="772" t="s">
        <v>563</v>
      </c>
      <c r="K9" s="772" t="s">
        <v>564</v>
      </c>
      <c r="L9" s="772" t="s">
        <v>565</v>
      </c>
      <c r="M9" s="772" t="s">
        <v>566</v>
      </c>
      <c r="N9" s="772" t="s">
        <v>567</v>
      </c>
      <c r="O9" s="772" t="s">
        <v>568</v>
      </c>
      <c r="P9" s="772" t="s">
        <v>569</v>
      </c>
      <c r="Q9" s="772" t="s">
        <v>570</v>
      </c>
      <c r="R9" s="772" t="s">
        <v>571</v>
      </c>
      <c r="S9" s="772" t="s">
        <v>572</v>
      </c>
      <c r="T9" s="783" t="s">
        <v>550</v>
      </c>
    </row>
    <row r="10" spans="2:20" ht="14.85" customHeight="1" x14ac:dyDescent="0.2">
      <c r="B10" s="1129"/>
      <c r="C10" s="1118"/>
      <c r="D10" s="1118"/>
      <c r="E10" s="1118"/>
      <c r="F10" s="1118"/>
      <c r="G10" s="784">
        <f>IF(ISBLANK(D3_Mengen[[#This Row],[Maßnahmen-Nr.]]),SUMIFS(D2_SAV_Netto[Historische AK/HK zum Stand 31.12. des Antragsjahres bereinigt um Investitions-maßnahmen
'[EUR']],D2_SAV_Netto[Anschaffungsjahr],D3_Mengen[[#This Row],[Anschaffungs-
jahr]],D2_SAV_Netto[Projektart],D3_Mengen[[#This Row],[Projektart]],D2_SAV_Netto[Bezeichnung],D3_Mengen[[#This Row],[Bezeichnung]]),SUMIFS(D2_SAV_Netto[Historische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0" s="1130"/>
      <c r="I10" s="1130"/>
      <c r="J10" s="1130"/>
      <c r="K10" s="1130"/>
      <c r="L10" s="1130"/>
      <c r="M10" s="1130"/>
      <c r="N10" s="1130"/>
      <c r="O10" s="1130"/>
      <c r="P10" s="1130"/>
      <c r="Q10" s="1130"/>
      <c r="R10" s="1130"/>
      <c r="S10" s="1131" t="str">
        <f>IF(SUM(D3_Mengen[[#This Row],[Stromkreis AC km (Stromkreis)]:[Konverter DC Anzahl]])&gt;0,"ja","nein")</f>
        <v>nein</v>
      </c>
      <c r="T10" s="1131"/>
    </row>
    <row r="11" spans="2:20" ht="14.85" customHeight="1" x14ac:dyDescent="0.2">
      <c r="B11" s="1129"/>
      <c r="C11" s="1118"/>
      <c r="D11" s="1118"/>
      <c r="E11" s="1118"/>
      <c r="F11" s="1118"/>
      <c r="G11"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1" s="1130"/>
      <c r="I11" s="1130"/>
      <c r="J11" s="1130"/>
      <c r="K11" s="1130"/>
      <c r="L11" s="1130"/>
      <c r="M11" s="1130"/>
      <c r="N11" s="1130"/>
      <c r="O11" s="1130"/>
      <c r="P11" s="1130"/>
      <c r="Q11" s="1130"/>
      <c r="R11" s="1130"/>
      <c r="S11" s="1131" t="str">
        <f>IF(SUM(D3_Mengen[[#This Row],[Stromkreis AC km (Stromkreis)]:[Konverter DC Anzahl]])&gt;0,"ja","nein")</f>
        <v>nein</v>
      </c>
      <c r="T11" s="1131"/>
    </row>
    <row r="12" spans="2:20" ht="14.85" customHeight="1" x14ac:dyDescent="0.2">
      <c r="B12" s="1129"/>
      <c r="C12" s="1118"/>
      <c r="D12" s="1118"/>
      <c r="E12" s="1118"/>
      <c r="F12" s="1118"/>
      <c r="G12"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2" s="1130"/>
      <c r="I12" s="1130"/>
      <c r="J12" s="1130"/>
      <c r="K12" s="1130"/>
      <c r="L12" s="1130"/>
      <c r="M12" s="1130"/>
      <c r="N12" s="1130"/>
      <c r="O12" s="1130"/>
      <c r="P12" s="1130"/>
      <c r="Q12" s="1130"/>
      <c r="R12" s="1130"/>
      <c r="S12" s="1131" t="str">
        <f>IF(SUM(D3_Mengen[[#This Row],[Stromkreis AC km (Stromkreis)]:[Konverter DC Anzahl]])&gt;0,"ja","nein")</f>
        <v>nein</v>
      </c>
      <c r="T12" s="1131"/>
    </row>
    <row r="13" spans="2:20" ht="14.85" customHeight="1" x14ac:dyDescent="0.2">
      <c r="B13" s="1129"/>
      <c r="C13" s="1118"/>
      <c r="D13" s="1118"/>
      <c r="E13" s="1118"/>
      <c r="F13" s="1118"/>
      <c r="G13"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3" s="1130"/>
      <c r="I13" s="1130"/>
      <c r="J13" s="1130"/>
      <c r="K13" s="1130"/>
      <c r="L13" s="1130"/>
      <c r="M13" s="1130"/>
      <c r="N13" s="1130"/>
      <c r="O13" s="1130"/>
      <c r="P13" s="1130"/>
      <c r="Q13" s="1130"/>
      <c r="R13" s="1130"/>
      <c r="S13" s="1131" t="str">
        <f>IF(SUM(D3_Mengen[[#This Row],[Stromkreis AC km (Stromkreis)]:[Konverter DC Anzahl]])&gt;0,"ja","nein")</f>
        <v>nein</v>
      </c>
      <c r="T13" s="1131"/>
    </row>
    <row r="14" spans="2:20" ht="14.85" customHeight="1" x14ac:dyDescent="0.2">
      <c r="B14" s="1129"/>
      <c r="C14" s="1118"/>
      <c r="D14" s="1118"/>
      <c r="E14" s="1118"/>
      <c r="F14" s="1118"/>
      <c r="G14"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4" s="1130"/>
      <c r="I14" s="1130"/>
      <c r="J14" s="1130"/>
      <c r="K14" s="1130"/>
      <c r="L14" s="1130"/>
      <c r="M14" s="1130"/>
      <c r="N14" s="1130"/>
      <c r="O14" s="1130"/>
      <c r="P14" s="1130"/>
      <c r="Q14" s="1130"/>
      <c r="R14" s="1130"/>
      <c r="S14" s="1131" t="str">
        <f>IF(SUM(D3_Mengen[[#This Row],[Stromkreis AC km (Stromkreis)]:[Konverter DC Anzahl]])&gt;0,"ja","nein")</f>
        <v>nein</v>
      </c>
      <c r="T14" s="1131"/>
    </row>
    <row r="15" spans="2:20" ht="14.85" customHeight="1" x14ac:dyDescent="0.2">
      <c r="B15" s="1129"/>
      <c r="C15" s="1118"/>
      <c r="D15" s="1118"/>
      <c r="E15" s="1118"/>
      <c r="F15" s="1118"/>
      <c r="G15"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5" s="1130"/>
      <c r="I15" s="1130"/>
      <c r="J15" s="1130"/>
      <c r="K15" s="1130"/>
      <c r="L15" s="1130"/>
      <c r="M15" s="1130"/>
      <c r="N15" s="1130"/>
      <c r="O15" s="1130"/>
      <c r="P15" s="1130"/>
      <c r="Q15" s="1130"/>
      <c r="R15" s="1130"/>
      <c r="S15" s="1131" t="str">
        <f>IF(SUM(D3_Mengen[[#This Row],[Stromkreis AC km (Stromkreis)]:[Konverter DC Anzahl]])&gt;0,"ja","nein")</f>
        <v>nein</v>
      </c>
      <c r="T15" s="1131"/>
    </row>
    <row r="16" spans="2:20" ht="14.85" customHeight="1" x14ac:dyDescent="0.2">
      <c r="B16" s="1129"/>
      <c r="C16" s="1118"/>
      <c r="D16" s="1118"/>
      <c r="E16" s="1118"/>
      <c r="F16" s="1118"/>
      <c r="G16"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6" s="1130"/>
      <c r="I16" s="1130"/>
      <c r="J16" s="1130"/>
      <c r="K16" s="1130"/>
      <c r="L16" s="1130"/>
      <c r="M16" s="1130"/>
      <c r="N16" s="1130"/>
      <c r="O16" s="1130"/>
      <c r="P16" s="1130"/>
      <c r="Q16" s="1130"/>
      <c r="R16" s="1130"/>
      <c r="S16" s="1131" t="str">
        <f>IF(SUM(D3_Mengen[[#This Row],[Stromkreis AC km (Stromkreis)]:[Konverter DC Anzahl]])&gt;0,"ja","nein")</f>
        <v>nein</v>
      </c>
      <c r="T16" s="1131"/>
    </row>
    <row r="17" spans="2:20" ht="14.85" customHeight="1" x14ac:dyDescent="0.2">
      <c r="B17" s="1129"/>
      <c r="C17" s="1118"/>
      <c r="D17" s="1118"/>
      <c r="E17" s="1118"/>
      <c r="F17" s="1118"/>
      <c r="G17"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7" s="1130"/>
      <c r="I17" s="1130"/>
      <c r="J17" s="1130"/>
      <c r="K17" s="1130"/>
      <c r="L17" s="1130"/>
      <c r="M17" s="1130"/>
      <c r="N17" s="1130"/>
      <c r="O17" s="1130"/>
      <c r="P17" s="1130"/>
      <c r="Q17" s="1130"/>
      <c r="R17" s="1130"/>
      <c r="S17" s="1131" t="str">
        <f>IF(SUM(D3_Mengen[[#This Row],[Stromkreis AC km (Stromkreis)]:[Konverter DC Anzahl]])&gt;0,"ja","nein")</f>
        <v>nein</v>
      </c>
      <c r="T17" s="1131"/>
    </row>
    <row r="18" spans="2:20" ht="14.85" customHeight="1" x14ac:dyDescent="0.2">
      <c r="B18" s="1129"/>
      <c r="C18" s="1118"/>
      <c r="D18" s="1118"/>
      <c r="E18" s="1118"/>
      <c r="F18" s="1118"/>
      <c r="G18"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8" s="1130"/>
      <c r="I18" s="1130"/>
      <c r="J18" s="1130"/>
      <c r="K18" s="1130"/>
      <c r="L18" s="1130"/>
      <c r="M18" s="1130"/>
      <c r="N18" s="1130"/>
      <c r="O18" s="1130"/>
      <c r="P18" s="1130"/>
      <c r="Q18" s="1130"/>
      <c r="R18" s="1130"/>
      <c r="S18" s="1131" t="str">
        <f>IF(SUM(D3_Mengen[[#This Row],[Stromkreis AC km (Stromkreis)]:[Konverter DC Anzahl]])&gt;0,"ja","nein")</f>
        <v>nein</v>
      </c>
      <c r="T18" s="1131"/>
    </row>
    <row r="19" spans="2:20" ht="14.85" customHeight="1" x14ac:dyDescent="0.2">
      <c r="B19" s="1129"/>
      <c r="C19" s="1118"/>
      <c r="D19" s="1118"/>
      <c r="E19" s="1118"/>
      <c r="F19" s="1118"/>
      <c r="G19"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9" s="1130"/>
      <c r="I19" s="1130"/>
      <c r="J19" s="1130"/>
      <c r="K19" s="1130"/>
      <c r="L19" s="1130"/>
      <c r="M19" s="1130"/>
      <c r="N19" s="1130"/>
      <c r="O19" s="1130"/>
      <c r="P19" s="1130"/>
      <c r="Q19" s="1130"/>
      <c r="R19" s="1130"/>
      <c r="S19" s="1131" t="str">
        <f>IF(SUM(D3_Mengen[[#This Row],[Stromkreis AC km (Stromkreis)]:[Konverter DC Anzahl]])&gt;0,"ja","nein")</f>
        <v>nein</v>
      </c>
      <c r="T19" s="1131"/>
    </row>
    <row r="20" spans="2:20" ht="14.85" customHeight="1" x14ac:dyDescent="0.2">
      <c r="B20" s="1129"/>
      <c r="C20" s="1118"/>
      <c r="D20" s="1118"/>
      <c r="E20" s="1118"/>
      <c r="F20" s="1118"/>
      <c r="G20"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0" s="1130"/>
      <c r="I20" s="1130"/>
      <c r="J20" s="1130"/>
      <c r="K20" s="1130"/>
      <c r="L20" s="1130"/>
      <c r="M20" s="1130"/>
      <c r="N20" s="1130"/>
      <c r="O20" s="1130"/>
      <c r="P20" s="1130"/>
      <c r="Q20" s="1130"/>
      <c r="R20" s="1130"/>
      <c r="S20" s="1131" t="str">
        <f>IF(SUM(D3_Mengen[[#This Row],[Stromkreis AC km (Stromkreis)]:[Konverter DC Anzahl]])&gt;0,"ja","nein")</f>
        <v>nein</v>
      </c>
      <c r="T20" s="1131"/>
    </row>
    <row r="21" spans="2:20" ht="14.85" customHeight="1" x14ac:dyDescent="0.2">
      <c r="B21" s="1129"/>
      <c r="C21" s="1118"/>
      <c r="D21" s="1118"/>
      <c r="E21" s="1118"/>
      <c r="F21" s="1118"/>
      <c r="G21"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1" s="1130"/>
      <c r="I21" s="1130"/>
      <c r="J21" s="1130"/>
      <c r="K21" s="1130"/>
      <c r="L21" s="1130"/>
      <c r="M21" s="1130"/>
      <c r="N21" s="1130"/>
      <c r="O21" s="1130"/>
      <c r="P21" s="1130"/>
      <c r="Q21" s="1130"/>
      <c r="R21" s="1130"/>
      <c r="S21" s="1131" t="str">
        <f>IF(SUM(D3_Mengen[[#This Row],[Stromkreis AC km (Stromkreis)]:[Konverter DC Anzahl]])&gt;0,"ja","nein")</f>
        <v>nein</v>
      </c>
      <c r="T21" s="1131"/>
    </row>
    <row r="22" spans="2:20" ht="14.85" customHeight="1" x14ac:dyDescent="0.2">
      <c r="B22" s="1129"/>
      <c r="C22" s="1118"/>
      <c r="D22" s="1118"/>
      <c r="E22" s="1118"/>
      <c r="F22" s="1118"/>
      <c r="G22"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2" s="1130"/>
      <c r="I22" s="1130"/>
      <c r="J22" s="1130"/>
      <c r="K22" s="1130"/>
      <c r="L22" s="1130"/>
      <c r="M22" s="1130"/>
      <c r="N22" s="1130"/>
      <c r="O22" s="1130"/>
      <c r="P22" s="1130"/>
      <c r="Q22" s="1130"/>
      <c r="R22" s="1130"/>
      <c r="S22" s="1131" t="str">
        <f>IF(SUM(D3_Mengen[[#This Row],[Stromkreis AC km (Stromkreis)]:[Konverter DC Anzahl]])&gt;0,"ja","nein")</f>
        <v>nein</v>
      </c>
      <c r="T22" s="1131"/>
    </row>
    <row r="23" spans="2:20" ht="14.85" customHeight="1" x14ac:dyDescent="0.2">
      <c r="B23" s="1129"/>
      <c r="C23" s="1118"/>
      <c r="D23" s="1118"/>
      <c r="E23" s="1118"/>
      <c r="F23" s="1118"/>
      <c r="G23"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3" s="1130"/>
      <c r="I23" s="1130"/>
      <c r="J23" s="1130"/>
      <c r="K23" s="1130"/>
      <c r="L23" s="1130"/>
      <c r="M23" s="1130"/>
      <c r="N23" s="1130"/>
      <c r="O23" s="1130"/>
      <c r="P23" s="1130"/>
      <c r="Q23" s="1130"/>
      <c r="R23" s="1130"/>
      <c r="S23" s="1131" t="str">
        <f>IF(SUM(D3_Mengen[[#This Row],[Stromkreis AC km (Stromkreis)]:[Konverter DC Anzahl]])&gt;0,"ja","nein")</f>
        <v>nein</v>
      </c>
      <c r="T23" s="1131"/>
    </row>
    <row r="24" spans="2:20" ht="14.85" customHeight="1" x14ac:dyDescent="0.2">
      <c r="B24" s="1129"/>
      <c r="C24" s="1118"/>
      <c r="D24" s="1118"/>
      <c r="E24" s="1118"/>
      <c r="F24" s="1118"/>
      <c r="G24"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4" s="1130"/>
      <c r="I24" s="1130"/>
      <c r="J24" s="1130"/>
      <c r="K24" s="1130"/>
      <c r="L24" s="1130"/>
      <c r="M24" s="1130"/>
      <c r="N24" s="1130"/>
      <c r="O24" s="1130"/>
      <c r="P24" s="1130"/>
      <c r="Q24" s="1130"/>
      <c r="R24" s="1130"/>
      <c r="S24" s="1131" t="str">
        <f>IF(SUM(D3_Mengen[[#This Row],[Stromkreis AC km (Stromkreis)]:[Konverter DC Anzahl]])&gt;0,"ja","nein")</f>
        <v>nein</v>
      </c>
      <c r="T24" s="1131"/>
    </row>
    <row r="25" spans="2:20" ht="14.85" customHeight="1" x14ac:dyDescent="0.2">
      <c r="B25" s="1129"/>
      <c r="C25" s="1118"/>
      <c r="D25" s="1118"/>
      <c r="E25" s="1118"/>
      <c r="F25" s="1118"/>
      <c r="G25"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5" s="1130"/>
      <c r="I25" s="1130"/>
      <c r="J25" s="1130"/>
      <c r="K25" s="1130"/>
      <c r="L25" s="1130"/>
      <c r="M25" s="1130"/>
      <c r="N25" s="1130"/>
      <c r="O25" s="1130"/>
      <c r="P25" s="1130"/>
      <c r="Q25" s="1130"/>
      <c r="R25" s="1130"/>
      <c r="S25" s="1131" t="str">
        <f>IF(SUM(D3_Mengen[[#This Row],[Stromkreis AC km (Stromkreis)]:[Konverter DC Anzahl]])&gt;0,"ja","nein")</f>
        <v>nein</v>
      </c>
      <c r="T25" s="1131"/>
    </row>
    <row r="26" spans="2:20" ht="14.85" customHeight="1" x14ac:dyDescent="0.2">
      <c r="B26" s="1129"/>
      <c r="C26" s="1118"/>
      <c r="D26" s="1118"/>
      <c r="E26" s="1118"/>
      <c r="F26" s="1118"/>
      <c r="G26"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6" s="1130"/>
      <c r="I26" s="1130"/>
      <c r="J26" s="1130"/>
      <c r="K26" s="1130"/>
      <c r="L26" s="1130"/>
      <c r="M26" s="1130"/>
      <c r="N26" s="1130"/>
      <c r="O26" s="1130"/>
      <c r="P26" s="1130"/>
      <c r="Q26" s="1130"/>
      <c r="R26" s="1130"/>
      <c r="S26" s="1131" t="str">
        <f>IF(SUM(D3_Mengen[[#This Row],[Stromkreis AC km (Stromkreis)]:[Konverter DC Anzahl]])&gt;0,"ja","nein")</f>
        <v>nein</v>
      </c>
      <c r="T26" s="1131"/>
    </row>
    <row r="27" spans="2:20" ht="14.85" customHeight="1" x14ac:dyDescent="0.2">
      <c r="B27" s="1129"/>
      <c r="C27" s="1118"/>
      <c r="D27" s="1118"/>
      <c r="E27" s="1118"/>
      <c r="F27" s="1118"/>
      <c r="G27"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7" s="1130"/>
      <c r="I27" s="1130"/>
      <c r="J27" s="1130"/>
      <c r="K27" s="1130"/>
      <c r="L27" s="1130"/>
      <c r="M27" s="1130"/>
      <c r="N27" s="1130"/>
      <c r="O27" s="1130"/>
      <c r="P27" s="1130"/>
      <c r="Q27" s="1130"/>
      <c r="R27" s="1130"/>
      <c r="S27" s="1131" t="str">
        <f>IF(SUM(D3_Mengen[[#This Row],[Stromkreis AC km (Stromkreis)]:[Konverter DC Anzahl]])&gt;0,"ja","nein")</f>
        <v>nein</v>
      </c>
      <c r="T27" s="1131"/>
    </row>
    <row r="28" spans="2:20" ht="14.85" customHeight="1" x14ac:dyDescent="0.2">
      <c r="B28" s="1129"/>
      <c r="C28" s="1118"/>
      <c r="D28" s="1118"/>
      <c r="E28" s="1118"/>
      <c r="F28" s="1118"/>
      <c r="G28"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8" s="1130"/>
      <c r="I28" s="1130"/>
      <c r="J28" s="1130"/>
      <c r="K28" s="1130"/>
      <c r="L28" s="1130"/>
      <c r="M28" s="1130"/>
      <c r="N28" s="1130"/>
      <c r="O28" s="1130"/>
      <c r="P28" s="1130"/>
      <c r="Q28" s="1130"/>
      <c r="R28" s="1130"/>
      <c r="S28" s="1131" t="str">
        <f>IF(SUM(D3_Mengen[[#This Row],[Stromkreis AC km (Stromkreis)]:[Konverter DC Anzahl]])&gt;0,"ja","nein")</f>
        <v>nein</v>
      </c>
      <c r="T28" s="1131"/>
    </row>
    <row r="29" spans="2:20" ht="14.85" customHeight="1" x14ac:dyDescent="0.2">
      <c r="B29" s="1129"/>
      <c r="C29" s="1118"/>
      <c r="D29" s="1118"/>
      <c r="E29" s="1118"/>
      <c r="F29" s="1118"/>
      <c r="G29"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9" s="1130"/>
      <c r="I29" s="1130"/>
      <c r="J29" s="1130"/>
      <c r="K29" s="1130"/>
      <c r="L29" s="1130"/>
      <c r="M29" s="1130"/>
      <c r="N29" s="1130"/>
      <c r="O29" s="1130"/>
      <c r="P29" s="1130"/>
      <c r="Q29" s="1130"/>
      <c r="R29" s="1130"/>
      <c r="S29" s="1131" t="str">
        <f>IF(SUM(D3_Mengen[[#This Row],[Stromkreis AC km (Stromkreis)]:[Konverter DC Anzahl]])&gt;0,"ja","nein")</f>
        <v>nein</v>
      </c>
      <c r="T29" s="1131"/>
    </row>
    <row r="30" spans="2:20" ht="14.85" customHeight="1" x14ac:dyDescent="0.2">
      <c r="B30" s="1129"/>
      <c r="C30" s="1118"/>
      <c r="D30" s="1118"/>
      <c r="E30" s="1118"/>
      <c r="F30" s="1118"/>
      <c r="G30"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0" s="1130"/>
      <c r="I30" s="1130"/>
      <c r="J30" s="1130"/>
      <c r="K30" s="1130"/>
      <c r="L30" s="1130"/>
      <c r="M30" s="1130"/>
      <c r="N30" s="1130"/>
      <c r="O30" s="1130"/>
      <c r="P30" s="1130"/>
      <c r="Q30" s="1130"/>
      <c r="R30" s="1130"/>
      <c r="S30" s="1131" t="str">
        <f>IF(SUM(D3_Mengen[[#This Row],[Stromkreis AC km (Stromkreis)]:[Konverter DC Anzahl]])&gt;0,"ja","nein")</f>
        <v>nein</v>
      </c>
      <c r="T30" s="1131"/>
    </row>
    <row r="31" spans="2:20" ht="14.85" customHeight="1" x14ac:dyDescent="0.2">
      <c r="B31" s="1129"/>
      <c r="C31" s="1118"/>
      <c r="D31" s="1118"/>
      <c r="E31" s="1118"/>
      <c r="F31" s="1118"/>
      <c r="G31"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1" s="1130"/>
      <c r="I31" s="1130"/>
      <c r="J31" s="1130"/>
      <c r="K31" s="1130"/>
      <c r="L31" s="1130"/>
      <c r="M31" s="1130"/>
      <c r="N31" s="1130"/>
      <c r="O31" s="1130"/>
      <c r="P31" s="1130"/>
      <c r="Q31" s="1130"/>
      <c r="R31" s="1130"/>
      <c r="S31" s="1131" t="str">
        <f>IF(SUM(D3_Mengen[[#This Row],[Stromkreis AC km (Stromkreis)]:[Konverter DC Anzahl]])&gt;0,"ja","nein")</f>
        <v>nein</v>
      </c>
      <c r="T31" s="1131"/>
    </row>
    <row r="32" spans="2:20" ht="14.85" customHeight="1" x14ac:dyDescent="0.2">
      <c r="B32" s="1129"/>
      <c r="C32" s="1118"/>
      <c r="D32" s="1118"/>
      <c r="E32" s="1118"/>
      <c r="F32" s="1118"/>
      <c r="G32"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2" s="1130"/>
      <c r="I32" s="1130"/>
      <c r="J32" s="1130"/>
      <c r="K32" s="1130"/>
      <c r="L32" s="1130"/>
      <c r="M32" s="1130"/>
      <c r="N32" s="1130"/>
      <c r="O32" s="1130"/>
      <c r="P32" s="1130"/>
      <c r="Q32" s="1130"/>
      <c r="R32" s="1130"/>
      <c r="S32" s="1131" t="str">
        <f>IF(SUM(D3_Mengen[[#This Row],[Stromkreis AC km (Stromkreis)]:[Konverter DC Anzahl]])&gt;0,"ja","nein")</f>
        <v>nein</v>
      </c>
      <c r="T32" s="1131"/>
    </row>
    <row r="33" spans="2:20" ht="14.85" customHeight="1" x14ac:dyDescent="0.2">
      <c r="B33" s="1129"/>
      <c r="C33" s="1118"/>
      <c r="D33" s="1118"/>
      <c r="E33" s="1118"/>
      <c r="F33" s="1118"/>
      <c r="G33"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3" s="1130"/>
      <c r="I33" s="1130"/>
      <c r="J33" s="1130"/>
      <c r="K33" s="1130"/>
      <c r="L33" s="1130"/>
      <c r="M33" s="1130"/>
      <c r="N33" s="1130"/>
      <c r="O33" s="1130"/>
      <c r="P33" s="1130"/>
      <c r="Q33" s="1130"/>
      <c r="R33" s="1130"/>
      <c r="S33" s="1131" t="str">
        <f>IF(SUM(D3_Mengen[[#This Row],[Stromkreis AC km (Stromkreis)]:[Konverter DC Anzahl]])&gt;0,"ja","nein")</f>
        <v>nein</v>
      </c>
      <c r="T33" s="1131"/>
    </row>
    <row r="34" spans="2:20" ht="14.85" customHeight="1" x14ac:dyDescent="0.2">
      <c r="B34" s="1129"/>
      <c r="C34" s="1118"/>
      <c r="D34" s="1118"/>
      <c r="E34" s="1118"/>
      <c r="F34" s="1118"/>
      <c r="G34"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4" s="1130"/>
      <c r="I34" s="1130"/>
      <c r="J34" s="1130"/>
      <c r="K34" s="1130"/>
      <c r="L34" s="1130"/>
      <c r="M34" s="1130"/>
      <c r="N34" s="1130"/>
      <c r="O34" s="1130"/>
      <c r="P34" s="1130"/>
      <c r="Q34" s="1130"/>
      <c r="R34" s="1130"/>
      <c r="S34" s="1131" t="str">
        <f>IF(SUM(D3_Mengen[[#This Row],[Stromkreis AC km (Stromkreis)]:[Konverter DC Anzahl]])&gt;0,"ja","nein")</f>
        <v>nein</v>
      </c>
      <c r="T34" s="1131"/>
    </row>
    <row r="35" spans="2:20" ht="14.85" customHeight="1" x14ac:dyDescent="0.2">
      <c r="B35" s="1129"/>
      <c r="C35" s="1118"/>
      <c r="D35" s="1118"/>
      <c r="E35" s="1118"/>
      <c r="F35" s="1118"/>
      <c r="G35"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5" s="1130"/>
      <c r="I35" s="1130"/>
      <c r="J35" s="1130"/>
      <c r="K35" s="1130"/>
      <c r="L35" s="1130"/>
      <c r="M35" s="1130"/>
      <c r="N35" s="1130"/>
      <c r="O35" s="1130"/>
      <c r="P35" s="1130"/>
      <c r="Q35" s="1130"/>
      <c r="R35" s="1130"/>
      <c r="S35" s="1131" t="str">
        <f>IF(SUM(D3_Mengen[[#This Row],[Stromkreis AC km (Stromkreis)]:[Konverter DC Anzahl]])&gt;0,"ja","nein")</f>
        <v>nein</v>
      </c>
      <c r="T35" s="1131"/>
    </row>
    <row r="36" spans="2:20" ht="14.85" customHeight="1" x14ac:dyDescent="0.2">
      <c r="B36" s="1129"/>
      <c r="C36" s="1118"/>
      <c r="D36" s="1118"/>
      <c r="E36" s="1118"/>
      <c r="F36" s="1118"/>
      <c r="G36"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6" s="1130"/>
      <c r="I36" s="1130"/>
      <c r="J36" s="1130"/>
      <c r="K36" s="1130"/>
      <c r="L36" s="1130"/>
      <c r="M36" s="1130"/>
      <c r="N36" s="1130"/>
      <c r="O36" s="1130"/>
      <c r="P36" s="1130"/>
      <c r="Q36" s="1130"/>
      <c r="R36" s="1130"/>
      <c r="S36" s="1131" t="str">
        <f>IF(SUM(D3_Mengen[[#This Row],[Stromkreis AC km (Stromkreis)]:[Konverter DC Anzahl]])&gt;0,"ja","nein")</f>
        <v>nein</v>
      </c>
      <c r="T36" s="1131"/>
    </row>
    <row r="37" spans="2:20" ht="14.85" customHeight="1" x14ac:dyDescent="0.2">
      <c r="B37" s="1129"/>
      <c r="C37" s="1118"/>
      <c r="D37" s="1118"/>
      <c r="E37" s="1118"/>
      <c r="F37" s="1118"/>
      <c r="G37"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7" s="1130"/>
      <c r="I37" s="1130"/>
      <c r="J37" s="1130"/>
      <c r="K37" s="1130"/>
      <c r="L37" s="1130"/>
      <c r="M37" s="1130"/>
      <c r="N37" s="1130"/>
      <c r="O37" s="1130"/>
      <c r="P37" s="1130"/>
      <c r="Q37" s="1130"/>
      <c r="R37" s="1130"/>
      <c r="S37" s="1131" t="str">
        <f>IF(SUM(D3_Mengen[[#This Row],[Stromkreis AC km (Stromkreis)]:[Konverter DC Anzahl]])&gt;0,"ja","nein")</f>
        <v>nein</v>
      </c>
      <c r="T37" s="1131"/>
    </row>
    <row r="38" spans="2:20" ht="14.85" customHeight="1" x14ac:dyDescent="0.2">
      <c r="B38" s="1129"/>
      <c r="C38" s="1118"/>
      <c r="D38" s="1118"/>
      <c r="E38" s="1118"/>
      <c r="F38" s="1118"/>
      <c r="G38"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8" s="1130"/>
      <c r="I38" s="1130"/>
      <c r="J38" s="1130"/>
      <c r="K38" s="1130"/>
      <c r="L38" s="1130"/>
      <c r="M38" s="1130"/>
      <c r="N38" s="1130"/>
      <c r="O38" s="1130"/>
      <c r="P38" s="1130"/>
      <c r="Q38" s="1130"/>
      <c r="R38" s="1130"/>
      <c r="S38" s="1131" t="str">
        <f>IF(SUM(D3_Mengen[[#This Row],[Stromkreis AC km (Stromkreis)]:[Konverter DC Anzahl]])&gt;0,"ja","nein")</f>
        <v>nein</v>
      </c>
      <c r="T38" s="1131"/>
    </row>
    <row r="39" spans="2:20" ht="14.85" customHeight="1" x14ac:dyDescent="0.2">
      <c r="B39" s="1129"/>
      <c r="C39" s="1118"/>
      <c r="D39" s="1118"/>
      <c r="E39" s="1118"/>
      <c r="F39" s="1118"/>
      <c r="G39"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9" s="1130"/>
      <c r="I39" s="1130"/>
      <c r="J39" s="1130"/>
      <c r="K39" s="1130"/>
      <c r="L39" s="1130"/>
      <c r="M39" s="1130"/>
      <c r="N39" s="1130"/>
      <c r="O39" s="1130"/>
      <c r="P39" s="1130"/>
      <c r="Q39" s="1130"/>
      <c r="R39" s="1130"/>
      <c r="S39" s="1131" t="str">
        <f>IF(SUM(D3_Mengen[[#This Row],[Stromkreis AC km (Stromkreis)]:[Konverter DC Anzahl]])&gt;0,"ja","nein")</f>
        <v>nein</v>
      </c>
      <c r="T39" s="1131"/>
    </row>
    <row r="40" spans="2:20" ht="14.85" customHeight="1" x14ac:dyDescent="0.2">
      <c r="B40" s="1129"/>
      <c r="C40" s="1118"/>
      <c r="D40" s="1118"/>
      <c r="E40" s="1118"/>
      <c r="F40" s="1118"/>
      <c r="G40"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0" s="1130"/>
      <c r="I40" s="1130"/>
      <c r="J40" s="1130"/>
      <c r="K40" s="1130"/>
      <c r="L40" s="1130"/>
      <c r="M40" s="1130"/>
      <c r="N40" s="1130"/>
      <c r="O40" s="1130"/>
      <c r="P40" s="1130"/>
      <c r="Q40" s="1130"/>
      <c r="R40" s="1130"/>
      <c r="S40" s="1131" t="str">
        <f>IF(SUM(D3_Mengen[[#This Row],[Stromkreis AC km (Stromkreis)]:[Konverter DC Anzahl]])&gt;0,"ja","nein")</f>
        <v>nein</v>
      </c>
      <c r="T40" s="1131"/>
    </row>
    <row r="41" spans="2:20" ht="14.85" customHeight="1" x14ac:dyDescent="0.2">
      <c r="B41" s="1129"/>
      <c r="C41" s="1118"/>
      <c r="D41" s="1118"/>
      <c r="E41" s="1118"/>
      <c r="F41" s="1118"/>
      <c r="G41"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1" s="1130"/>
      <c r="I41" s="1130"/>
      <c r="J41" s="1130"/>
      <c r="K41" s="1130"/>
      <c r="L41" s="1130"/>
      <c r="M41" s="1130"/>
      <c r="N41" s="1130"/>
      <c r="O41" s="1130"/>
      <c r="P41" s="1130"/>
      <c r="Q41" s="1130"/>
      <c r="R41" s="1130"/>
      <c r="S41" s="1131" t="str">
        <f>IF(SUM(D3_Mengen[[#This Row],[Stromkreis AC km (Stromkreis)]:[Konverter DC Anzahl]])&gt;0,"ja","nein")</f>
        <v>nein</v>
      </c>
      <c r="T41" s="1131"/>
    </row>
    <row r="42" spans="2:20" ht="14.85" customHeight="1" x14ac:dyDescent="0.2">
      <c r="B42" s="1129"/>
      <c r="C42" s="1118"/>
      <c r="D42" s="1118"/>
      <c r="E42" s="1118"/>
      <c r="F42" s="1118"/>
      <c r="G42"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2" s="1130"/>
      <c r="I42" s="1130"/>
      <c r="J42" s="1130"/>
      <c r="K42" s="1130"/>
      <c r="L42" s="1130"/>
      <c r="M42" s="1130"/>
      <c r="N42" s="1130"/>
      <c r="O42" s="1130"/>
      <c r="P42" s="1130"/>
      <c r="Q42" s="1130"/>
      <c r="R42" s="1130"/>
      <c r="S42" s="1131" t="str">
        <f>IF(SUM(D3_Mengen[[#This Row],[Stromkreis AC km (Stromkreis)]:[Konverter DC Anzahl]])&gt;0,"ja","nein")</f>
        <v>nein</v>
      </c>
      <c r="T42" s="1131"/>
    </row>
    <row r="43" spans="2:20" ht="14.85" customHeight="1" x14ac:dyDescent="0.2">
      <c r="B43" s="1129"/>
      <c r="C43" s="1118"/>
      <c r="D43" s="1118"/>
      <c r="E43" s="1118"/>
      <c r="F43" s="1118"/>
      <c r="G43"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3" s="1130"/>
      <c r="I43" s="1130"/>
      <c r="J43" s="1130"/>
      <c r="K43" s="1130"/>
      <c r="L43" s="1130"/>
      <c r="M43" s="1130"/>
      <c r="N43" s="1130"/>
      <c r="O43" s="1130"/>
      <c r="P43" s="1130"/>
      <c r="Q43" s="1130"/>
      <c r="R43" s="1130"/>
      <c r="S43" s="1131" t="str">
        <f>IF(SUM(D3_Mengen[[#This Row],[Stromkreis AC km (Stromkreis)]:[Konverter DC Anzahl]])&gt;0,"ja","nein")</f>
        <v>nein</v>
      </c>
      <c r="T43" s="1131"/>
    </row>
    <row r="44" spans="2:20" ht="14.85" customHeight="1" x14ac:dyDescent="0.2">
      <c r="B44" s="1129"/>
      <c r="C44" s="1118"/>
      <c r="D44" s="1118"/>
      <c r="E44" s="1118"/>
      <c r="F44" s="1118"/>
      <c r="G44"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4" s="1130"/>
      <c r="I44" s="1130"/>
      <c r="J44" s="1130"/>
      <c r="K44" s="1130"/>
      <c r="L44" s="1130"/>
      <c r="M44" s="1130"/>
      <c r="N44" s="1130"/>
      <c r="O44" s="1130"/>
      <c r="P44" s="1130"/>
      <c r="Q44" s="1130"/>
      <c r="R44" s="1130"/>
      <c r="S44" s="1131" t="str">
        <f>IF(SUM(D3_Mengen[[#This Row],[Stromkreis AC km (Stromkreis)]:[Konverter DC Anzahl]])&gt;0,"ja","nein")</f>
        <v>nein</v>
      </c>
      <c r="T44" s="1131"/>
    </row>
    <row r="45" spans="2:20" ht="14.85" customHeight="1" x14ac:dyDescent="0.2">
      <c r="B45" s="1129"/>
      <c r="C45" s="1118"/>
      <c r="D45" s="1118"/>
      <c r="E45" s="1118"/>
      <c r="F45" s="1118"/>
      <c r="G45"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5" s="1130"/>
      <c r="I45" s="1130"/>
      <c r="J45" s="1130"/>
      <c r="K45" s="1130"/>
      <c r="L45" s="1130"/>
      <c r="M45" s="1130"/>
      <c r="N45" s="1130"/>
      <c r="O45" s="1130"/>
      <c r="P45" s="1130"/>
      <c r="Q45" s="1130"/>
      <c r="R45" s="1130"/>
      <c r="S45" s="1131" t="str">
        <f>IF(SUM(D3_Mengen[[#This Row],[Stromkreis AC km (Stromkreis)]:[Konverter DC Anzahl]])&gt;0,"ja","nein")</f>
        <v>nein</v>
      </c>
      <c r="T45" s="1131"/>
    </row>
    <row r="46" spans="2:20" ht="14.85" customHeight="1" x14ac:dyDescent="0.2">
      <c r="B46" s="1129"/>
      <c r="C46" s="1118"/>
      <c r="D46" s="1118"/>
      <c r="E46" s="1118"/>
      <c r="F46" s="1118"/>
      <c r="G46"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6" s="1130"/>
      <c r="I46" s="1130"/>
      <c r="J46" s="1130"/>
      <c r="K46" s="1130"/>
      <c r="L46" s="1130"/>
      <c r="M46" s="1130"/>
      <c r="N46" s="1130"/>
      <c r="O46" s="1130"/>
      <c r="P46" s="1130"/>
      <c r="Q46" s="1130"/>
      <c r="R46" s="1130"/>
      <c r="S46" s="1131" t="str">
        <f>IF(SUM(D3_Mengen[[#This Row],[Stromkreis AC km (Stromkreis)]:[Konverter DC Anzahl]])&gt;0,"ja","nein")</f>
        <v>nein</v>
      </c>
      <c r="T46" s="1131"/>
    </row>
    <row r="47" spans="2:20" ht="14.85" customHeight="1" x14ac:dyDescent="0.2">
      <c r="B47" s="1129"/>
      <c r="C47" s="1118"/>
      <c r="D47" s="1118"/>
      <c r="E47" s="1118"/>
      <c r="F47" s="1118"/>
      <c r="G47"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7" s="1130"/>
      <c r="I47" s="1130"/>
      <c r="J47" s="1130"/>
      <c r="K47" s="1130"/>
      <c r="L47" s="1130"/>
      <c r="M47" s="1130"/>
      <c r="N47" s="1130"/>
      <c r="O47" s="1130"/>
      <c r="P47" s="1130"/>
      <c r="Q47" s="1130"/>
      <c r="R47" s="1130"/>
      <c r="S47" s="1131" t="str">
        <f>IF(SUM(D3_Mengen[[#This Row],[Stromkreis AC km (Stromkreis)]:[Konverter DC Anzahl]])&gt;0,"ja","nein")</f>
        <v>nein</v>
      </c>
      <c r="T47" s="1131"/>
    </row>
    <row r="48" spans="2:20" ht="14.85" customHeight="1" x14ac:dyDescent="0.2">
      <c r="B48" s="1129"/>
      <c r="C48" s="1118"/>
      <c r="D48" s="1118"/>
      <c r="E48" s="1118"/>
      <c r="F48" s="1118"/>
      <c r="G48"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8" s="1130"/>
      <c r="I48" s="1130"/>
      <c r="J48" s="1130"/>
      <c r="K48" s="1130"/>
      <c r="L48" s="1130"/>
      <c r="M48" s="1130"/>
      <c r="N48" s="1130"/>
      <c r="O48" s="1130"/>
      <c r="P48" s="1130"/>
      <c r="Q48" s="1130"/>
      <c r="R48" s="1130"/>
      <c r="S48" s="1131" t="str">
        <f>IF(SUM(D3_Mengen[[#This Row],[Stromkreis AC km (Stromkreis)]:[Konverter DC Anzahl]])&gt;0,"ja","nein")</f>
        <v>nein</v>
      </c>
      <c r="T48" s="1131"/>
    </row>
    <row r="49" spans="2:20" ht="14.85" customHeight="1" x14ac:dyDescent="0.2">
      <c r="B49" s="1129"/>
      <c r="C49" s="1118"/>
      <c r="D49" s="1118"/>
      <c r="E49" s="1118"/>
      <c r="F49" s="1118"/>
      <c r="G49"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9" s="1130"/>
      <c r="I49" s="1130"/>
      <c r="J49" s="1130"/>
      <c r="K49" s="1130"/>
      <c r="L49" s="1130"/>
      <c r="M49" s="1130"/>
      <c r="N49" s="1130"/>
      <c r="O49" s="1130"/>
      <c r="P49" s="1130"/>
      <c r="Q49" s="1130"/>
      <c r="R49" s="1130"/>
      <c r="S49" s="1131" t="str">
        <f>IF(SUM(D3_Mengen[[#This Row],[Stromkreis AC km (Stromkreis)]:[Konverter DC Anzahl]])&gt;0,"ja","nein")</f>
        <v>nein</v>
      </c>
      <c r="T49" s="1131"/>
    </row>
    <row r="50" spans="2:20" ht="14.85" customHeight="1" x14ac:dyDescent="0.2">
      <c r="B50" s="1129"/>
      <c r="C50" s="1118"/>
      <c r="D50" s="1118"/>
      <c r="E50" s="1118"/>
      <c r="F50" s="1118"/>
      <c r="G50"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0" s="1130"/>
      <c r="I50" s="1130"/>
      <c r="J50" s="1130"/>
      <c r="K50" s="1130"/>
      <c r="L50" s="1130"/>
      <c r="M50" s="1130"/>
      <c r="N50" s="1130"/>
      <c r="O50" s="1130"/>
      <c r="P50" s="1130"/>
      <c r="Q50" s="1130"/>
      <c r="R50" s="1130"/>
      <c r="S50" s="1131" t="str">
        <f>IF(SUM(D3_Mengen[[#This Row],[Stromkreis AC km (Stromkreis)]:[Konverter DC Anzahl]])&gt;0,"ja","nein")</f>
        <v>nein</v>
      </c>
      <c r="T50" s="1131"/>
    </row>
    <row r="51" spans="2:20" ht="14.85" customHeight="1" x14ac:dyDescent="0.2">
      <c r="B51" s="1129"/>
      <c r="C51" s="1118"/>
      <c r="D51" s="1118"/>
      <c r="E51" s="1118"/>
      <c r="F51" s="1118"/>
      <c r="G51"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1" s="1130"/>
      <c r="I51" s="1130"/>
      <c r="J51" s="1130"/>
      <c r="K51" s="1130"/>
      <c r="L51" s="1130"/>
      <c r="M51" s="1130"/>
      <c r="N51" s="1130"/>
      <c r="O51" s="1130"/>
      <c r="P51" s="1130"/>
      <c r="Q51" s="1130"/>
      <c r="R51" s="1130"/>
      <c r="S51" s="1131" t="str">
        <f>IF(SUM(D3_Mengen[[#This Row],[Stromkreis AC km (Stromkreis)]:[Konverter DC Anzahl]])&gt;0,"ja","nein")</f>
        <v>nein</v>
      </c>
      <c r="T51" s="1131"/>
    </row>
    <row r="52" spans="2:20" ht="14.85" customHeight="1" x14ac:dyDescent="0.2">
      <c r="B52" s="1129"/>
      <c r="C52" s="1118"/>
      <c r="D52" s="1118"/>
      <c r="E52" s="1118"/>
      <c r="F52" s="1118"/>
      <c r="G52"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2" s="1130"/>
      <c r="I52" s="1130"/>
      <c r="J52" s="1130"/>
      <c r="K52" s="1130"/>
      <c r="L52" s="1130"/>
      <c r="M52" s="1130"/>
      <c r="N52" s="1130"/>
      <c r="O52" s="1130"/>
      <c r="P52" s="1130"/>
      <c r="Q52" s="1130"/>
      <c r="R52" s="1130"/>
      <c r="S52" s="1131" t="str">
        <f>IF(SUM(D3_Mengen[[#This Row],[Stromkreis AC km (Stromkreis)]:[Konverter DC Anzahl]])&gt;0,"ja","nein")</f>
        <v>nein</v>
      </c>
      <c r="T52" s="1131"/>
    </row>
    <row r="53" spans="2:20" ht="14.85" customHeight="1" x14ac:dyDescent="0.2">
      <c r="B53" s="1129"/>
      <c r="C53" s="1118"/>
      <c r="D53" s="1118"/>
      <c r="E53" s="1118"/>
      <c r="F53" s="1118"/>
      <c r="G53"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3" s="1130"/>
      <c r="I53" s="1130"/>
      <c r="J53" s="1130"/>
      <c r="K53" s="1130"/>
      <c r="L53" s="1130"/>
      <c r="M53" s="1130"/>
      <c r="N53" s="1130"/>
      <c r="O53" s="1130"/>
      <c r="P53" s="1130"/>
      <c r="Q53" s="1130"/>
      <c r="R53" s="1130"/>
      <c r="S53" s="1131" t="str">
        <f>IF(SUM(D3_Mengen[[#This Row],[Stromkreis AC km (Stromkreis)]:[Konverter DC Anzahl]])&gt;0,"ja","nein")</f>
        <v>nein</v>
      </c>
      <c r="T53" s="1131"/>
    </row>
    <row r="54" spans="2:20" ht="14.85" customHeight="1" x14ac:dyDescent="0.2">
      <c r="B54" s="1129"/>
      <c r="C54" s="1118"/>
      <c r="D54" s="1118"/>
      <c r="E54" s="1118"/>
      <c r="F54" s="1118"/>
      <c r="G54"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4" s="1130"/>
      <c r="I54" s="1130"/>
      <c r="J54" s="1130"/>
      <c r="K54" s="1130"/>
      <c r="L54" s="1130"/>
      <c r="M54" s="1130"/>
      <c r="N54" s="1130"/>
      <c r="O54" s="1130"/>
      <c r="P54" s="1130"/>
      <c r="Q54" s="1130"/>
      <c r="R54" s="1130"/>
      <c r="S54" s="1131" t="str">
        <f>IF(SUM(D3_Mengen[[#This Row],[Stromkreis AC km (Stromkreis)]:[Konverter DC Anzahl]])&gt;0,"ja","nein")</f>
        <v>nein</v>
      </c>
      <c r="T54" s="1131"/>
    </row>
    <row r="55" spans="2:20" ht="14.85" customHeight="1" x14ac:dyDescent="0.2">
      <c r="B55" s="1129"/>
      <c r="C55" s="1118"/>
      <c r="D55" s="1118"/>
      <c r="E55" s="1118"/>
      <c r="F55" s="1118"/>
      <c r="G55"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5" s="1130"/>
      <c r="I55" s="1130"/>
      <c r="J55" s="1130"/>
      <c r="K55" s="1130"/>
      <c r="L55" s="1130"/>
      <c r="M55" s="1130"/>
      <c r="N55" s="1130"/>
      <c r="O55" s="1130"/>
      <c r="P55" s="1130"/>
      <c r="Q55" s="1130"/>
      <c r="R55" s="1130"/>
      <c r="S55" s="1131" t="str">
        <f>IF(SUM(D3_Mengen[[#This Row],[Stromkreis AC km (Stromkreis)]:[Konverter DC Anzahl]])&gt;0,"ja","nein")</f>
        <v>nein</v>
      </c>
      <c r="T55" s="1131"/>
    </row>
    <row r="56" spans="2:20" ht="14.85" customHeight="1" x14ac:dyDescent="0.2">
      <c r="B56" s="1129"/>
      <c r="C56" s="1118"/>
      <c r="D56" s="1118"/>
      <c r="E56" s="1118"/>
      <c r="F56" s="1118"/>
      <c r="G56"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6" s="1130"/>
      <c r="I56" s="1130"/>
      <c r="J56" s="1130"/>
      <c r="K56" s="1130"/>
      <c r="L56" s="1130"/>
      <c r="M56" s="1130"/>
      <c r="N56" s="1130"/>
      <c r="O56" s="1130"/>
      <c r="P56" s="1130"/>
      <c r="Q56" s="1130"/>
      <c r="R56" s="1130"/>
      <c r="S56" s="1131" t="str">
        <f>IF(SUM(D3_Mengen[[#This Row],[Stromkreis AC km (Stromkreis)]:[Konverter DC Anzahl]])&gt;0,"ja","nein")</f>
        <v>nein</v>
      </c>
      <c r="T56" s="1131"/>
    </row>
    <row r="57" spans="2:20" ht="14.85" customHeight="1" x14ac:dyDescent="0.2">
      <c r="B57" s="1129"/>
      <c r="C57" s="1118"/>
      <c r="D57" s="1118"/>
      <c r="E57" s="1118"/>
      <c r="F57" s="1118"/>
      <c r="G57"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7" s="1130"/>
      <c r="I57" s="1130"/>
      <c r="J57" s="1130"/>
      <c r="K57" s="1130"/>
      <c r="L57" s="1130"/>
      <c r="M57" s="1130"/>
      <c r="N57" s="1130"/>
      <c r="O57" s="1130"/>
      <c r="P57" s="1130"/>
      <c r="Q57" s="1130"/>
      <c r="R57" s="1130"/>
      <c r="S57" s="1131" t="str">
        <f>IF(SUM(D3_Mengen[[#This Row],[Stromkreis AC km (Stromkreis)]:[Konverter DC Anzahl]])&gt;0,"ja","nein")</f>
        <v>nein</v>
      </c>
      <c r="T57" s="1131"/>
    </row>
    <row r="58" spans="2:20" ht="14.85" customHeight="1" x14ac:dyDescent="0.2">
      <c r="B58" s="1129"/>
      <c r="C58" s="1118"/>
      <c r="D58" s="1118"/>
      <c r="E58" s="1118"/>
      <c r="F58" s="1118"/>
      <c r="G58"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8" s="1130"/>
      <c r="I58" s="1130"/>
      <c r="J58" s="1130"/>
      <c r="K58" s="1130"/>
      <c r="L58" s="1130"/>
      <c r="M58" s="1130"/>
      <c r="N58" s="1130"/>
      <c r="O58" s="1130"/>
      <c r="P58" s="1130"/>
      <c r="Q58" s="1130"/>
      <c r="R58" s="1130"/>
      <c r="S58" s="1131" t="str">
        <f>IF(SUM(D3_Mengen[[#This Row],[Stromkreis AC km (Stromkreis)]:[Konverter DC Anzahl]])&gt;0,"ja","nein")</f>
        <v>nein</v>
      </c>
      <c r="T58" s="1131"/>
    </row>
    <row r="59" spans="2:20" ht="14.85" customHeight="1" x14ac:dyDescent="0.2">
      <c r="B59" s="1129"/>
      <c r="C59" s="1118"/>
      <c r="D59" s="1118"/>
      <c r="E59" s="1118"/>
      <c r="F59" s="1118"/>
      <c r="G59"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9" s="1130"/>
      <c r="I59" s="1130"/>
      <c r="J59" s="1130"/>
      <c r="K59" s="1130"/>
      <c r="L59" s="1130"/>
      <c r="M59" s="1130"/>
      <c r="N59" s="1130"/>
      <c r="O59" s="1130"/>
      <c r="P59" s="1130"/>
      <c r="Q59" s="1130"/>
      <c r="R59" s="1130"/>
      <c r="S59" s="1131" t="str">
        <f>IF(SUM(D3_Mengen[[#This Row],[Stromkreis AC km (Stromkreis)]:[Konverter DC Anzahl]])&gt;0,"ja","nein")</f>
        <v>nein</v>
      </c>
      <c r="T59" s="1131"/>
    </row>
    <row r="60" spans="2:20" ht="14.85" customHeight="1" x14ac:dyDescent="0.2">
      <c r="B60" s="1129"/>
      <c r="C60" s="1118"/>
      <c r="D60" s="1118"/>
      <c r="E60" s="1118"/>
      <c r="F60" s="1118"/>
      <c r="G60"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0" s="1130"/>
      <c r="I60" s="1130"/>
      <c r="J60" s="1130"/>
      <c r="K60" s="1130"/>
      <c r="L60" s="1130"/>
      <c r="M60" s="1130"/>
      <c r="N60" s="1130"/>
      <c r="O60" s="1130"/>
      <c r="P60" s="1130"/>
      <c r="Q60" s="1130"/>
      <c r="R60" s="1130"/>
      <c r="S60" s="1131" t="str">
        <f>IF(SUM(D3_Mengen[[#This Row],[Stromkreis AC km (Stromkreis)]:[Konverter DC Anzahl]])&gt;0,"ja","nein")</f>
        <v>nein</v>
      </c>
      <c r="T60" s="1131"/>
    </row>
    <row r="61" spans="2:20" ht="14.85" customHeight="1" x14ac:dyDescent="0.2">
      <c r="B61" s="1129"/>
      <c r="C61" s="1118"/>
      <c r="D61" s="1118"/>
      <c r="E61" s="1118"/>
      <c r="F61" s="1118"/>
      <c r="G61"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1" s="1130"/>
      <c r="I61" s="1130"/>
      <c r="J61" s="1130"/>
      <c r="K61" s="1130"/>
      <c r="L61" s="1130"/>
      <c r="M61" s="1130"/>
      <c r="N61" s="1130"/>
      <c r="O61" s="1130"/>
      <c r="P61" s="1130"/>
      <c r="Q61" s="1130"/>
      <c r="R61" s="1130"/>
      <c r="S61" s="1131" t="str">
        <f>IF(SUM(D3_Mengen[[#This Row],[Stromkreis AC km (Stromkreis)]:[Konverter DC Anzahl]])&gt;0,"ja","nein")</f>
        <v>nein</v>
      </c>
      <c r="T61" s="1131"/>
    </row>
    <row r="62" spans="2:20" ht="14.85" customHeight="1" x14ac:dyDescent="0.2">
      <c r="B62" s="1129"/>
      <c r="C62" s="1118"/>
      <c r="D62" s="1118"/>
      <c r="E62" s="1118"/>
      <c r="F62" s="1118"/>
      <c r="G62"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2" s="1130"/>
      <c r="I62" s="1130"/>
      <c r="J62" s="1130"/>
      <c r="K62" s="1130"/>
      <c r="L62" s="1130"/>
      <c r="M62" s="1130"/>
      <c r="N62" s="1130"/>
      <c r="O62" s="1130"/>
      <c r="P62" s="1130"/>
      <c r="Q62" s="1130"/>
      <c r="R62" s="1130"/>
      <c r="S62" s="1131" t="str">
        <f>IF(SUM(D3_Mengen[[#This Row],[Stromkreis AC km (Stromkreis)]:[Konverter DC Anzahl]])&gt;0,"ja","nein")</f>
        <v>nein</v>
      </c>
      <c r="T62" s="1131"/>
    </row>
    <row r="63" spans="2:20" ht="14.85" customHeight="1" x14ac:dyDescent="0.2">
      <c r="B63" s="1129"/>
      <c r="C63" s="1118"/>
      <c r="D63" s="1118"/>
      <c r="E63" s="1118"/>
      <c r="F63" s="1118"/>
      <c r="G63"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3" s="1130"/>
      <c r="I63" s="1130"/>
      <c r="J63" s="1130"/>
      <c r="K63" s="1130"/>
      <c r="L63" s="1130"/>
      <c r="M63" s="1130"/>
      <c r="N63" s="1130"/>
      <c r="O63" s="1130"/>
      <c r="P63" s="1130"/>
      <c r="Q63" s="1130"/>
      <c r="R63" s="1130"/>
      <c r="S63" s="1131" t="str">
        <f>IF(SUM(D3_Mengen[[#This Row],[Stromkreis AC km (Stromkreis)]:[Konverter DC Anzahl]])&gt;0,"ja","nein")</f>
        <v>nein</v>
      </c>
      <c r="T63" s="1131"/>
    </row>
    <row r="64" spans="2:20" ht="14.85" customHeight="1" x14ac:dyDescent="0.2">
      <c r="B64" s="1129"/>
      <c r="C64" s="1118"/>
      <c r="D64" s="1118"/>
      <c r="E64" s="1118"/>
      <c r="F64" s="1118"/>
      <c r="G64"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4" s="1130"/>
      <c r="I64" s="1130"/>
      <c r="J64" s="1130"/>
      <c r="K64" s="1130"/>
      <c r="L64" s="1130"/>
      <c r="M64" s="1130"/>
      <c r="N64" s="1130"/>
      <c r="O64" s="1130"/>
      <c r="P64" s="1130"/>
      <c r="Q64" s="1130"/>
      <c r="R64" s="1130"/>
      <c r="S64" s="1131" t="str">
        <f>IF(SUM(D3_Mengen[[#This Row],[Stromkreis AC km (Stromkreis)]:[Konverter DC Anzahl]])&gt;0,"ja","nein")</f>
        <v>nein</v>
      </c>
      <c r="T64" s="1131"/>
    </row>
    <row r="65" spans="2:20" ht="14.85" customHeight="1" x14ac:dyDescent="0.2">
      <c r="B65" s="1129"/>
      <c r="C65" s="1118"/>
      <c r="D65" s="1118"/>
      <c r="E65" s="1118"/>
      <c r="F65" s="1118"/>
      <c r="G65"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5" s="1130"/>
      <c r="I65" s="1130"/>
      <c r="J65" s="1130"/>
      <c r="K65" s="1130"/>
      <c r="L65" s="1130"/>
      <c r="M65" s="1130"/>
      <c r="N65" s="1130"/>
      <c r="O65" s="1130"/>
      <c r="P65" s="1130"/>
      <c r="Q65" s="1130"/>
      <c r="R65" s="1130"/>
      <c r="S65" s="1131" t="str">
        <f>IF(SUM(D3_Mengen[[#This Row],[Stromkreis AC km (Stromkreis)]:[Konverter DC Anzahl]])&gt;0,"ja","nein")</f>
        <v>nein</v>
      </c>
      <c r="T65" s="1131"/>
    </row>
    <row r="66" spans="2:20" ht="14.85" customHeight="1" x14ac:dyDescent="0.2">
      <c r="B66" s="1129"/>
      <c r="C66" s="1118"/>
      <c r="D66" s="1118"/>
      <c r="E66" s="1118"/>
      <c r="F66" s="1118"/>
      <c r="G66"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6" s="1130"/>
      <c r="I66" s="1130"/>
      <c r="J66" s="1130"/>
      <c r="K66" s="1130"/>
      <c r="L66" s="1130"/>
      <c r="M66" s="1130"/>
      <c r="N66" s="1130"/>
      <c r="O66" s="1130"/>
      <c r="P66" s="1130"/>
      <c r="Q66" s="1130"/>
      <c r="R66" s="1130"/>
      <c r="S66" s="1131" t="str">
        <f>IF(SUM(D3_Mengen[[#This Row],[Stromkreis AC km (Stromkreis)]:[Konverter DC Anzahl]])&gt;0,"ja","nein")</f>
        <v>nein</v>
      </c>
      <c r="T66" s="1131"/>
    </row>
    <row r="67" spans="2:20" ht="14.85" customHeight="1" x14ac:dyDescent="0.2">
      <c r="B67" s="1129"/>
      <c r="C67" s="1118"/>
      <c r="D67" s="1118"/>
      <c r="E67" s="1118"/>
      <c r="F67" s="1118"/>
      <c r="G67"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7" s="1130"/>
      <c r="I67" s="1130"/>
      <c r="J67" s="1130"/>
      <c r="K67" s="1130"/>
      <c r="L67" s="1130"/>
      <c r="M67" s="1130"/>
      <c r="N67" s="1130"/>
      <c r="O67" s="1130"/>
      <c r="P67" s="1130"/>
      <c r="Q67" s="1130"/>
      <c r="R67" s="1130"/>
      <c r="S67" s="1131" t="str">
        <f>IF(SUM(D3_Mengen[[#This Row],[Stromkreis AC km (Stromkreis)]:[Konverter DC Anzahl]])&gt;0,"ja","nein")</f>
        <v>nein</v>
      </c>
      <c r="T67" s="1131"/>
    </row>
    <row r="68" spans="2:20" ht="14.85" customHeight="1" x14ac:dyDescent="0.2">
      <c r="B68" s="1129"/>
      <c r="C68" s="1118"/>
      <c r="D68" s="1118"/>
      <c r="E68" s="1118"/>
      <c r="F68" s="1118"/>
      <c r="G68"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8" s="1130"/>
      <c r="I68" s="1130"/>
      <c r="J68" s="1130"/>
      <c r="K68" s="1130"/>
      <c r="L68" s="1130"/>
      <c r="M68" s="1130"/>
      <c r="N68" s="1130"/>
      <c r="O68" s="1130"/>
      <c r="P68" s="1130"/>
      <c r="Q68" s="1130"/>
      <c r="R68" s="1130"/>
      <c r="S68" s="1131" t="str">
        <f>IF(SUM(D3_Mengen[[#This Row],[Stromkreis AC km (Stromkreis)]:[Konverter DC Anzahl]])&gt;0,"ja","nein")</f>
        <v>nein</v>
      </c>
      <c r="T68" s="1131"/>
    </row>
    <row r="69" spans="2:20" ht="14.85" customHeight="1" x14ac:dyDescent="0.2">
      <c r="B69" s="1129"/>
      <c r="C69" s="1118"/>
      <c r="D69" s="1118"/>
      <c r="E69" s="1118"/>
      <c r="F69" s="1118"/>
      <c r="G69"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9" s="1130"/>
      <c r="I69" s="1130"/>
      <c r="J69" s="1130"/>
      <c r="K69" s="1130"/>
      <c r="L69" s="1130"/>
      <c r="M69" s="1130"/>
      <c r="N69" s="1130"/>
      <c r="O69" s="1130"/>
      <c r="P69" s="1130"/>
      <c r="Q69" s="1130"/>
      <c r="R69" s="1130"/>
      <c r="S69" s="1131" t="str">
        <f>IF(SUM(D3_Mengen[[#This Row],[Stromkreis AC km (Stromkreis)]:[Konverter DC Anzahl]])&gt;0,"ja","nein")</f>
        <v>nein</v>
      </c>
      <c r="T69" s="1131"/>
    </row>
    <row r="70" spans="2:20" ht="14.85" customHeight="1" x14ac:dyDescent="0.2">
      <c r="B70" s="1129"/>
      <c r="C70" s="1118"/>
      <c r="D70" s="1118"/>
      <c r="E70" s="1118"/>
      <c r="F70" s="1118"/>
      <c r="G70"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0" s="1130"/>
      <c r="I70" s="1130"/>
      <c r="J70" s="1130"/>
      <c r="K70" s="1130"/>
      <c r="L70" s="1130"/>
      <c r="M70" s="1130"/>
      <c r="N70" s="1130"/>
      <c r="O70" s="1130"/>
      <c r="P70" s="1130"/>
      <c r="Q70" s="1130"/>
      <c r="R70" s="1130"/>
      <c r="S70" s="1131" t="str">
        <f>IF(SUM(D3_Mengen[[#This Row],[Stromkreis AC km (Stromkreis)]:[Konverter DC Anzahl]])&gt;0,"ja","nein")</f>
        <v>nein</v>
      </c>
      <c r="T70" s="1131"/>
    </row>
    <row r="71" spans="2:20" ht="14.85" customHeight="1" x14ac:dyDescent="0.2">
      <c r="B71" s="1129"/>
      <c r="C71" s="1118"/>
      <c r="D71" s="1118"/>
      <c r="E71" s="1118"/>
      <c r="F71" s="1118"/>
      <c r="G71"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1" s="1130"/>
      <c r="I71" s="1130"/>
      <c r="J71" s="1130"/>
      <c r="K71" s="1130"/>
      <c r="L71" s="1130"/>
      <c r="M71" s="1130"/>
      <c r="N71" s="1130"/>
      <c r="O71" s="1130"/>
      <c r="P71" s="1130"/>
      <c r="Q71" s="1130"/>
      <c r="R71" s="1130"/>
      <c r="S71" s="1131" t="str">
        <f>IF(SUM(D3_Mengen[[#This Row],[Stromkreis AC km (Stromkreis)]:[Konverter DC Anzahl]])&gt;0,"ja","nein")</f>
        <v>nein</v>
      </c>
      <c r="T71" s="1131"/>
    </row>
    <row r="72" spans="2:20" ht="14.85" customHeight="1" x14ac:dyDescent="0.2">
      <c r="B72" s="1129"/>
      <c r="C72" s="1118"/>
      <c r="D72" s="1118"/>
      <c r="E72" s="1118"/>
      <c r="F72" s="1118"/>
      <c r="G72"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2" s="1130"/>
      <c r="I72" s="1130"/>
      <c r="J72" s="1130"/>
      <c r="K72" s="1130"/>
      <c r="L72" s="1130"/>
      <c r="M72" s="1130"/>
      <c r="N72" s="1130"/>
      <c r="O72" s="1130"/>
      <c r="P72" s="1130"/>
      <c r="Q72" s="1130"/>
      <c r="R72" s="1130"/>
      <c r="S72" s="1131" t="str">
        <f>IF(SUM(D3_Mengen[[#This Row],[Stromkreis AC km (Stromkreis)]:[Konverter DC Anzahl]])&gt;0,"ja","nein")</f>
        <v>nein</v>
      </c>
      <c r="T72" s="1131"/>
    </row>
    <row r="73" spans="2:20" ht="14.85" customHeight="1" x14ac:dyDescent="0.2">
      <c r="B73" s="1129"/>
      <c r="C73" s="1118"/>
      <c r="D73" s="1118"/>
      <c r="E73" s="1118"/>
      <c r="F73" s="1118"/>
      <c r="G73"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3" s="1130"/>
      <c r="I73" s="1130"/>
      <c r="J73" s="1130"/>
      <c r="K73" s="1130"/>
      <c r="L73" s="1130"/>
      <c r="M73" s="1130"/>
      <c r="N73" s="1130"/>
      <c r="O73" s="1130"/>
      <c r="P73" s="1130"/>
      <c r="Q73" s="1130"/>
      <c r="R73" s="1130"/>
      <c r="S73" s="1131" t="str">
        <f>IF(SUM(D3_Mengen[[#This Row],[Stromkreis AC km (Stromkreis)]:[Konverter DC Anzahl]])&gt;0,"ja","nein")</f>
        <v>nein</v>
      </c>
      <c r="T73" s="1131"/>
    </row>
    <row r="74" spans="2:20" ht="14.85" customHeight="1" x14ac:dyDescent="0.2">
      <c r="B74" s="1129"/>
      <c r="C74" s="1118"/>
      <c r="D74" s="1118"/>
      <c r="E74" s="1118"/>
      <c r="F74" s="1118"/>
      <c r="G74"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4" s="1130"/>
      <c r="I74" s="1130"/>
      <c r="J74" s="1130"/>
      <c r="K74" s="1130"/>
      <c r="L74" s="1130"/>
      <c r="M74" s="1130"/>
      <c r="N74" s="1130"/>
      <c r="O74" s="1130"/>
      <c r="P74" s="1130"/>
      <c r="Q74" s="1130"/>
      <c r="R74" s="1130"/>
      <c r="S74" s="1131" t="str">
        <f>IF(SUM(D3_Mengen[[#This Row],[Stromkreis AC km (Stromkreis)]:[Konverter DC Anzahl]])&gt;0,"ja","nein")</f>
        <v>nein</v>
      </c>
      <c r="T74" s="1131"/>
    </row>
    <row r="75" spans="2:20" ht="14.85" customHeight="1" x14ac:dyDescent="0.2">
      <c r="B75" s="1129"/>
      <c r="C75" s="1118"/>
      <c r="D75" s="1118"/>
      <c r="E75" s="1118"/>
      <c r="F75" s="1118"/>
      <c r="G75"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5" s="1130"/>
      <c r="I75" s="1130"/>
      <c r="J75" s="1130"/>
      <c r="K75" s="1130"/>
      <c r="L75" s="1130"/>
      <c r="M75" s="1130"/>
      <c r="N75" s="1130"/>
      <c r="O75" s="1130"/>
      <c r="P75" s="1130"/>
      <c r="Q75" s="1130"/>
      <c r="R75" s="1130"/>
      <c r="S75" s="1131" t="str">
        <f>IF(SUM(D3_Mengen[[#This Row],[Stromkreis AC km (Stromkreis)]:[Konverter DC Anzahl]])&gt;0,"ja","nein")</f>
        <v>nein</v>
      </c>
      <c r="T75" s="1131"/>
    </row>
    <row r="76" spans="2:20" ht="14.85" customHeight="1" x14ac:dyDescent="0.2">
      <c r="B76" s="1129"/>
      <c r="C76" s="1118"/>
      <c r="D76" s="1118"/>
      <c r="E76" s="1118"/>
      <c r="F76" s="1118"/>
      <c r="G76"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6" s="1130"/>
      <c r="I76" s="1130"/>
      <c r="J76" s="1130"/>
      <c r="K76" s="1130"/>
      <c r="L76" s="1130"/>
      <c r="M76" s="1130"/>
      <c r="N76" s="1130"/>
      <c r="O76" s="1130"/>
      <c r="P76" s="1130"/>
      <c r="Q76" s="1130"/>
      <c r="R76" s="1130"/>
      <c r="S76" s="1131" t="str">
        <f>IF(SUM(D3_Mengen[[#This Row],[Stromkreis AC km (Stromkreis)]:[Konverter DC Anzahl]])&gt;0,"ja","nein")</f>
        <v>nein</v>
      </c>
      <c r="T76" s="1131"/>
    </row>
    <row r="77" spans="2:20" ht="14.85" customHeight="1" x14ac:dyDescent="0.2">
      <c r="B77" s="1129"/>
      <c r="C77" s="1118"/>
      <c r="D77" s="1118"/>
      <c r="E77" s="1118"/>
      <c r="F77" s="1118"/>
      <c r="G77"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7" s="1130"/>
      <c r="I77" s="1130"/>
      <c r="J77" s="1130"/>
      <c r="K77" s="1130"/>
      <c r="L77" s="1130"/>
      <c r="M77" s="1130"/>
      <c r="N77" s="1130"/>
      <c r="O77" s="1130"/>
      <c r="P77" s="1130"/>
      <c r="Q77" s="1130"/>
      <c r="R77" s="1130"/>
      <c r="S77" s="1131" t="str">
        <f>IF(SUM(D3_Mengen[[#This Row],[Stromkreis AC km (Stromkreis)]:[Konverter DC Anzahl]])&gt;0,"ja","nein")</f>
        <v>nein</v>
      </c>
      <c r="T77" s="1131"/>
    </row>
    <row r="78" spans="2:20" ht="14.85" customHeight="1" x14ac:dyDescent="0.2">
      <c r="B78" s="1129"/>
      <c r="C78" s="1118"/>
      <c r="D78" s="1118"/>
      <c r="E78" s="1118"/>
      <c r="F78" s="1118"/>
      <c r="G78"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8" s="1130"/>
      <c r="I78" s="1130"/>
      <c r="J78" s="1130"/>
      <c r="K78" s="1130"/>
      <c r="L78" s="1130"/>
      <c r="M78" s="1130"/>
      <c r="N78" s="1130"/>
      <c r="O78" s="1130"/>
      <c r="P78" s="1130"/>
      <c r="Q78" s="1130"/>
      <c r="R78" s="1130"/>
      <c r="S78" s="1131" t="str">
        <f>IF(SUM(D3_Mengen[[#This Row],[Stromkreis AC km (Stromkreis)]:[Konverter DC Anzahl]])&gt;0,"ja","nein")</f>
        <v>nein</v>
      </c>
      <c r="T78" s="1131"/>
    </row>
    <row r="79" spans="2:20" ht="14.85" customHeight="1" x14ac:dyDescent="0.2">
      <c r="B79" s="1129"/>
      <c r="C79" s="1118"/>
      <c r="D79" s="1118"/>
      <c r="E79" s="1118"/>
      <c r="F79" s="1118"/>
      <c r="G79"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9" s="1130"/>
      <c r="I79" s="1130"/>
      <c r="J79" s="1130"/>
      <c r="K79" s="1130"/>
      <c r="L79" s="1130"/>
      <c r="M79" s="1130"/>
      <c r="N79" s="1130"/>
      <c r="O79" s="1130"/>
      <c r="P79" s="1130"/>
      <c r="Q79" s="1130"/>
      <c r="R79" s="1130"/>
      <c r="S79" s="1131" t="str">
        <f>IF(SUM(D3_Mengen[[#This Row],[Stromkreis AC km (Stromkreis)]:[Konverter DC Anzahl]])&gt;0,"ja","nein")</f>
        <v>nein</v>
      </c>
      <c r="T79" s="1131"/>
    </row>
    <row r="80" spans="2:20" ht="14.85" customHeight="1" x14ac:dyDescent="0.2">
      <c r="B80" s="1129"/>
      <c r="C80" s="1118"/>
      <c r="D80" s="1118"/>
      <c r="E80" s="1118"/>
      <c r="F80" s="1118"/>
      <c r="G80"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0" s="1130"/>
      <c r="I80" s="1130"/>
      <c r="J80" s="1130"/>
      <c r="K80" s="1130"/>
      <c r="L80" s="1130"/>
      <c r="M80" s="1130"/>
      <c r="N80" s="1130"/>
      <c r="O80" s="1130"/>
      <c r="P80" s="1130"/>
      <c r="Q80" s="1130"/>
      <c r="R80" s="1130"/>
      <c r="S80" s="1131" t="str">
        <f>IF(SUM(D3_Mengen[[#This Row],[Stromkreis AC km (Stromkreis)]:[Konverter DC Anzahl]])&gt;0,"ja","nein")</f>
        <v>nein</v>
      </c>
      <c r="T80" s="1131"/>
    </row>
    <row r="81" spans="2:20" ht="14.85" customHeight="1" x14ac:dyDescent="0.2">
      <c r="B81" s="1129"/>
      <c r="C81" s="1118"/>
      <c r="D81" s="1118"/>
      <c r="E81" s="1118"/>
      <c r="F81" s="1118"/>
      <c r="G81"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1" s="1130"/>
      <c r="I81" s="1130"/>
      <c r="J81" s="1130"/>
      <c r="K81" s="1130"/>
      <c r="L81" s="1130"/>
      <c r="M81" s="1130"/>
      <c r="N81" s="1130"/>
      <c r="O81" s="1130"/>
      <c r="P81" s="1130"/>
      <c r="Q81" s="1130"/>
      <c r="R81" s="1130"/>
      <c r="S81" s="1131" t="str">
        <f>IF(SUM(D3_Mengen[[#This Row],[Stromkreis AC km (Stromkreis)]:[Konverter DC Anzahl]])&gt;0,"ja","nein")</f>
        <v>nein</v>
      </c>
      <c r="T81" s="1131"/>
    </row>
    <row r="82" spans="2:20" ht="14.85" customHeight="1" x14ac:dyDescent="0.2">
      <c r="B82" s="1129"/>
      <c r="C82" s="1118"/>
      <c r="D82" s="1118"/>
      <c r="E82" s="1118"/>
      <c r="F82" s="1118"/>
      <c r="G82"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2" s="1130"/>
      <c r="I82" s="1130"/>
      <c r="J82" s="1130"/>
      <c r="K82" s="1130"/>
      <c r="L82" s="1130"/>
      <c r="M82" s="1130"/>
      <c r="N82" s="1130"/>
      <c r="O82" s="1130"/>
      <c r="P82" s="1130"/>
      <c r="Q82" s="1130"/>
      <c r="R82" s="1130"/>
      <c r="S82" s="1131" t="str">
        <f>IF(SUM(D3_Mengen[[#This Row],[Stromkreis AC km (Stromkreis)]:[Konverter DC Anzahl]])&gt;0,"ja","nein")</f>
        <v>nein</v>
      </c>
      <c r="T82" s="1131"/>
    </row>
    <row r="83" spans="2:20" ht="14.85" customHeight="1" x14ac:dyDescent="0.2">
      <c r="B83" s="1129"/>
      <c r="C83" s="1118"/>
      <c r="D83" s="1118"/>
      <c r="E83" s="1118"/>
      <c r="F83" s="1118"/>
      <c r="G83"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3" s="1130"/>
      <c r="I83" s="1130"/>
      <c r="J83" s="1130"/>
      <c r="K83" s="1130"/>
      <c r="L83" s="1130"/>
      <c r="M83" s="1130"/>
      <c r="N83" s="1130"/>
      <c r="O83" s="1130"/>
      <c r="P83" s="1130"/>
      <c r="Q83" s="1130"/>
      <c r="R83" s="1130"/>
      <c r="S83" s="1131" t="str">
        <f>IF(SUM(D3_Mengen[[#This Row],[Stromkreis AC km (Stromkreis)]:[Konverter DC Anzahl]])&gt;0,"ja","nein")</f>
        <v>nein</v>
      </c>
      <c r="T83" s="1131"/>
    </row>
    <row r="84" spans="2:20" ht="14.85" customHeight="1" x14ac:dyDescent="0.2">
      <c r="B84" s="1129"/>
      <c r="C84" s="1118"/>
      <c r="D84" s="1118"/>
      <c r="E84" s="1118"/>
      <c r="F84" s="1118"/>
      <c r="G84"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4" s="1130"/>
      <c r="I84" s="1130"/>
      <c r="J84" s="1130"/>
      <c r="K84" s="1130"/>
      <c r="L84" s="1130"/>
      <c r="M84" s="1130"/>
      <c r="N84" s="1130"/>
      <c r="O84" s="1130"/>
      <c r="P84" s="1130"/>
      <c r="Q84" s="1130"/>
      <c r="R84" s="1130"/>
      <c r="S84" s="1131" t="str">
        <f>IF(SUM(D3_Mengen[[#This Row],[Stromkreis AC km (Stromkreis)]:[Konverter DC Anzahl]])&gt;0,"ja","nein")</f>
        <v>nein</v>
      </c>
      <c r="T84" s="1131"/>
    </row>
    <row r="85" spans="2:20" ht="14.85" customHeight="1" x14ac:dyDescent="0.2">
      <c r="B85" s="1129"/>
      <c r="C85" s="1118"/>
      <c r="D85" s="1118"/>
      <c r="E85" s="1118"/>
      <c r="F85" s="1118"/>
      <c r="G85"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5" s="1130"/>
      <c r="I85" s="1130"/>
      <c r="J85" s="1130"/>
      <c r="K85" s="1130"/>
      <c r="L85" s="1130"/>
      <c r="M85" s="1130"/>
      <c r="N85" s="1130"/>
      <c r="O85" s="1130"/>
      <c r="P85" s="1130"/>
      <c r="Q85" s="1130"/>
      <c r="R85" s="1130"/>
      <c r="S85" s="1131" t="str">
        <f>IF(SUM(D3_Mengen[[#This Row],[Stromkreis AC km (Stromkreis)]:[Konverter DC Anzahl]])&gt;0,"ja","nein")</f>
        <v>nein</v>
      </c>
      <c r="T85" s="1131"/>
    </row>
    <row r="86" spans="2:20" ht="14.85" customHeight="1" x14ac:dyDescent="0.2">
      <c r="B86" s="1129"/>
      <c r="C86" s="1118"/>
      <c r="D86" s="1118"/>
      <c r="E86" s="1118"/>
      <c r="F86" s="1118"/>
      <c r="G86"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6" s="1130"/>
      <c r="I86" s="1130"/>
      <c r="J86" s="1130"/>
      <c r="K86" s="1130"/>
      <c r="L86" s="1130"/>
      <c r="M86" s="1130"/>
      <c r="N86" s="1130"/>
      <c r="O86" s="1130"/>
      <c r="P86" s="1130"/>
      <c r="Q86" s="1130"/>
      <c r="R86" s="1130"/>
      <c r="S86" s="1131" t="str">
        <f>IF(SUM(D3_Mengen[[#This Row],[Stromkreis AC km (Stromkreis)]:[Konverter DC Anzahl]])&gt;0,"ja","nein")</f>
        <v>nein</v>
      </c>
      <c r="T86" s="1131"/>
    </row>
    <row r="87" spans="2:20" ht="14.85" customHeight="1" x14ac:dyDescent="0.2">
      <c r="B87" s="1129"/>
      <c r="C87" s="1118"/>
      <c r="D87" s="1118"/>
      <c r="E87" s="1118"/>
      <c r="F87" s="1118"/>
      <c r="G87"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7" s="1130"/>
      <c r="I87" s="1130"/>
      <c r="J87" s="1130"/>
      <c r="K87" s="1130"/>
      <c r="L87" s="1130"/>
      <c r="M87" s="1130"/>
      <c r="N87" s="1130"/>
      <c r="O87" s="1130"/>
      <c r="P87" s="1130"/>
      <c r="Q87" s="1130"/>
      <c r="R87" s="1130"/>
      <c r="S87" s="1131" t="str">
        <f>IF(SUM(D3_Mengen[[#This Row],[Stromkreis AC km (Stromkreis)]:[Konverter DC Anzahl]])&gt;0,"ja","nein")</f>
        <v>nein</v>
      </c>
      <c r="T87" s="1131"/>
    </row>
    <row r="88" spans="2:20" ht="14.85" customHeight="1" x14ac:dyDescent="0.2">
      <c r="B88" s="1129"/>
      <c r="C88" s="1118"/>
      <c r="D88" s="1118"/>
      <c r="E88" s="1118"/>
      <c r="F88" s="1118"/>
      <c r="G88"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8" s="1130"/>
      <c r="I88" s="1130"/>
      <c r="J88" s="1130"/>
      <c r="K88" s="1130"/>
      <c r="L88" s="1130"/>
      <c r="M88" s="1130"/>
      <c r="N88" s="1130"/>
      <c r="O88" s="1130"/>
      <c r="P88" s="1130"/>
      <c r="Q88" s="1130"/>
      <c r="R88" s="1130"/>
      <c r="S88" s="1131" t="str">
        <f>IF(SUM(D3_Mengen[[#This Row],[Stromkreis AC km (Stromkreis)]:[Konverter DC Anzahl]])&gt;0,"ja","nein")</f>
        <v>nein</v>
      </c>
      <c r="T88" s="1131"/>
    </row>
    <row r="89" spans="2:20" ht="14.85" customHeight="1" x14ac:dyDescent="0.2">
      <c r="B89" s="1129"/>
      <c r="C89" s="1118"/>
      <c r="D89" s="1118"/>
      <c r="E89" s="1118"/>
      <c r="F89" s="1118"/>
      <c r="G89"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9" s="1130"/>
      <c r="I89" s="1130"/>
      <c r="J89" s="1130"/>
      <c r="K89" s="1130"/>
      <c r="L89" s="1130"/>
      <c r="M89" s="1130"/>
      <c r="N89" s="1130"/>
      <c r="O89" s="1130"/>
      <c r="P89" s="1130"/>
      <c r="Q89" s="1130"/>
      <c r="R89" s="1130"/>
      <c r="S89" s="1131" t="str">
        <f>IF(SUM(D3_Mengen[[#This Row],[Stromkreis AC km (Stromkreis)]:[Konverter DC Anzahl]])&gt;0,"ja","nein")</f>
        <v>nein</v>
      </c>
      <c r="T89" s="1131"/>
    </row>
    <row r="90" spans="2:20" ht="14.85" customHeight="1" x14ac:dyDescent="0.2">
      <c r="B90" s="1129"/>
      <c r="C90" s="1118"/>
      <c r="D90" s="1118"/>
      <c r="E90" s="1118"/>
      <c r="F90" s="1118"/>
      <c r="G90"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90" s="1130"/>
      <c r="I90" s="1130"/>
      <c r="J90" s="1130"/>
      <c r="K90" s="1130"/>
      <c r="L90" s="1130"/>
      <c r="M90" s="1130"/>
      <c r="N90" s="1130"/>
      <c r="O90" s="1130"/>
      <c r="P90" s="1130"/>
      <c r="Q90" s="1130"/>
      <c r="R90" s="1130"/>
      <c r="S90" s="1131" t="str">
        <f>IF(SUM(D3_Mengen[[#This Row],[Stromkreis AC km (Stromkreis)]:[Konverter DC Anzahl]])&gt;0,"ja","nein")</f>
        <v>nein</v>
      </c>
      <c r="T90" s="1131"/>
    </row>
    <row r="91" spans="2:20" ht="14.85" customHeight="1" x14ac:dyDescent="0.2">
      <c r="B91" s="1129"/>
      <c r="C91" s="1118"/>
      <c r="D91" s="1118"/>
      <c r="E91" s="1118"/>
      <c r="F91" s="1118"/>
      <c r="G91"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91" s="1130"/>
      <c r="I91" s="1130"/>
      <c r="J91" s="1130"/>
      <c r="K91" s="1130"/>
      <c r="L91" s="1130"/>
      <c r="M91" s="1130"/>
      <c r="N91" s="1130"/>
      <c r="O91" s="1130"/>
      <c r="P91" s="1130"/>
      <c r="Q91" s="1130"/>
      <c r="R91" s="1130"/>
      <c r="S91" s="1131" t="str">
        <f>IF(SUM(D3_Mengen[[#This Row],[Stromkreis AC km (Stromkreis)]:[Konverter DC Anzahl]])&gt;0,"ja","nein")</f>
        <v>nein</v>
      </c>
      <c r="T91" s="1131"/>
    </row>
    <row r="92" spans="2:20" ht="14.85" customHeight="1" x14ac:dyDescent="0.2">
      <c r="B92" s="1129"/>
      <c r="C92" s="1118"/>
      <c r="D92" s="1118"/>
      <c r="E92" s="1118"/>
      <c r="F92" s="1118"/>
      <c r="G92"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92" s="1130"/>
      <c r="I92" s="1130"/>
      <c r="J92" s="1130"/>
      <c r="K92" s="1130"/>
      <c r="L92" s="1130"/>
      <c r="M92" s="1130"/>
      <c r="N92" s="1130"/>
      <c r="O92" s="1130"/>
      <c r="P92" s="1130"/>
      <c r="Q92" s="1130"/>
      <c r="R92" s="1130"/>
      <c r="S92" s="1131" t="str">
        <f>IF(SUM(D3_Mengen[[#This Row],[Stromkreis AC km (Stromkreis)]:[Konverter DC Anzahl]])&gt;0,"ja","nein")</f>
        <v>nein</v>
      </c>
      <c r="T92" s="1131"/>
    </row>
    <row r="93" spans="2:20" ht="14.85" customHeight="1" x14ac:dyDescent="0.2">
      <c r="B93" s="1129"/>
      <c r="C93" s="1118"/>
      <c r="D93" s="1118"/>
      <c r="E93" s="1118"/>
      <c r="F93" s="1118"/>
      <c r="G93"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93" s="1130"/>
      <c r="I93" s="1130"/>
      <c r="J93" s="1130"/>
      <c r="K93" s="1130"/>
      <c r="L93" s="1130"/>
      <c r="M93" s="1130"/>
      <c r="N93" s="1130"/>
      <c r="O93" s="1130"/>
      <c r="P93" s="1130"/>
      <c r="Q93" s="1130"/>
      <c r="R93" s="1130"/>
      <c r="S93" s="1131" t="str">
        <f>IF(SUM(D3_Mengen[[#This Row],[Stromkreis AC km (Stromkreis)]:[Konverter DC Anzahl]])&gt;0,"ja","nein")</f>
        <v>nein</v>
      </c>
      <c r="T93" s="1131"/>
    </row>
    <row r="94" spans="2:20" ht="14.85" customHeight="1" x14ac:dyDescent="0.2">
      <c r="B94" s="1129"/>
      <c r="C94" s="1118"/>
      <c r="D94" s="1118"/>
      <c r="E94" s="1118"/>
      <c r="F94" s="1118"/>
      <c r="G94"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94" s="1130"/>
      <c r="I94" s="1130"/>
      <c r="J94" s="1130"/>
      <c r="K94" s="1130"/>
      <c r="L94" s="1130"/>
      <c r="M94" s="1130"/>
      <c r="N94" s="1130"/>
      <c r="O94" s="1130"/>
      <c r="P94" s="1130"/>
      <c r="Q94" s="1130"/>
      <c r="R94" s="1130"/>
      <c r="S94" s="1131" t="str">
        <f>IF(SUM(D3_Mengen[[#This Row],[Stromkreis AC km (Stromkreis)]:[Konverter DC Anzahl]])&gt;0,"ja","nein")</f>
        <v>nein</v>
      </c>
      <c r="T94" s="1131"/>
    </row>
    <row r="95" spans="2:20" ht="14.85" customHeight="1" x14ac:dyDescent="0.2">
      <c r="B95" s="1129"/>
      <c r="C95" s="1118"/>
      <c r="D95" s="1118"/>
      <c r="E95" s="1118"/>
      <c r="F95" s="1118"/>
      <c r="G95"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95" s="1130"/>
      <c r="I95" s="1130"/>
      <c r="J95" s="1130"/>
      <c r="K95" s="1130"/>
      <c r="L95" s="1130"/>
      <c r="M95" s="1130"/>
      <c r="N95" s="1130"/>
      <c r="O95" s="1130"/>
      <c r="P95" s="1130"/>
      <c r="Q95" s="1130"/>
      <c r="R95" s="1130"/>
      <c r="S95" s="1131" t="str">
        <f>IF(SUM(D3_Mengen[[#This Row],[Stromkreis AC km (Stromkreis)]:[Konverter DC Anzahl]])&gt;0,"ja","nein")</f>
        <v>nein</v>
      </c>
      <c r="T95" s="1131"/>
    </row>
    <row r="96" spans="2:20" ht="14.85" customHeight="1" x14ac:dyDescent="0.2">
      <c r="B96" s="1129"/>
      <c r="C96" s="1118"/>
      <c r="D96" s="1118"/>
      <c r="E96" s="1118"/>
      <c r="F96" s="1118"/>
      <c r="G96"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96" s="1130"/>
      <c r="I96" s="1130"/>
      <c r="J96" s="1130"/>
      <c r="K96" s="1130"/>
      <c r="L96" s="1130"/>
      <c r="M96" s="1130"/>
      <c r="N96" s="1130"/>
      <c r="O96" s="1130"/>
      <c r="P96" s="1130"/>
      <c r="Q96" s="1130"/>
      <c r="R96" s="1130"/>
      <c r="S96" s="1131" t="str">
        <f>IF(SUM(D3_Mengen[[#This Row],[Stromkreis AC km (Stromkreis)]:[Konverter DC Anzahl]])&gt;0,"ja","nein")</f>
        <v>nein</v>
      </c>
      <c r="T96" s="1131"/>
    </row>
    <row r="97" spans="2:20" ht="14.85" customHeight="1" x14ac:dyDescent="0.2">
      <c r="B97" s="1129"/>
      <c r="C97" s="1118"/>
      <c r="D97" s="1118"/>
      <c r="E97" s="1118"/>
      <c r="F97" s="1118"/>
      <c r="G97"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97" s="1130"/>
      <c r="I97" s="1130"/>
      <c r="J97" s="1130"/>
      <c r="K97" s="1130"/>
      <c r="L97" s="1130"/>
      <c r="M97" s="1130"/>
      <c r="N97" s="1130"/>
      <c r="O97" s="1130"/>
      <c r="P97" s="1130"/>
      <c r="Q97" s="1130"/>
      <c r="R97" s="1130"/>
      <c r="S97" s="1131" t="str">
        <f>IF(SUM(D3_Mengen[[#This Row],[Stromkreis AC km (Stromkreis)]:[Konverter DC Anzahl]])&gt;0,"ja","nein")</f>
        <v>nein</v>
      </c>
      <c r="T97" s="1131"/>
    </row>
    <row r="98" spans="2:20" ht="14.85" customHeight="1" x14ac:dyDescent="0.2">
      <c r="B98" s="1129"/>
      <c r="C98" s="1118"/>
      <c r="D98" s="1118"/>
      <c r="E98" s="1118"/>
      <c r="F98" s="1118"/>
      <c r="G98"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98" s="1130"/>
      <c r="I98" s="1130"/>
      <c r="J98" s="1130"/>
      <c r="K98" s="1130"/>
      <c r="L98" s="1130"/>
      <c r="M98" s="1130"/>
      <c r="N98" s="1130"/>
      <c r="O98" s="1130"/>
      <c r="P98" s="1130"/>
      <c r="Q98" s="1130"/>
      <c r="R98" s="1130"/>
      <c r="S98" s="1131" t="str">
        <f>IF(SUM(D3_Mengen[[#This Row],[Stromkreis AC km (Stromkreis)]:[Konverter DC Anzahl]])&gt;0,"ja","nein")</f>
        <v>nein</v>
      </c>
      <c r="T98" s="1131"/>
    </row>
    <row r="99" spans="2:20" ht="14.85" customHeight="1" x14ac:dyDescent="0.2">
      <c r="B99" s="1129"/>
      <c r="C99" s="1118"/>
      <c r="D99" s="1118"/>
      <c r="E99" s="1118"/>
      <c r="F99" s="1118"/>
      <c r="G99"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99" s="1130"/>
      <c r="I99" s="1130"/>
      <c r="J99" s="1130"/>
      <c r="K99" s="1130"/>
      <c r="L99" s="1130"/>
      <c r="M99" s="1130"/>
      <c r="N99" s="1130"/>
      <c r="O99" s="1130"/>
      <c r="P99" s="1130"/>
      <c r="Q99" s="1130"/>
      <c r="R99" s="1130"/>
      <c r="S99" s="1131" t="str">
        <f>IF(SUM(D3_Mengen[[#This Row],[Stromkreis AC km (Stromkreis)]:[Konverter DC Anzahl]])&gt;0,"ja","nein")</f>
        <v>nein</v>
      </c>
      <c r="T99" s="1131"/>
    </row>
    <row r="100" spans="2:20" ht="14.85" customHeight="1" x14ac:dyDescent="0.2">
      <c r="B100" s="1129"/>
      <c r="C100" s="1118"/>
      <c r="D100" s="1118"/>
      <c r="E100" s="1118"/>
      <c r="F100" s="1118"/>
      <c r="G100"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00" s="1130"/>
      <c r="I100" s="1130"/>
      <c r="J100" s="1130"/>
      <c r="K100" s="1130"/>
      <c r="L100" s="1130"/>
      <c r="M100" s="1130"/>
      <c r="N100" s="1130"/>
      <c r="O100" s="1130"/>
      <c r="P100" s="1130"/>
      <c r="Q100" s="1130"/>
      <c r="R100" s="1130"/>
      <c r="S100" s="1131" t="str">
        <f>IF(SUM(D3_Mengen[[#This Row],[Stromkreis AC km (Stromkreis)]:[Konverter DC Anzahl]])&gt;0,"ja","nein")</f>
        <v>nein</v>
      </c>
      <c r="T100" s="1131"/>
    </row>
    <row r="101" spans="2:20" ht="14.85" customHeight="1" x14ac:dyDescent="0.2">
      <c r="B101" s="1129"/>
      <c r="C101" s="1118"/>
      <c r="D101" s="1118"/>
      <c r="E101" s="1118"/>
      <c r="F101" s="1118"/>
      <c r="G101"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01" s="1130"/>
      <c r="I101" s="1130"/>
      <c r="J101" s="1130"/>
      <c r="K101" s="1130"/>
      <c r="L101" s="1130"/>
      <c r="M101" s="1130"/>
      <c r="N101" s="1130"/>
      <c r="O101" s="1130"/>
      <c r="P101" s="1130"/>
      <c r="Q101" s="1130"/>
      <c r="R101" s="1130"/>
      <c r="S101" s="1131" t="str">
        <f>IF(SUM(D3_Mengen[[#This Row],[Stromkreis AC km (Stromkreis)]:[Konverter DC Anzahl]])&gt;0,"ja","nein")</f>
        <v>nein</v>
      </c>
      <c r="T101" s="1131"/>
    </row>
    <row r="102" spans="2:20" ht="14.85" customHeight="1" x14ac:dyDescent="0.2">
      <c r="B102" s="1129"/>
      <c r="C102" s="1118"/>
      <c r="D102" s="1118"/>
      <c r="E102" s="1118"/>
      <c r="F102" s="1118"/>
      <c r="G102"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02" s="1130"/>
      <c r="I102" s="1130"/>
      <c r="J102" s="1130"/>
      <c r="K102" s="1130"/>
      <c r="L102" s="1130"/>
      <c r="M102" s="1130"/>
      <c r="N102" s="1130"/>
      <c r="O102" s="1130"/>
      <c r="P102" s="1130"/>
      <c r="Q102" s="1130"/>
      <c r="R102" s="1130"/>
      <c r="S102" s="1131" t="str">
        <f>IF(SUM(D3_Mengen[[#This Row],[Stromkreis AC km (Stromkreis)]:[Konverter DC Anzahl]])&gt;0,"ja","nein")</f>
        <v>nein</v>
      </c>
      <c r="T102" s="1131"/>
    </row>
    <row r="103" spans="2:20" ht="14.85" customHeight="1" x14ac:dyDescent="0.2">
      <c r="B103" s="1129"/>
      <c r="C103" s="1118"/>
      <c r="D103" s="1118"/>
      <c r="E103" s="1118"/>
      <c r="F103" s="1118"/>
      <c r="G103"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03" s="1130"/>
      <c r="I103" s="1130"/>
      <c r="J103" s="1130"/>
      <c r="K103" s="1130"/>
      <c r="L103" s="1130"/>
      <c r="M103" s="1130"/>
      <c r="N103" s="1130"/>
      <c r="O103" s="1130"/>
      <c r="P103" s="1130"/>
      <c r="Q103" s="1130"/>
      <c r="R103" s="1130"/>
      <c r="S103" s="1131" t="str">
        <f>IF(SUM(D3_Mengen[[#This Row],[Stromkreis AC km (Stromkreis)]:[Konverter DC Anzahl]])&gt;0,"ja","nein")</f>
        <v>nein</v>
      </c>
      <c r="T103" s="1131"/>
    </row>
    <row r="104" spans="2:20" ht="14.85" customHeight="1" x14ac:dyDescent="0.2">
      <c r="B104" s="1129"/>
      <c r="C104" s="1118"/>
      <c r="D104" s="1118"/>
      <c r="E104" s="1118"/>
      <c r="F104" s="1118"/>
      <c r="G104"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04" s="1130"/>
      <c r="I104" s="1130"/>
      <c r="J104" s="1130"/>
      <c r="K104" s="1130"/>
      <c r="L104" s="1130"/>
      <c r="M104" s="1130"/>
      <c r="N104" s="1130"/>
      <c r="O104" s="1130"/>
      <c r="P104" s="1130"/>
      <c r="Q104" s="1130"/>
      <c r="R104" s="1130"/>
      <c r="S104" s="1131" t="str">
        <f>IF(SUM(D3_Mengen[[#This Row],[Stromkreis AC km (Stromkreis)]:[Konverter DC Anzahl]])&gt;0,"ja","nein")</f>
        <v>nein</v>
      </c>
      <c r="T104" s="1131"/>
    </row>
    <row r="105" spans="2:20" ht="14.85" customHeight="1" x14ac:dyDescent="0.2">
      <c r="B105" s="1129"/>
      <c r="C105" s="1118"/>
      <c r="D105" s="1118"/>
      <c r="E105" s="1118"/>
      <c r="F105" s="1118"/>
      <c r="G105"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05" s="1130"/>
      <c r="I105" s="1130"/>
      <c r="J105" s="1130"/>
      <c r="K105" s="1130"/>
      <c r="L105" s="1130"/>
      <c r="M105" s="1130"/>
      <c r="N105" s="1130"/>
      <c r="O105" s="1130"/>
      <c r="P105" s="1130"/>
      <c r="Q105" s="1130"/>
      <c r="R105" s="1130"/>
      <c r="S105" s="1131" t="str">
        <f>IF(SUM(D3_Mengen[[#This Row],[Stromkreis AC km (Stromkreis)]:[Konverter DC Anzahl]])&gt;0,"ja","nein")</f>
        <v>nein</v>
      </c>
      <c r="T105" s="1131"/>
    </row>
    <row r="106" spans="2:20" ht="14.85" customHeight="1" x14ac:dyDescent="0.2">
      <c r="B106" s="1129"/>
      <c r="C106" s="1118"/>
      <c r="D106" s="1118"/>
      <c r="E106" s="1118"/>
      <c r="F106" s="1118"/>
      <c r="G106"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06" s="1130"/>
      <c r="I106" s="1130"/>
      <c r="J106" s="1130"/>
      <c r="K106" s="1130"/>
      <c r="L106" s="1130"/>
      <c r="M106" s="1130"/>
      <c r="N106" s="1130"/>
      <c r="O106" s="1130"/>
      <c r="P106" s="1130"/>
      <c r="Q106" s="1130"/>
      <c r="R106" s="1130"/>
      <c r="S106" s="1131" t="str">
        <f>IF(SUM(D3_Mengen[[#This Row],[Stromkreis AC km (Stromkreis)]:[Konverter DC Anzahl]])&gt;0,"ja","nein")</f>
        <v>nein</v>
      </c>
      <c r="T106" s="1131"/>
    </row>
    <row r="107" spans="2:20" ht="14.85" customHeight="1" x14ac:dyDescent="0.2">
      <c r="B107" s="1129"/>
      <c r="C107" s="1118"/>
      <c r="D107" s="1118"/>
      <c r="E107" s="1118"/>
      <c r="F107" s="1118"/>
      <c r="G107"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07" s="1130"/>
      <c r="I107" s="1130"/>
      <c r="J107" s="1130"/>
      <c r="K107" s="1130"/>
      <c r="L107" s="1130"/>
      <c r="M107" s="1130"/>
      <c r="N107" s="1130"/>
      <c r="O107" s="1130"/>
      <c r="P107" s="1130"/>
      <c r="Q107" s="1130"/>
      <c r="R107" s="1130"/>
      <c r="S107" s="1131" t="str">
        <f>IF(SUM(D3_Mengen[[#This Row],[Stromkreis AC km (Stromkreis)]:[Konverter DC Anzahl]])&gt;0,"ja","nein")</f>
        <v>nein</v>
      </c>
      <c r="T107" s="1131"/>
    </row>
    <row r="108" spans="2:20" ht="14.85" customHeight="1" x14ac:dyDescent="0.2">
      <c r="B108" s="1129"/>
      <c r="C108" s="1118"/>
      <c r="D108" s="1118"/>
      <c r="E108" s="1118"/>
      <c r="F108" s="1118"/>
      <c r="G108"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08" s="1130"/>
      <c r="I108" s="1130"/>
      <c r="J108" s="1130"/>
      <c r="K108" s="1130"/>
      <c r="L108" s="1130"/>
      <c r="M108" s="1130"/>
      <c r="N108" s="1130"/>
      <c r="O108" s="1130"/>
      <c r="P108" s="1130"/>
      <c r="Q108" s="1130"/>
      <c r="R108" s="1130"/>
      <c r="S108" s="1131" t="str">
        <f>IF(SUM(D3_Mengen[[#This Row],[Stromkreis AC km (Stromkreis)]:[Konverter DC Anzahl]])&gt;0,"ja","nein")</f>
        <v>nein</v>
      </c>
      <c r="T108" s="1131"/>
    </row>
    <row r="109" spans="2:20" ht="14.85" customHeight="1" x14ac:dyDescent="0.2">
      <c r="B109" s="1129"/>
      <c r="C109" s="1118"/>
      <c r="D109" s="1118"/>
      <c r="E109" s="1118"/>
      <c r="F109" s="1118"/>
      <c r="G109"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09" s="1130"/>
      <c r="I109" s="1130"/>
      <c r="J109" s="1130"/>
      <c r="K109" s="1130"/>
      <c r="L109" s="1130"/>
      <c r="M109" s="1130"/>
      <c r="N109" s="1130"/>
      <c r="O109" s="1130"/>
      <c r="P109" s="1130"/>
      <c r="Q109" s="1130"/>
      <c r="R109" s="1130"/>
      <c r="S109" s="1131" t="str">
        <f>IF(SUM(D3_Mengen[[#This Row],[Stromkreis AC km (Stromkreis)]:[Konverter DC Anzahl]])&gt;0,"ja","nein")</f>
        <v>nein</v>
      </c>
      <c r="T109" s="1131"/>
    </row>
    <row r="110" spans="2:20" ht="14.85" customHeight="1" x14ac:dyDescent="0.2">
      <c r="B110" s="1129"/>
      <c r="C110" s="1118"/>
      <c r="D110" s="1118"/>
      <c r="E110" s="1118"/>
      <c r="F110" s="1118"/>
      <c r="G110"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10" s="1130"/>
      <c r="I110" s="1130"/>
      <c r="J110" s="1130"/>
      <c r="K110" s="1130"/>
      <c r="L110" s="1130"/>
      <c r="M110" s="1130"/>
      <c r="N110" s="1130"/>
      <c r="O110" s="1130"/>
      <c r="P110" s="1130"/>
      <c r="Q110" s="1130"/>
      <c r="R110" s="1130"/>
      <c r="S110" s="1131" t="str">
        <f>IF(SUM(D3_Mengen[[#This Row],[Stromkreis AC km (Stromkreis)]:[Konverter DC Anzahl]])&gt;0,"ja","nein")</f>
        <v>nein</v>
      </c>
      <c r="T110" s="1131"/>
    </row>
    <row r="111" spans="2:20" ht="14.85" customHeight="1" x14ac:dyDescent="0.2">
      <c r="B111" s="1129"/>
      <c r="C111" s="1118"/>
      <c r="D111" s="1118"/>
      <c r="E111" s="1118"/>
      <c r="F111" s="1118"/>
      <c r="G111"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11" s="1130"/>
      <c r="I111" s="1130"/>
      <c r="J111" s="1130"/>
      <c r="K111" s="1130"/>
      <c r="L111" s="1130"/>
      <c r="M111" s="1130"/>
      <c r="N111" s="1130"/>
      <c r="O111" s="1130"/>
      <c r="P111" s="1130"/>
      <c r="Q111" s="1130"/>
      <c r="R111" s="1130"/>
      <c r="S111" s="1131" t="str">
        <f>IF(SUM(D3_Mengen[[#This Row],[Stromkreis AC km (Stromkreis)]:[Konverter DC Anzahl]])&gt;0,"ja","nein")</f>
        <v>nein</v>
      </c>
      <c r="T111" s="1131"/>
    </row>
    <row r="112" spans="2:20" ht="14.85" customHeight="1" x14ac:dyDescent="0.2">
      <c r="B112" s="1129"/>
      <c r="C112" s="1118"/>
      <c r="D112" s="1118"/>
      <c r="E112" s="1118"/>
      <c r="F112" s="1118"/>
      <c r="G112"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12" s="1130"/>
      <c r="I112" s="1130"/>
      <c r="J112" s="1130"/>
      <c r="K112" s="1130"/>
      <c r="L112" s="1130"/>
      <c r="M112" s="1130"/>
      <c r="N112" s="1130"/>
      <c r="O112" s="1130"/>
      <c r="P112" s="1130"/>
      <c r="Q112" s="1130"/>
      <c r="R112" s="1130"/>
      <c r="S112" s="1131" t="str">
        <f>IF(SUM(D3_Mengen[[#This Row],[Stromkreis AC km (Stromkreis)]:[Konverter DC Anzahl]])&gt;0,"ja","nein")</f>
        <v>nein</v>
      </c>
      <c r="T112" s="1131"/>
    </row>
    <row r="113" spans="2:20" ht="14.85" customHeight="1" x14ac:dyDescent="0.2">
      <c r="B113" s="1129"/>
      <c r="C113" s="1118"/>
      <c r="D113" s="1118"/>
      <c r="E113" s="1118"/>
      <c r="F113" s="1118"/>
      <c r="G113"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13" s="1130"/>
      <c r="I113" s="1130"/>
      <c r="J113" s="1130"/>
      <c r="K113" s="1130"/>
      <c r="L113" s="1130"/>
      <c r="M113" s="1130"/>
      <c r="N113" s="1130"/>
      <c r="O113" s="1130"/>
      <c r="P113" s="1130"/>
      <c r="Q113" s="1130"/>
      <c r="R113" s="1130"/>
      <c r="S113" s="1131" t="str">
        <f>IF(SUM(D3_Mengen[[#This Row],[Stromkreis AC km (Stromkreis)]:[Konverter DC Anzahl]])&gt;0,"ja","nein")</f>
        <v>nein</v>
      </c>
      <c r="T113" s="1131"/>
    </row>
    <row r="114" spans="2:20" ht="14.85" customHeight="1" x14ac:dyDescent="0.2">
      <c r="B114" s="1129"/>
      <c r="C114" s="1118"/>
      <c r="D114" s="1118"/>
      <c r="E114" s="1118"/>
      <c r="F114" s="1118"/>
      <c r="G114"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14" s="1130"/>
      <c r="I114" s="1130"/>
      <c r="J114" s="1130"/>
      <c r="K114" s="1130"/>
      <c r="L114" s="1130"/>
      <c r="M114" s="1130"/>
      <c r="N114" s="1130"/>
      <c r="O114" s="1130"/>
      <c r="P114" s="1130"/>
      <c r="Q114" s="1130"/>
      <c r="R114" s="1130"/>
      <c r="S114" s="1131" t="str">
        <f>IF(SUM(D3_Mengen[[#This Row],[Stromkreis AC km (Stromkreis)]:[Konverter DC Anzahl]])&gt;0,"ja","nein")</f>
        <v>nein</v>
      </c>
      <c r="T114" s="1131"/>
    </row>
    <row r="115" spans="2:20" ht="14.85" customHeight="1" x14ac:dyDescent="0.2">
      <c r="B115" s="1129"/>
      <c r="C115" s="1118"/>
      <c r="D115" s="1118"/>
      <c r="E115" s="1118"/>
      <c r="F115" s="1118"/>
      <c r="G115"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15" s="1130"/>
      <c r="I115" s="1130"/>
      <c r="J115" s="1130"/>
      <c r="K115" s="1130"/>
      <c r="L115" s="1130"/>
      <c r="M115" s="1130"/>
      <c r="N115" s="1130"/>
      <c r="O115" s="1130"/>
      <c r="P115" s="1130"/>
      <c r="Q115" s="1130"/>
      <c r="R115" s="1130"/>
      <c r="S115" s="1131" t="str">
        <f>IF(SUM(D3_Mengen[[#This Row],[Stromkreis AC km (Stromkreis)]:[Konverter DC Anzahl]])&gt;0,"ja","nein")</f>
        <v>nein</v>
      </c>
      <c r="T115" s="1131"/>
    </row>
    <row r="116" spans="2:20" ht="14.85" customHeight="1" x14ac:dyDescent="0.2">
      <c r="B116" s="1129"/>
      <c r="C116" s="1118"/>
      <c r="D116" s="1118"/>
      <c r="E116" s="1118"/>
      <c r="F116" s="1118"/>
      <c r="G116"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16" s="1130"/>
      <c r="I116" s="1130"/>
      <c r="J116" s="1130"/>
      <c r="K116" s="1130"/>
      <c r="L116" s="1130"/>
      <c r="M116" s="1130"/>
      <c r="N116" s="1130"/>
      <c r="O116" s="1130"/>
      <c r="P116" s="1130"/>
      <c r="Q116" s="1130"/>
      <c r="R116" s="1130"/>
      <c r="S116" s="1131" t="str">
        <f>IF(SUM(D3_Mengen[[#This Row],[Stromkreis AC km (Stromkreis)]:[Konverter DC Anzahl]])&gt;0,"ja","nein")</f>
        <v>nein</v>
      </c>
      <c r="T116" s="1131"/>
    </row>
    <row r="117" spans="2:20" ht="14.85" customHeight="1" x14ac:dyDescent="0.2">
      <c r="B117" s="1129"/>
      <c r="C117" s="1118"/>
      <c r="D117" s="1118"/>
      <c r="E117" s="1118"/>
      <c r="F117" s="1118"/>
      <c r="G117"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17" s="1130"/>
      <c r="I117" s="1130"/>
      <c r="J117" s="1130"/>
      <c r="K117" s="1130"/>
      <c r="L117" s="1130"/>
      <c r="M117" s="1130"/>
      <c r="N117" s="1130"/>
      <c r="O117" s="1130"/>
      <c r="P117" s="1130"/>
      <c r="Q117" s="1130"/>
      <c r="R117" s="1130"/>
      <c r="S117" s="1131" t="str">
        <f>IF(SUM(D3_Mengen[[#This Row],[Stromkreis AC km (Stromkreis)]:[Konverter DC Anzahl]])&gt;0,"ja","nein")</f>
        <v>nein</v>
      </c>
      <c r="T117" s="1131"/>
    </row>
    <row r="118" spans="2:20" ht="14.85" customHeight="1" x14ac:dyDescent="0.2">
      <c r="B118" s="1129"/>
      <c r="C118" s="1118"/>
      <c r="D118" s="1118"/>
      <c r="E118" s="1118"/>
      <c r="F118" s="1118"/>
      <c r="G118"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18" s="1130"/>
      <c r="I118" s="1130"/>
      <c r="J118" s="1130"/>
      <c r="K118" s="1130"/>
      <c r="L118" s="1130"/>
      <c r="M118" s="1130"/>
      <c r="N118" s="1130"/>
      <c r="O118" s="1130"/>
      <c r="P118" s="1130"/>
      <c r="Q118" s="1130"/>
      <c r="R118" s="1130"/>
      <c r="S118" s="1131" t="str">
        <f>IF(SUM(D3_Mengen[[#This Row],[Stromkreis AC km (Stromkreis)]:[Konverter DC Anzahl]])&gt;0,"ja","nein")</f>
        <v>nein</v>
      </c>
      <c r="T118" s="1131"/>
    </row>
    <row r="119" spans="2:20" ht="14.85" customHeight="1" x14ac:dyDescent="0.2">
      <c r="B119" s="1129"/>
      <c r="C119" s="1118"/>
      <c r="D119" s="1118"/>
      <c r="E119" s="1118"/>
      <c r="F119" s="1118"/>
      <c r="G119"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19" s="1130"/>
      <c r="I119" s="1130"/>
      <c r="J119" s="1130"/>
      <c r="K119" s="1130"/>
      <c r="L119" s="1130"/>
      <c r="M119" s="1130"/>
      <c r="N119" s="1130"/>
      <c r="O119" s="1130"/>
      <c r="P119" s="1130"/>
      <c r="Q119" s="1130"/>
      <c r="R119" s="1130"/>
      <c r="S119" s="1131" t="str">
        <f>IF(SUM(D3_Mengen[[#This Row],[Stromkreis AC km (Stromkreis)]:[Konverter DC Anzahl]])&gt;0,"ja","nein")</f>
        <v>nein</v>
      </c>
      <c r="T119" s="1131"/>
    </row>
    <row r="120" spans="2:20" ht="14.85" customHeight="1" x14ac:dyDescent="0.2">
      <c r="B120" s="1129"/>
      <c r="C120" s="1118"/>
      <c r="D120" s="1118"/>
      <c r="E120" s="1118"/>
      <c r="F120" s="1118"/>
      <c r="G120"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20" s="1130"/>
      <c r="I120" s="1130"/>
      <c r="J120" s="1130"/>
      <c r="K120" s="1130"/>
      <c r="L120" s="1130"/>
      <c r="M120" s="1130"/>
      <c r="N120" s="1130"/>
      <c r="O120" s="1130"/>
      <c r="P120" s="1130"/>
      <c r="Q120" s="1130"/>
      <c r="R120" s="1130"/>
      <c r="S120" s="1131" t="str">
        <f>IF(SUM(D3_Mengen[[#This Row],[Stromkreis AC km (Stromkreis)]:[Konverter DC Anzahl]])&gt;0,"ja","nein")</f>
        <v>nein</v>
      </c>
      <c r="T120" s="1131"/>
    </row>
    <row r="121" spans="2:20" ht="14.85" customHeight="1" x14ac:dyDescent="0.2">
      <c r="B121" s="1129"/>
      <c r="C121" s="1118"/>
      <c r="D121" s="1118"/>
      <c r="E121" s="1118"/>
      <c r="F121" s="1118"/>
      <c r="G121"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21" s="1130"/>
      <c r="I121" s="1130"/>
      <c r="J121" s="1130"/>
      <c r="K121" s="1130"/>
      <c r="L121" s="1130"/>
      <c r="M121" s="1130"/>
      <c r="N121" s="1130"/>
      <c r="O121" s="1130"/>
      <c r="P121" s="1130"/>
      <c r="Q121" s="1130"/>
      <c r="R121" s="1130"/>
      <c r="S121" s="1131" t="str">
        <f>IF(SUM(D3_Mengen[[#This Row],[Stromkreis AC km (Stromkreis)]:[Konverter DC Anzahl]])&gt;0,"ja","nein")</f>
        <v>nein</v>
      </c>
      <c r="T121" s="1131"/>
    </row>
    <row r="122" spans="2:20" ht="14.85" customHeight="1" x14ac:dyDescent="0.2">
      <c r="B122" s="1129"/>
      <c r="C122" s="1118"/>
      <c r="D122" s="1118"/>
      <c r="E122" s="1118"/>
      <c r="F122" s="1118"/>
      <c r="G122"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22" s="1130"/>
      <c r="I122" s="1130"/>
      <c r="J122" s="1130"/>
      <c r="K122" s="1130"/>
      <c r="L122" s="1130"/>
      <c r="M122" s="1130"/>
      <c r="N122" s="1130"/>
      <c r="O122" s="1130"/>
      <c r="P122" s="1130"/>
      <c r="Q122" s="1130"/>
      <c r="R122" s="1130"/>
      <c r="S122" s="1131" t="str">
        <f>IF(SUM(D3_Mengen[[#This Row],[Stromkreis AC km (Stromkreis)]:[Konverter DC Anzahl]])&gt;0,"ja","nein")</f>
        <v>nein</v>
      </c>
      <c r="T122" s="1131"/>
    </row>
    <row r="123" spans="2:20" ht="14.85" customHeight="1" x14ac:dyDescent="0.2">
      <c r="B123" s="1129"/>
      <c r="C123" s="1118"/>
      <c r="D123" s="1118"/>
      <c r="E123" s="1118"/>
      <c r="F123" s="1118"/>
      <c r="G123"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23" s="1130"/>
      <c r="I123" s="1130"/>
      <c r="J123" s="1130"/>
      <c r="K123" s="1130"/>
      <c r="L123" s="1130"/>
      <c r="M123" s="1130"/>
      <c r="N123" s="1130"/>
      <c r="O123" s="1130"/>
      <c r="P123" s="1130"/>
      <c r="Q123" s="1130"/>
      <c r="R123" s="1130"/>
      <c r="S123" s="1131" t="str">
        <f>IF(SUM(D3_Mengen[[#This Row],[Stromkreis AC km (Stromkreis)]:[Konverter DC Anzahl]])&gt;0,"ja","nein")</f>
        <v>nein</v>
      </c>
      <c r="T123" s="1131"/>
    </row>
    <row r="124" spans="2:20" ht="14.85" customHeight="1" x14ac:dyDescent="0.2">
      <c r="B124" s="1129"/>
      <c r="C124" s="1118"/>
      <c r="D124" s="1118"/>
      <c r="E124" s="1118"/>
      <c r="F124" s="1118"/>
      <c r="G124"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24" s="1130"/>
      <c r="I124" s="1130"/>
      <c r="J124" s="1130"/>
      <c r="K124" s="1130"/>
      <c r="L124" s="1130"/>
      <c r="M124" s="1130"/>
      <c r="N124" s="1130"/>
      <c r="O124" s="1130"/>
      <c r="P124" s="1130"/>
      <c r="Q124" s="1130"/>
      <c r="R124" s="1130"/>
      <c r="S124" s="1131" t="str">
        <f>IF(SUM(D3_Mengen[[#This Row],[Stromkreis AC km (Stromkreis)]:[Konverter DC Anzahl]])&gt;0,"ja","nein")</f>
        <v>nein</v>
      </c>
      <c r="T124" s="1131"/>
    </row>
    <row r="125" spans="2:20" ht="14.85" customHeight="1" x14ac:dyDescent="0.2">
      <c r="B125" s="1129"/>
      <c r="C125" s="1118"/>
      <c r="D125" s="1118"/>
      <c r="E125" s="1118"/>
      <c r="F125" s="1118"/>
      <c r="G125"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25" s="1130"/>
      <c r="I125" s="1130"/>
      <c r="J125" s="1130"/>
      <c r="K125" s="1130"/>
      <c r="L125" s="1130"/>
      <c r="M125" s="1130"/>
      <c r="N125" s="1130"/>
      <c r="O125" s="1130"/>
      <c r="P125" s="1130"/>
      <c r="Q125" s="1130"/>
      <c r="R125" s="1130"/>
      <c r="S125" s="1131" t="str">
        <f>IF(SUM(D3_Mengen[[#This Row],[Stromkreis AC km (Stromkreis)]:[Konverter DC Anzahl]])&gt;0,"ja","nein")</f>
        <v>nein</v>
      </c>
      <c r="T125" s="1131"/>
    </row>
    <row r="126" spans="2:20" ht="14.85" customHeight="1" x14ac:dyDescent="0.2">
      <c r="B126" s="1129"/>
      <c r="C126" s="1118"/>
      <c r="D126" s="1118"/>
      <c r="E126" s="1118"/>
      <c r="F126" s="1118"/>
      <c r="G126"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26" s="1130"/>
      <c r="I126" s="1130"/>
      <c r="J126" s="1130"/>
      <c r="K126" s="1130"/>
      <c r="L126" s="1130"/>
      <c r="M126" s="1130"/>
      <c r="N126" s="1130"/>
      <c r="O126" s="1130"/>
      <c r="P126" s="1130"/>
      <c r="Q126" s="1130"/>
      <c r="R126" s="1130"/>
      <c r="S126" s="1131" t="str">
        <f>IF(SUM(D3_Mengen[[#This Row],[Stromkreis AC km (Stromkreis)]:[Konverter DC Anzahl]])&gt;0,"ja","nein")</f>
        <v>nein</v>
      </c>
      <c r="T126" s="1131"/>
    </row>
    <row r="127" spans="2:20" ht="14.85" customHeight="1" x14ac:dyDescent="0.2">
      <c r="B127" s="1129"/>
      <c r="C127" s="1118"/>
      <c r="D127" s="1118"/>
      <c r="E127" s="1118"/>
      <c r="F127" s="1118"/>
      <c r="G127"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27" s="1130"/>
      <c r="I127" s="1130"/>
      <c r="J127" s="1130"/>
      <c r="K127" s="1130"/>
      <c r="L127" s="1130"/>
      <c r="M127" s="1130"/>
      <c r="N127" s="1130"/>
      <c r="O127" s="1130"/>
      <c r="P127" s="1130"/>
      <c r="Q127" s="1130"/>
      <c r="R127" s="1130"/>
      <c r="S127" s="1131" t="str">
        <f>IF(SUM(D3_Mengen[[#This Row],[Stromkreis AC km (Stromkreis)]:[Konverter DC Anzahl]])&gt;0,"ja","nein")</f>
        <v>nein</v>
      </c>
      <c r="T127" s="1131"/>
    </row>
    <row r="128" spans="2:20" ht="14.85" customHeight="1" x14ac:dyDescent="0.2">
      <c r="B128" s="1129"/>
      <c r="C128" s="1118"/>
      <c r="D128" s="1118"/>
      <c r="E128" s="1118"/>
      <c r="F128" s="1118"/>
      <c r="G128"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28" s="1130"/>
      <c r="I128" s="1130"/>
      <c r="J128" s="1130"/>
      <c r="K128" s="1130"/>
      <c r="L128" s="1130"/>
      <c r="M128" s="1130"/>
      <c r="N128" s="1130"/>
      <c r="O128" s="1130"/>
      <c r="P128" s="1130"/>
      <c r="Q128" s="1130"/>
      <c r="R128" s="1130"/>
      <c r="S128" s="1131" t="str">
        <f>IF(SUM(D3_Mengen[[#This Row],[Stromkreis AC km (Stromkreis)]:[Konverter DC Anzahl]])&gt;0,"ja","nein")</f>
        <v>nein</v>
      </c>
      <c r="T128" s="1131"/>
    </row>
    <row r="129" spans="2:20" ht="14.85" customHeight="1" x14ac:dyDescent="0.2">
      <c r="B129" s="1129"/>
      <c r="C129" s="1118"/>
      <c r="D129" s="1118"/>
      <c r="E129" s="1118"/>
      <c r="F129" s="1118"/>
      <c r="G129"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29" s="1130"/>
      <c r="I129" s="1130"/>
      <c r="J129" s="1130"/>
      <c r="K129" s="1130"/>
      <c r="L129" s="1130"/>
      <c r="M129" s="1130"/>
      <c r="N129" s="1130"/>
      <c r="O129" s="1130"/>
      <c r="P129" s="1130"/>
      <c r="Q129" s="1130"/>
      <c r="R129" s="1130"/>
      <c r="S129" s="1131" t="str">
        <f>IF(SUM(D3_Mengen[[#This Row],[Stromkreis AC km (Stromkreis)]:[Konverter DC Anzahl]])&gt;0,"ja","nein")</f>
        <v>nein</v>
      </c>
      <c r="T129" s="1131"/>
    </row>
    <row r="130" spans="2:20" ht="14.85" customHeight="1" x14ac:dyDescent="0.2">
      <c r="B130" s="1129"/>
      <c r="C130" s="1118"/>
      <c r="D130" s="1118"/>
      <c r="E130" s="1118"/>
      <c r="F130" s="1118"/>
      <c r="G130"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30" s="1130"/>
      <c r="I130" s="1130"/>
      <c r="J130" s="1130"/>
      <c r="K130" s="1130"/>
      <c r="L130" s="1130"/>
      <c r="M130" s="1130"/>
      <c r="N130" s="1130"/>
      <c r="O130" s="1130"/>
      <c r="P130" s="1130"/>
      <c r="Q130" s="1130"/>
      <c r="R130" s="1130"/>
      <c r="S130" s="1131" t="str">
        <f>IF(SUM(D3_Mengen[[#This Row],[Stromkreis AC km (Stromkreis)]:[Konverter DC Anzahl]])&gt;0,"ja","nein")</f>
        <v>nein</v>
      </c>
      <c r="T130" s="1131"/>
    </row>
    <row r="131" spans="2:20" ht="14.85" customHeight="1" x14ac:dyDescent="0.2">
      <c r="B131" s="1129"/>
      <c r="C131" s="1118"/>
      <c r="D131" s="1118"/>
      <c r="E131" s="1118"/>
      <c r="F131" s="1118"/>
      <c r="G131"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31" s="1130"/>
      <c r="I131" s="1130"/>
      <c r="J131" s="1130"/>
      <c r="K131" s="1130"/>
      <c r="L131" s="1130"/>
      <c r="M131" s="1130"/>
      <c r="N131" s="1130"/>
      <c r="O131" s="1130"/>
      <c r="P131" s="1130"/>
      <c r="Q131" s="1130"/>
      <c r="R131" s="1130"/>
      <c r="S131" s="1131" t="str">
        <f>IF(SUM(D3_Mengen[[#This Row],[Stromkreis AC km (Stromkreis)]:[Konverter DC Anzahl]])&gt;0,"ja","nein")</f>
        <v>nein</v>
      </c>
      <c r="T131" s="1131"/>
    </row>
    <row r="132" spans="2:20" ht="14.85" customHeight="1" x14ac:dyDescent="0.2">
      <c r="B132" s="1129"/>
      <c r="C132" s="1118"/>
      <c r="D132" s="1118"/>
      <c r="E132" s="1118"/>
      <c r="F132" s="1118"/>
      <c r="G132"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32" s="1130"/>
      <c r="I132" s="1130"/>
      <c r="J132" s="1130"/>
      <c r="K132" s="1130"/>
      <c r="L132" s="1130"/>
      <c r="M132" s="1130"/>
      <c r="N132" s="1130"/>
      <c r="O132" s="1130"/>
      <c r="P132" s="1130"/>
      <c r="Q132" s="1130"/>
      <c r="R132" s="1130"/>
      <c r="S132" s="1131" t="str">
        <f>IF(SUM(D3_Mengen[[#This Row],[Stromkreis AC km (Stromkreis)]:[Konverter DC Anzahl]])&gt;0,"ja","nein")</f>
        <v>nein</v>
      </c>
      <c r="T132" s="1131"/>
    </row>
    <row r="133" spans="2:20" ht="14.85" customHeight="1" x14ac:dyDescent="0.2">
      <c r="B133" s="1129"/>
      <c r="C133" s="1118"/>
      <c r="D133" s="1118"/>
      <c r="E133" s="1118"/>
      <c r="F133" s="1118"/>
      <c r="G133"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33" s="1130"/>
      <c r="I133" s="1130"/>
      <c r="J133" s="1130"/>
      <c r="K133" s="1130"/>
      <c r="L133" s="1130"/>
      <c r="M133" s="1130"/>
      <c r="N133" s="1130"/>
      <c r="O133" s="1130"/>
      <c r="P133" s="1130"/>
      <c r="Q133" s="1130"/>
      <c r="R133" s="1130"/>
      <c r="S133" s="1131" t="str">
        <f>IF(SUM(D3_Mengen[[#This Row],[Stromkreis AC km (Stromkreis)]:[Konverter DC Anzahl]])&gt;0,"ja","nein")</f>
        <v>nein</v>
      </c>
      <c r="T133" s="1131"/>
    </row>
    <row r="134" spans="2:20" ht="14.85" customHeight="1" x14ac:dyDescent="0.2">
      <c r="B134" s="1129"/>
      <c r="C134" s="1118"/>
      <c r="D134" s="1118"/>
      <c r="E134" s="1118"/>
      <c r="F134" s="1118"/>
      <c r="G134"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34" s="1130"/>
      <c r="I134" s="1130"/>
      <c r="J134" s="1130"/>
      <c r="K134" s="1130"/>
      <c r="L134" s="1130"/>
      <c r="M134" s="1130"/>
      <c r="N134" s="1130"/>
      <c r="O134" s="1130"/>
      <c r="P134" s="1130"/>
      <c r="Q134" s="1130"/>
      <c r="R134" s="1130"/>
      <c r="S134" s="1131" t="str">
        <f>IF(SUM(D3_Mengen[[#This Row],[Stromkreis AC km (Stromkreis)]:[Konverter DC Anzahl]])&gt;0,"ja","nein")</f>
        <v>nein</v>
      </c>
      <c r="T134" s="1131"/>
    </row>
    <row r="135" spans="2:20" ht="14.85" customHeight="1" x14ac:dyDescent="0.2">
      <c r="B135" s="1129"/>
      <c r="C135" s="1118"/>
      <c r="D135" s="1118"/>
      <c r="E135" s="1118"/>
      <c r="F135" s="1118"/>
      <c r="G135"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35" s="1130"/>
      <c r="I135" s="1130"/>
      <c r="J135" s="1130"/>
      <c r="K135" s="1130"/>
      <c r="L135" s="1130"/>
      <c r="M135" s="1130"/>
      <c r="N135" s="1130"/>
      <c r="O135" s="1130"/>
      <c r="P135" s="1130"/>
      <c r="Q135" s="1130"/>
      <c r="R135" s="1130"/>
      <c r="S135" s="1131" t="str">
        <f>IF(SUM(D3_Mengen[[#This Row],[Stromkreis AC km (Stromkreis)]:[Konverter DC Anzahl]])&gt;0,"ja","nein")</f>
        <v>nein</v>
      </c>
      <c r="T135" s="1131"/>
    </row>
    <row r="136" spans="2:20" ht="14.85" customHeight="1" x14ac:dyDescent="0.2">
      <c r="B136" s="1129"/>
      <c r="C136" s="1118"/>
      <c r="D136" s="1118"/>
      <c r="E136" s="1118"/>
      <c r="F136" s="1118"/>
      <c r="G136"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36" s="1130"/>
      <c r="I136" s="1130"/>
      <c r="J136" s="1130"/>
      <c r="K136" s="1130"/>
      <c r="L136" s="1130"/>
      <c r="M136" s="1130"/>
      <c r="N136" s="1130"/>
      <c r="O136" s="1130"/>
      <c r="P136" s="1130"/>
      <c r="Q136" s="1130"/>
      <c r="R136" s="1130"/>
      <c r="S136" s="1131" t="str">
        <f>IF(SUM(D3_Mengen[[#This Row],[Stromkreis AC km (Stromkreis)]:[Konverter DC Anzahl]])&gt;0,"ja","nein")</f>
        <v>nein</v>
      </c>
      <c r="T136" s="1131"/>
    </row>
    <row r="137" spans="2:20" ht="14.85" customHeight="1" x14ac:dyDescent="0.2">
      <c r="B137" s="1129"/>
      <c r="C137" s="1118"/>
      <c r="D137" s="1118"/>
      <c r="E137" s="1118"/>
      <c r="F137" s="1118"/>
      <c r="G137"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37" s="1130"/>
      <c r="I137" s="1130"/>
      <c r="J137" s="1130"/>
      <c r="K137" s="1130"/>
      <c r="L137" s="1130"/>
      <c r="M137" s="1130"/>
      <c r="N137" s="1130"/>
      <c r="O137" s="1130"/>
      <c r="P137" s="1130"/>
      <c r="Q137" s="1130"/>
      <c r="R137" s="1130"/>
      <c r="S137" s="1131" t="str">
        <f>IF(SUM(D3_Mengen[[#This Row],[Stromkreis AC km (Stromkreis)]:[Konverter DC Anzahl]])&gt;0,"ja","nein")</f>
        <v>nein</v>
      </c>
      <c r="T137" s="1131"/>
    </row>
    <row r="138" spans="2:20" ht="14.85" customHeight="1" x14ac:dyDescent="0.2">
      <c r="B138" s="1129"/>
      <c r="C138" s="1118"/>
      <c r="D138" s="1118"/>
      <c r="E138" s="1118"/>
      <c r="F138" s="1118"/>
      <c r="G138"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38" s="1130"/>
      <c r="I138" s="1130"/>
      <c r="J138" s="1130"/>
      <c r="K138" s="1130"/>
      <c r="L138" s="1130"/>
      <c r="M138" s="1130"/>
      <c r="N138" s="1130"/>
      <c r="O138" s="1130"/>
      <c r="P138" s="1130"/>
      <c r="Q138" s="1130"/>
      <c r="R138" s="1130"/>
      <c r="S138" s="1131" t="str">
        <f>IF(SUM(D3_Mengen[[#This Row],[Stromkreis AC km (Stromkreis)]:[Konverter DC Anzahl]])&gt;0,"ja","nein")</f>
        <v>nein</v>
      </c>
      <c r="T138" s="1131"/>
    </row>
    <row r="139" spans="2:20" ht="14.85" customHeight="1" x14ac:dyDescent="0.2">
      <c r="B139" s="1129"/>
      <c r="C139" s="1118"/>
      <c r="D139" s="1118"/>
      <c r="E139" s="1118"/>
      <c r="F139" s="1118"/>
      <c r="G139"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39" s="1130"/>
      <c r="I139" s="1130"/>
      <c r="J139" s="1130"/>
      <c r="K139" s="1130"/>
      <c r="L139" s="1130"/>
      <c r="M139" s="1130"/>
      <c r="N139" s="1130"/>
      <c r="O139" s="1130"/>
      <c r="P139" s="1130"/>
      <c r="Q139" s="1130"/>
      <c r="R139" s="1130"/>
      <c r="S139" s="1131" t="str">
        <f>IF(SUM(D3_Mengen[[#This Row],[Stromkreis AC km (Stromkreis)]:[Konverter DC Anzahl]])&gt;0,"ja","nein")</f>
        <v>nein</v>
      </c>
      <c r="T139" s="1131"/>
    </row>
    <row r="140" spans="2:20" ht="14.85" customHeight="1" x14ac:dyDescent="0.2">
      <c r="B140" s="1129"/>
      <c r="C140" s="1118"/>
      <c r="D140" s="1118"/>
      <c r="E140" s="1118"/>
      <c r="F140" s="1118"/>
      <c r="G140"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40" s="1130"/>
      <c r="I140" s="1130"/>
      <c r="J140" s="1130"/>
      <c r="K140" s="1130"/>
      <c r="L140" s="1130"/>
      <c r="M140" s="1130"/>
      <c r="N140" s="1130"/>
      <c r="O140" s="1130"/>
      <c r="P140" s="1130"/>
      <c r="Q140" s="1130"/>
      <c r="R140" s="1130"/>
      <c r="S140" s="1131" t="str">
        <f>IF(SUM(D3_Mengen[[#This Row],[Stromkreis AC km (Stromkreis)]:[Konverter DC Anzahl]])&gt;0,"ja","nein")</f>
        <v>nein</v>
      </c>
      <c r="T140" s="1131"/>
    </row>
    <row r="141" spans="2:20" ht="14.85" customHeight="1" x14ac:dyDescent="0.2">
      <c r="B141" s="1129"/>
      <c r="C141" s="1118"/>
      <c r="D141" s="1118"/>
      <c r="E141" s="1118"/>
      <c r="F141" s="1118"/>
      <c r="G141"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41" s="1130"/>
      <c r="I141" s="1130"/>
      <c r="J141" s="1130"/>
      <c r="K141" s="1130"/>
      <c r="L141" s="1130"/>
      <c r="M141" s="1130"/>
      <c r="N141" s="1130"/>
      <c r="O141" s="1130"/>
      <c r="P141" s="1130"/>
      <c r="Q141" s="1130"/>
      <c r="R141" s="1130"/>
      <c r="S141" s="1131" t="str">
        <f>IF(SUM(D3_Mengen[[#This Row],[Stromkreis AC km (Stromkreis)]:[Konverter DC Anzahl]])&gt;0,"ja","nein")</f>
        <v>nein</v>
      </c>
      <c r="T141" s="1131"/>
    </row>
    <row r="142" spans="2:20" ht="14.85" customHeight="1" x14ac:dyDescent="0.2">
      <c r="B142" s="1129"/>
      <c r="C142" s="1118"/>
      <c r="D142" s="1118"/>
      <c r="E142" s="1118"/>
      <c r="F142" s="1118"/>
      <c r="G142"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42" s="1130"/>
      <c r="I142" s="1130"/>
      <c r="J142" s="1130"/>
      <c r="K142" s="1130"/>
      <c r="L142" s="1130"/>
      <c r="M142" s="1130"/>
      <c r="N142" s="1130"/>
      <c r="O142" s="1130"/>
      <c r="P142" s="1130"/>
      <c r="Q142" s="1130"/>
      <c r="R142" s="1130"/>
      <c r="S142" s="1131" t="str">
        <f>IF(SUM(D3_Mengen[[#This Row],[Stromkreis AC km (Stromkreis)]:[Konverter DC Anzahl]])&gt;0,"ja","nein")</f>
        <v>nein</v>
      </c>
      <c r="T142" s="1131"/>
    </row>
    <row r="143" spans="2:20" ht="14.85" customHeight="1" x14ac:dyDescent="0.2">
      <c r="B143" s="1129"/>
      <c r="C143" s="1118"/>
      <c r="D143" s="1118"/>
      <c r="E143" s="1118"/>
      <c r="F143" s="1118"/>
      <c r="G143"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43" s="1130"/>
      <c r="I143" s="1130"/>
      <c r="J143" s="1130"/>
      <c r="K143" s="1130"/>
      <c r="L143" s="1130"/>
      <c r="M143" s="1130"/>
      <c r="N143" s="1130"/>
      <c r="O143" s="1130"/>
      <c r="P143" s="1130"/>
      <c r="Q143" s="1130"/>
      <c r="R143" s="1130"/>
      <c r="S143" s="1131" t="str">
        <f>IF(SUM(D3_Mengen[[#This Row],[Stromkreis AC km (Stromkreis)]:[Konverter DC Anzahl]])&gt;0,"ja","nein")</f>
        <v>nein</v>
      </c>
      <c r="T143" s="1131"/>
    </row>
    <row r="144" spans="2:20" ht="14.85" customHeight="1" x14ac:dyDescent="0.2">
      <c r="B144" s="1129"/>
      <c r="C144" s="1118"/>
      <c r="D144" s="1118"/>
      <c r="E144" s="1118"/>
      <c r="F144" s="1118"/>
      <c r="G144"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44" s="1130"/>
      <c r="I144" s="1130"/>
      <c r="J144" s="1130"/>
      <c r="K144" s="1130"/>
      <c r="L144" s="1130"/>
      <c r="M144" s="1130"/>
      <c r="N144" s="1130"/>
      <c r="O144" s="1130"/>
      <c r="P144" s="1130"/>
      <c r="Q144" s="1130"/>
      <c r="R144" s="1130"/>
      <c r="S144" s="1131" t="str">
        <f>IF(SUM(D3_Mengen[[#This Row],[Stromkreis AC km (Stromkreis)]:[Konverter DC Anzahl]])&gt;0,"ja","nein")</f>
        <v>nein</v>
      </c>
      <c r="T144" s="1131"/>
    </row>
    <row r="145" spans="2:20" ht="14.85" customHeight="1" x14ac:dyDescent="0.2">
      <c r="B145" s="1129"/>
      <c r="C145" s="1118"/>
      <c r="D145" s="1118"/>
      <c r="E145" s="1118"/>
      <c r="F145" s="1118"/>
      <c r="G145"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45" s="1130"/>
      <c r="I145" s="1130"/>
      <c r="J145" s="1130"/>
      <c r="K145" s="1130"/>
      <c r="L145" s="1130"/>
      <c r="M145" s="1130"/>
      <c r="N145" s="1130"/>
      <c r="O145" s="1130"/>
      <c r="P145" s="1130"/>
      <c r="Q145" s="1130"/>
      <c r="R145" s="1130"/>
      <c r="S145" s="1131" t="str">
        <f>IF(SUM(D3_Mengen[[#This Row],[Stromkreis AC km (Stromkreis)]:[Konverter DC Anzahl]])&gt;0,"ja","nein")</f>
        <v>nein</v>
      </c>
      <c r="T145" s="1131"/>
    </row>
    <row r="146" spans="2:20" ht="14.85" customHeight="1" x14ac:dyDescent="0.2">
      <c r="B146" s="1129"/>
      <c r="C146" s="1118"/>
      <c r="D146" s="1118"/>
      <c r="E146" s="1118"/>
      <c r="F146" s="1118"/>
      <c r="G146"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46" s="1130"/>
      <c r="I146" s="1130"/>
      <c r="J146" s="1130"/>
      <c r="K146" s="1130"/>
      <c r="L146" s="1130"/>
      <c r="M146" s="1130"/>
      <c r="N146" s="1130"/>
      <c r="O146" s="1130"/>
      <c r="P146" s="1130"/>
      <c r="Q146" s="1130"/>
      <c r="R146" s="1130"/>
      <c r="S146" s="1131" t="str">
        <f>IF(SUM(D3_Mengen[[#This Row],[Stromkreis AC km (Stromkreis)]:[Konverter DC Anzahl]])&gt;0,"ja","nein")</f>
        <v>nein</v>
      </c>
      <c r="T146" s="1131"/>
    </row>
    <row r="147" spans="2:20" ht="14.85" customHeight="1" x14ac:dyDescent="0.2">
      <c r="B147" s="1129"/>
      <c r="C147" s="1118"/>
      <c r="D147" s="1118"/>
      <c r="E147" s="1118"/>
      <c r="F147" s="1118"/>
      <c r="G147"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47" s="1130"/>
      <c r="I147" s="1130"/>
      <c r="J147" s="1130"/>
      <c r="K147" s="1130"/>
      <c r="L147" s="1130"/>
      <c r="M147" s="1130"/>
      <c r="N147" s="1130"/>
      <c r="O147" s="1130"/>
      <c r="P147" s="1130"/>
      <c r="Q147" s="1130"/>
      <c r="R147" s="1130"/>
      <c r="S147" s="1131" t="str">
        <f>IF(SUM(D3_Mengen[[#This Row],[Stromkreis AC km (Stromkreis)]:[Konverter DC Anzahl]])&gt;0,"ja","nein")</f>
        <v>nein</v>
      </c>
      <c r="T147" s="1131"/>
    </row>
    <row r="148" spans="2:20" ht="14.85" customHeight="1" x14ac:dyDescent="0.2">
      <c r="B148" s="1129"/>
      <c r="C148" s="1118"/>
      <c r="D148" s="1118"/>
      <c r="E148" s="1118"/>
      <c r="F148" s="1118"/>
      <c r="G148"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48" s="1130"/>
      <c r="I148" s="1130"/>
      <c r="J148" s="1130"/>
      <c r="K148" s="1130"/>
      <c r="L148" s="1130"/>
      <c r="M148" s="1130"/>
      <c r="N148" s="1130"/>
      <c r="O148" s="1130"/>
      <c r="P148" s="1130"/>
      <c r="Q148" s="1130"/>
      <c r="R148" s="1130"/>
      <c r="S148" s="1131" t="str">
        <f>IF(SUM(D3_Mengen[[#This Row],[Stromkreis AC km (Stromkreis)]:[Konverter DC Anzahl]])&gt;0,"ja","nein")</f>
        <v>nein</v>
      </c>
      <c r="T148" s="1131"/>
    </row>
    <row r="149" spans="2:20" ht="14.85" customHeight="1" x14ac:dyDescent="0.2">
      <c r="B149" s="1129"/>
      <c r="C149" s="1118"/>
      <c r="D149" s="1118"/>
      <c r="E149" s="1118"/>
      <c r="F149" s="1118"/>
      <c r="G149"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49" s="1130"/>
      <c r="I149" s="1130"/>
      <c r="J149" s="1130"/>
      <c r="K149" s="1130"/>
      <c r="L149" s="1130"/>
      <c r="M149" s="1130"/>
      <c r="N149" s="1130"/>
      <c r="O149" s="1130"/>
      <c r="P149" s="1130"/>
      <c r="Q149" s="1130"/>
      <c r="R149" s="1130"/>
      <c r="S149" s="1131" t="str">
        <f>IF(SUM(D3_Mengen[[#This Row],[Stromkreis AC km (Stromkreis)]:[Konverter DC Anzahl]])&gt;0,"ja","nein")</f>
        <v>nein</v>
      </c>
      <c r="T149" s="1131"/>
    </row>
    <row r="150" spans="2:20" ht="14.85" customHeight="1" x14ac:dyDescent="0.2">
      <c r="B150" s="1129"/>
      <c r="C150" s="1118"/>
      <c r="D150" s="1118"/>
      <c r="E150" s="1118"/>
      <c r="F150" s="1118"/>
      <c r="G150"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50" s="1130"/>
      <c r="I150" s="1130"/>
      <c r="J150" s="1130"/>
      <c r="K150" s="1130"/>
      <c r="L150" s="1130"/>
      <c r="M150" s="1130"/>
      <c r="N150" s="1130"/>
      <c r="O150" s="1130"/>
      <c r="P150" s="1130"/>
      <c r="Q150" s="1130"/>
      <c r="R150" s="1130"/>
      <c r="S150" s="1131" t="str">
        <f>IF(SUM(D3_Mengen[[#This Row],[Stromkreis AC km (Stromkreis)]:[Konverter DC Anzahl]])&gt;0,"ja","nein")</f>
        <v>nein</v>
      </c>
      <c r="T150" s="1131"/>
    </row>
    <row r="151" spans="2:20" ht="14.85" customHeight="1" x14ac:dyDescent="0.2">
      <c r="B151" s="1129"/>
      <c r="C151" s="1118"/>
      <c r="D151" s="1118"/>
      <c r="E151" s="1118"/>
      <c r="F151" s="1118"/>
      <c r="G151"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51" s="1130"/>
      <c r="I151" s="1130"/>
      <c r="J151" s="1130"/>
      <c r="K151" s="1130"/>
      <c r="L151" s="1130"/>
      <c r="M151" s="1130"/>
      <c r="N151" s="1130"/>
      <c r="O151" s="1130"/>
      <c r="P151" s="1130"/>
      <c r="Q151" s="1130"/>
      <c r="R151" s="1130"/>
      <c r="S151" s="1131" t="str">
        <f>IF(SUM(D3_Mengen[[#This Row],[Stromkreis AC km (Stromkreis)]:[Konverter DC Anzahl]])&gt;0,"ja","nein")</f>
        <v>nein</v>
      </c>
      <c r="T151" s="1131"/>
    </row>
    <row r="152" spans="2:20" ht="14.85" customHeight="1" x14ac:dyDescent="0.2">
      <c r="B152" s="1129"/>
      <c r="C152" s="1118"/>
      <c r="D152" s="1118"/>
      <c r="E152" s="1118"/>
      <c r="F152" s="1118"/>
      <c r="G152"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52" s="1130"/>
      <c r="I152" s="1130"/>
      <c r="J152" s="1130"/>
      <c r="K152" s="1130"/>
      <c r="L152" s="1130"/>
      <c r="M152" s="1130"/>
      <c r="N152" s="1130"/>
      <c r="O152" s="1130"/>
      <c r="P152" s="1130"/>
      <c r="Q152" s="1130"/>
      <c r="R152" s="1130"/>
      <c r="S152" s="1131" t="str">
        <f>IF(SUM(D3_Mengen[[#This Row],[Stromkreis AC km (Stromkreis)]:[Konverter DC Anzahl]])&gt;0,"ja","nein")</f>
        <v>nein</v>
      </c>
      <c r="T152" s="1131"/>
    </row>
    <row r="153" spans="2:20" ht="14.85" customHeight="1" x14ac:dyDescent="0.2">
      <c r="B153" s="1129"/>
      <c r="C153" s="1118"/>
      <c r="D153" s="1118"/>
      <c r="E153" s="1118"/>
      <c r="F153" s="1118"/>
      <c r="G153"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53" s="1130"/>
      <c r="I153" s="1130"/>
      <c r="J153" s="1130"/>
      <c r="K153" s="1130"/>
      <c r="L153" s="1130"/>
      <c r="M153" s="1130"/>
      <c r="N153" s="1130"/>
      <c r="O153" s="1130"/>
      <c r="P153" s="1130"/>
      <c r="Q153" s="1130"/>
      <c r="R153" s="1130"/>
      <c r="S153" s="1131" t="str">
        <f>IF(SUM(D3_Mengen[[#This Row],[Stromkreis AC km (Stromkreis)]:[Konverter DC Anzahl]])&gt;0,"ja","nein")</f>
        <v>nein</v>
      </c>
      <c r="T153" s="1131"/>
    </row>
    <row r="154" spans="2:20" ht="14.85" customHeight="1" x14ac:dyDescent="0.2">
      <c r="B154" s="1129"/>
      <c r="C154" s="1118"/>
      <c r="D154" s="1118"/>
      <c r="E154" s="1118"/>
      <c r="F154" s="1118"/>
      <c r="G154"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54" s="1130"/>
      <c r="I154" s="1130"/>
      <c r="J154" s="1130"/>
      <c r="K154" s="1130"/>
      <c r="L154" s="1130"/>
      <c r="M154" s="1130"/>
      <c r="N154" s="1130"/>
      <c r="O154" s="1130"/>
      <c r="P154" s="1130"/>
      <c r="Q154" s="1130"/>
      <c r="R154" s="1130"/>
      <c r="S154" s="1131" t="str">
        <f>IF(SUM(D3_Mengen[[#This Row],[Stromkreis AC km (Stromkreis)]:[Konverter DC Anzahl]])&gt;0,"ja","nein")</f>
        <v>nein</v>
      </c>
      <c r="T154" s="1131"/>
    </row>
    <row r="155" spans="2:20" ht="14.85" customHeight="1" x14ac:dyDescent="0.2">
      <c r="B155" s="1129"/>
      <c r="C155" s="1118"/>
      <c r="D155" s="1118"/>
      <c r="E155" s="1118"/>
      <c r="F155" s="1118"/>
      <c r="G155"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55" s="1130"/>
      <c r="I155" s="1130"/>
      <c r="J155" s="1130"/>
      <c r="K155" s="1130"/>
      <c r="L155" s="1130"/>
      <c r="M155" s="1130"/>
      <c r="N155" s="1130"/>
      <c r="O155" s="1130"/>
      <c r="P155" s="1130"/>
      <c r="Q155" s="1130"/>
      <c r="R155" s="1130"/>
      <c r="S155" s="1131" t="str">
        <f>IF(SUM(D3_Mengen[[#This Row],[Stromkreis AC km (Stromkreis)]:[Konverter DC Anzahl]])&gt;0,"ja","nein")</f>
        <v>nein</v>
      </c>
      <c r="T155" s="1131"/>
    </row>
    <row r="156" spans="2:20" ht="14.85" customHeight="1" x14ac:dyDescent="0.2">
      <c r="B156" s="1129"/>
      <c r="C156" s="1118"/>
      <c r="D156" s="1118"/>
      <c r="E156" s="1118"/>
      <c r="F156" s="1118"/>
      <c r="G156"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56" s="1130"/>
      <c r="I156" s="1130"/>
      <c r="J156" s="1130"/>
      <c r="K156" s="1130"/>
      <c r="L156" s="1130"/>
      <c r="M156" s="1130"/>
      <c r="N156" s="1130"/>
      <c r="O156" s="1130"/>
      <c r="P156" s="1130"/>
      <c r="Q156" s="1130"/>
      <c r="R156" s="1130"/>
      <c r="S156" s="1131" t="str">
        <f>IF(SUM(D3_Mengen[[#This Row],[Stromkreis AC km (Stromkreis)]:[Konverter DC Anzahl]])&gt;0,"ja","nein")</f>
        <v>nein</v>
      </c>
      <c r="T156" s="1131"/>
    </row>
    <row r="157" spans="2:20" ht="14.85" customHeight="1" x14ac:dyDescent="0.2">
      <c r="B157" s="1129"/>
      <c r="C157" s="1118"/>
      <c r="D157" s="1118"/>
      <c r="E157" s="1118"/>
      <c r="F157" s="1118"/>
      <c r="G157"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57" s="1130"/>
      <c r="I157" s="1130"/>
      <c r="J157" s="1130"/>
      <c r="K157" s="1130"/>
      <c r="L157" s="1130"/>
      <c r="M157" s="1130"/>
      <c r="N157" s="1130"/>
      <c r="O157" s="1130"/>
      <c r="P157" s="1130"/>
      <c r="Q157" s="1130"/>
      <c r="R157" s="1130"/>
      <c r="S157" s="1131" t="str">
        <f>IF(SUM(D3_Mengen[[#This Row],[Stromkreis AC km (Stromkreis)]:[Konverter DC Anzahl]])&gt;0,"ja","nein")</f>
        <v>nein</v>
      </c>
      <c r="T157" s="1131"/>
    </row>
    <row r="158" spans="2:20" ht="14.85" customHeight="1" x14ac:dyDescent="0.2">
      <c r="B158" s="1129"/>
      <c r="C158" s="1118"/>
      <c r="D158" s="1118"/>
      <c r="E158" s="1118"/>
      <c r="F158" s="1118"/>
      <c r="G158"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58" s="1130"/>
      <c r="I158" s="1130"/>
      <c r="J158" s="1130"/>
      <c r="K158" s="1130"/>
      <c r="L158" s="1130"/>
      <c r="M158" s="1130"/>
      <c r="N158" s="1130"/>
      <c r="O158" s="1130"/>
      <c r="P158" s="1130"/>
      <c r="Q158" s="1130"/>
      <c r="R158" s="1130"/>
      <c r="S158" s="1131" t="str">
        <f>IF(SUM(D3_Mengen[[#This Row],[Stromkreis AC km (Stromkreis)]:[Konverter DC Anzahl]])&gt;0,"ja","nein")</f>
        <v>nein</v>
      </c>
      <c r="T158" s="1131"/>
    </row>
    <row r="159" spans="2:20" ht="14.85" customHeight="1" x14ac:dyDescent="0.2">
      <c r="B159" s="1129"/>
      <c r="C159" s="1118"/>
      <c r="D159" s="1118"/>
      <c r="E159" s="1118"/>
      <c r="F159" s="1118"/>
      <c r="G159"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59" s="1130"/>
      <c r="I159" s="1130"/>
      <c r="J159" s="1130"/>
      <c r="K159" s="1130"/>
      <c r="L159" s="1130"/>
      <c r="M159" s="1130"/>
      <c r="N159" s="1130"/>
      <c r="O159" s="1130"/>
      <c r="P159" s="1130"/>
      <c r="Q159" s="1130"/>
      <c r="R159" s="1130"/>
      <c r="S159" s="1131" t="str">
        <f>IF(SUM(D3_Mengen[[#This Row],[Stromkreis AC km (Stromkreis)]:[Konverter DC Anzahl]])&gt;0,"ja","nein")</f>
        <v>nein</v>
      </c>
      <c r="T159" s="1131"/>
    </row>
    <row r="160" spans="2:20" ht="14.85" customHeight="1" x14ac:dyDescent="0.2">
      <c r="B160" s="1129"/>
      <c r="C160" s="1118"/>
      <c r="D160" s="1118"/>
      <c r="E160" s="1118"/>
      <c r="F160" s="1118"/>
      <c r="G160"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60" s="1130"/>
      <c r="I160" s="1130"/>
      <c r="J160" s="1130"/>
      <c r="K160" s="1130"/>
      <c r="L160" s="1130"/>
      <c r="M160" s="1130"/>
      <c r="N160" s="1130"/>
      <c r="O160" s="1130"/>
      <c r="P160" s="1130"/>
      <c r="Q160" s="1130"/>
      <c r="R160" s="1130"/>
      <c r="S160" s="1131" t="str">
        <f>IF(SUM(D3_Mengen[[#This Row],[Stromkreis AC km (Stromkreis)]:[Konverter DC Anzahl]])&gt;0,"ja","nein")</f>
        <v>nein</v>
      </c>
      <c r="T160" s="1131"/>
    </row>
    <row r="161" spans="2:20" ht="14.85" customHeight="1" x14ac:dyDescent="0.2">
      <c r="B161" s="1129"/>
      <c r="C161" s="1118"/>
      <c r="D161" s="1118"/>
      <c r="E161" s="1118"/>
      <c r="F161" s="1118"/>
      <c r="G161"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61" s="1130"/>
      <c r="I161" s="1130"/>
      <c r="J161" s="1130"/>
      <c r="K161" s="1130"/>
      <c r="L161" s="1130"/>
      <c r="M161" s="1130"/>
      <c r="N161" s="1130"/>
      <c r="O161" s="1130"/>
      <c r="P161" s="1130"/>
      <c r="Q161" s="1130"/>
      <c r="R161" s="1130"/>
      <c r="S161" s="1131" t="str">
        <f>IF(SUM(D3_Mengen[[#This Row],[Stromkreis AC km (Stromkreis)]:[Konverter DC Anzahl]])&gt;0,"ja","nein")</f>
        <v>nein</v>
      </c>
      <c r="T161" s="1131"/>
    </row>
    <row r="162" spans="2:20" ht="14.85" customHeight="1" x14ac:dyDescent="0.2">
      <c r="B162" s="1129"/>
      <c r="C162" s="1118"/>
      <c r="D162" s="1118"/>
      <c r="E162" s="1118"/>
      <c r="F162" s="1118"/>
      <c r="G162"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62" s="1130"/>
      <c r="I162" s="1130"/>
      <c r="J162" s="1130"/>
      <c r="K162" s="1130"/>
      <c r="L162" s="1130"/>
      <c r="M162" s="1130"/>
      <c r="N162" s="1130"/>
      <c r="O162" s="1130"/>
      <c r="P162" s="1130"/>
      <c r="Q162" s="1130"/>
      <c r="R162" s="1130"/>
      <c r="S162" s="1131" t="str">
        <f>IF(SUM(D3_Mengen[[#This Row],[Stromkreis AC km (Stromkreis)]:[Konverter DC Anzahl]])&gt;0,"ja","nein")</f>
        <v>nein</v>
      </c>
      <c r="T162" s="1131"/>
    </row>
    <row r="163" spans="2:20" ht="14.85" customHeight="1" x14ac:dyDescent="0.2">
      <c r="B163" s="1129"/>
      <c r="C163" s="1118"/>
      <c r="D163" s="1118"/>
      <c r="E163" s="1118"/>
      <c r="F163" s="1118"/>
      <c r="G163"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63" s="1130"/>
      <c r="I163" s="1130"/>
      <c r="J163" s="1130"/>
      <c r="K163" s="1130"/>
      <c r="L163" s="1130"/>
      <c r="M163" s="1130"/>
      <c r="N163" s="1130"/>
      <c r="O163" s="1130"/>
      <c r="P163" s="1130"/>
      <c r="Q163" s="1130"/>
      <c r="R163" s="1130"/>
      <c r="S163" s="1131" t="str">
        <f>IF(SUM(D3_Mengen[[#This Row],[Stromkreis AC km (Stromkreis)]:[Konverter DC Anzahl]])&gt;0,"ja","nein")</f>
        <v>nein</v>
      </c>
      <c r="T163" s="1131"/>
    </row>
    <row r="164" spans="2:20" ht="14.85" customHeight="1" x14ac:dyDescent="0.2">
      <c r="B164" s="1129"/>
      <c r="C164" s="1118"/>
      <c r="D164" s="1118"/>
      <c r="E164" s="1118"/>
      <c r="F164" s="1118"/>
      <c r="G164"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64" s="1130"/>
      <c r="I164" s="1130"/>
      <c r="J164" s="1130"/>
      <c r="K164" s="1130"/>
      <c r="L164" s="1130"/>
      <c r="M164" s="1130"/>
      <c r="N164" s="1130"/>
      <c r="O164" s="1130"/>
      <c r="P164" s="1130"/>
      <c r="Q164" s="1130"/>
      <c r="R164" s="1130"/>
      <c r="S164" s="1131" t="str">
        <f>IF(SUM(D3_Mengen[[#This Row],[Stromkreis AC km (Stromkreis)]:[Konverter DC Anzahl]])&gt;0,"ja","nein")</f>
        <v>nein</v>
      </c>
      <c r="T164" s="1131"/>
    </row>
    <row r="165" spans="2:20" ht="14.85" customHeight="1" x14ac:dyDescent="0.2">
      <c r="B165" s="1129"/>
      <c r="C165" s="1118"/>
      <c r="D165" s="1118"/>
      <c r="E165" s="1118"/>
      <c r="F165" s="1118"/>
      <c r="G165"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65" s="1130"/>
      <c r="I165" s="1130"/>
      <c r="J165" s="1130"/>
      <c r="K165" s="1130"/>
      <c r="L165" s="1130"/>
      <c r="M165" s="1130"/>
      <c r="N165" s="1130"/>
      <c r="O165" s="1130"/>
      <c r="P165" s="1130"/>
      <c r="Q165" s="1130"/>
      <c r="R165" s="1130"/>
      <c r="S165" s="1131" t="str">
        <f>IF(SUM(D3_Mengen[[#This Row],[Stromkreis AC km (Stromkreis)]:[Konverter DC Anzahl]])&gt;0,"ja","nein")</f>
        <v>nein</v>
      </c>
      <c r="T165" s="1131"/>
    </row>
    <row r="166" spans="2:20" ht="14.85" customHeight="1" x14ac:dyDescent="0.2">
      <c r="B166" s="1129"/>
      <c r="C166" s="1118"/>
      <c r="D166" s="1118"/>
      <c r="E166" s="1118"/>
      <c r="F166" s="1118"/>
      <c r="G166"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66" s="1130"/>
      <c r="I166" s="1130"/>
      <c r="J166" s="1130"/>
      <c r="K166" s="1130"/>
      <c r="L166" s="1130"/>
      <c r="M166" s="1130"/>
      <c r="N166" s="1130"/>
      <c r="O166" s="1130"/>
      <c r="P166" s="1130"/>
      <c r="Q166" s="1130"/>
      <c r="R166" s="1130"/>
      <c r="S166" s="1131" t="str">
        <f>IF(SUM(D3_Mengen[[#This Row],[Stromkreis AC km (Stromkreis)]:[Konverter DC Anzahl]])&gt;0,"ja","nein")</f>
        <v>nein</v>
      </c>
      <c r="T166" s="1131"/>
    </row>
    <row r="167" spans="2:20" ht="14.85" customHeight="1" x14ac:dyDescent="0.2">
      <c r="B167" s="1129"/>
      <c r="C167" s="1118"/>
      <c r="D167" s="1118"/>
      <c r="E167" s="1118"/>
      <c r="F167" s="1118"/>
      <c r="G167"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67" s="1130"/>
      <c r="I167" s="1130"/>
      <c r="J167" s="1130"/>
      <c r="K167" s="1130"/>
      <c r="L167" s="1130"/>
      <c r="M167" s="1130"/>
      <c r="N167" s="1130"/>
      <c r="O167" s="1130"/>
      <c r="P167" s="1130"/>
      <c r="Q167" s="1130"/>
      <c r="R167" s="1130"/>
      <c r="S167" s="1131" t="str">
        <f>IF(SUM(D3_Mengen[[#This Row],[Stromkreis AC km (Stromkreis)]:[Konverter DC Anzahl]])&gt;0,"ja","nein")</f>
        <v>nein</v>
      </c>
      <c r="T167" s="1131"/>
    </row>
    <row r="168" spans="2:20" ht="14.85" customHeight="1" x14ac:dyDescent="0.2">
      <c r="B168" s="1129"/>
      <c r="C168" s="1118"/>
      <c r="D168" s="1118"/>
      <c r="E168" s="1118"/>
      <c r="F168" s="1118"/>
      <c r="G168"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68" s="1130"/>
      <c r="I168" s="1130"/>
      <c r="J168" s="1130"/>
      <c r="K168" s="1130"/>
      <c r="L168" s="1130"/>
      <c r="M168" s="1130"/>
      <c r="N168" s="1130"/>
      <c r="O168" s="1130"/>
      <c r="P168" s="1130"/>
      <c r="Q168" s="1130"/>
      <c r="R168" s="1130"/>
      <c r="S168" s="1131" t="str">
        <f>IF(SUM(D3_Mengen[[#This Row],[Stromkreis AC km (Stromkreis)]:[Konverter DC Anzahl]])&gt;0,"ja","nein")</f>
        <v>nein</v>
      </c>
      <c r="T168" s="1131"/>
    </row>
    <row r="169" spans="2:20" ht="14.85" customHeight="1" x14ac:dyDescent="0.2">
      <c r="B169" s="1129"/>
      <c r="C169" s="1118"/>
      <c r="D169" s="1118"/>
      <c r="E169" s="1118"/>
      <c r="F169" s="1118"/>
      <c r="G169"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69" s="1130"/>
      <c r="I169" s="1130"/>
      <c r="J169" s="1130"/>
      <c r="K169" s="1130"/>
      <c r="L169" s="1130"/>
      <c r="M169" s="1130"/>
      <c r="N169" s="1130"/>
      <c r="O169" s="1130"/>
      <c r="P169" s="1130"/>
      <c r="Q169" s="1130"/>
      <c r="R169" s="1130"/>
      <c r="S169" s="1131" t="str">
        <f>IF(SUM(D3_Mengen[[#This Row],[Stromkreis AC km (Stromkreis)]:[Konverter DC Anzahl]])&gt;0,"ja","nein")</f>
        <v>nein</v>
      </c>
      <c r="T169" s="1131"/>
    </row>
    <row r="170" spans="2:20" ht="14.85" customHeight="1" x14ac:dyDescent="0.2">
      <c r="B170" s="1129"/>
      <c r="C170" s="1118"/>
      <c r="D170" s="1118"/>
      <c r="E170" s="1118"/>
      <c r="F170" s="1118"/>
      <c r="G170"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70" s="1130"/>
      <c r="I170" s="1130"/>
      <c r="J170" s="1130"/>
      <c r="K170" s="1130"/>
      <c r="L170" s="1130"/>
      <c r="M170" s="1130"/>
      <c r="N170" s="1130"/>
      <c r="O170" s="1130"/>
      <c r="P170" s="1130"/>
      <c r="Q170" s="1130"/>
      <c r="R170" s="1130"/>
      <c r="S170" s="1131" t="str">
        <f>IF(SUM(D3_Mengen[[#This Row],[Stromkreis AC km (Stromkreis)]:[Konverter DC Anzahl]])&gt;0,"ja","nein")</f>
        <v>nein</v>
      </c>
      <c r="T170" s="1131"/>
    </row>
    <row r="171" spans="2:20" ht="14.85" customHeight="1" x14ac:dyDescent="0.2">
      <c r="B171" s="1129"/>
      <c r="C171" s="1118"/>
      <c r="D171" s="1118"/>
      <c r="E171" s="1118"/>
      <c r="F171" s="1118"/>
      <c r="G171"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71" s="1130"/>
      <c r="I171" s="1130"/>
      <c r="J171" s="1130"/>
      <c r="K171" s="1130"/>
      <c r="L171" s="1130"/>
      <c r="M171" s="1130"/>
      <c r="N171" s="1130"/>
      <c r="O171" s="1130"/>
      <c r="P171" s="1130"/>
      <c r="Q171" s="1130"/>
      <c r="R171" s="1130"/>
      <c r="S171" s="1131" t="str">
        <f>IF(SUM(D3_Mengen[[#This Row],[Stromkreis AC km (Stromkreis)]:[Konverter DC Anzahl]])&gt;0,"ja","nein")</f>
        <v>nein</v>
      </c>
      <c r="T171" s="1131"/>
    </row>
    <row r="172" spans="2:20" ht="14.85" customHeight="1" x14ac:dyDescent="0.2">
      <c r="B172" s="1129"/>
      <c r="C172" s="1118"/>
      <c r="D172" s="1118"/>
      <c r="E172" s="1118"/>
      <c r="F172" s="1118"/>
      <c r="G172"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72" s="1130"/>
      <c r="I172" s="1130"/>
      <c r="J172" s="1130"/>
      <c r="K172" s="1130"/>
      <c r="L172" s="1130"/>
      <c r="M172" s="1130"/>
      <c r="N172" s="1130"/>
      <c r="O172" s="1130"/>
      <c r="P172" s="1130"/>
      <c r="Q172" s="1130"/>
      <c r="R172" s="1130"/>
      <c r="S172" s="1131" t="str">
        <f>IF(SUM(D3_Mengen[[#This Row],[Stromkreis AC km (Stromkreis)]:[Konverter DC Anzahl]])&gt;0,"ja","nein")</f>
        <v>nein</v>
      </c>
      <c r="T172" s="1131"/>
    </row>
    <row r="173" spans="2:20" ht="14.85" customHeight="1" x14ac:dyDescent="0.2">
      <c r="B173" s="1129"/>
      <c r="C173" s="1118"/>
      <c r="D173" s="1118"/>
      <c r="E173" s="1118"/>
      <c r="F173" s="1118"/>
      <c r="G173"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73" s="1130"/>
      <c r="I173" s="1130"/>
      <c r="J173" s="1130"/>
      <c r="K173" s="1130"/>
      <c r="L173" s="1130"/>
      <c r="M173" s="1130"/>
      <c r="N173" s="1130"/>
      <c r="O173" s="1130"/>
      <c r="P173" s="1130"/>
      <c r="Q173" s="1130"/>
      <c r="R173" s="1130"/>
      <c r="S173" s="1131" t="str">
        <f>IF(SUM(D3_Mengen[[#This Row],[Stromkreis AC km (Stromkreis)]:[Konverter DC Anzahl]])&gt;0,"ja","nein")</f>
        <v>nein</v>
      </c>
      <c r="T173" s="1131"/>
    </row>
    <row r="174" spans="2:20" ht="14.85" customHeight="1" x14ac:dyDescent="0.2">
      <c r="B174" s="1129"/>
      <c r="C174" s="1118"/>
      <c r="D174" s="1118"/>
      <c r="E174" s="1118"/>
      <c r="F174" s="1118"/>
      <c r="G174"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74" s="1130"/>
      <c r="I174" s="1130"/>
      <c r="J174" s="1130"/>
      <c r="K174" s="1130"/>
      <c r="L174" s="1130"/>
      <c r="M174" s="1130"/>
      <c r="N174" s="1130"/>
      <c r="O174" s="1130"/>
      <c r="P174" s="1130"/>
      <c r="Q174" s="1130"/>
      <c r="R174" s="1130"/>
      <c r="S174" s="1131" t="str">
        <f>IF(SUM(D3_Mengen[[#This Row],[Stromkreis AC km (Stromkreis)]:[Konverter DC Anzahl]])&gt;0,"ja","nein")</f>
        <v>nein</v>
      </c>
      <c r="T174" s="1131"/>
    </row>
    <row r="175" spans="2:20" ht="14.85" customHeight="1" x14ac:dyDescent="0.2">
      <c r="B175" s="1129"/>
      <c r="C175" s="1118"/>
      <c r="D175" s="1118"/>
      <c r="E175" s="1118"/>
      <c r="F175" s="1118"/>
      <c r="G175"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75" s="1130"/>
      <c r="I175" s="1130"/>
      <c r="J175" s="1130"/>
      <c r="K175" s="1130"/>
      <c r="L175" s="1130"/>
      <c r="M175" s="1130"/>
      <c r="N175" s="1130"/>
      <c r="O175" s="1130"/>
      <c r="P175" s="1130"/>
      <c r="Q175" s="1130"/>
      <c r="R175" s="1130"/>
      <c r="S175" s="1131" t="str">
        <f>IF(SUM(D3_Mengen[[#This Row],[Stromkreis AC km (Stromkreis)]:[Konverter DC Anzahl]])&gt;0,"ja","nein")</f>
        <v>nein</v>
      </c>
      <c r="T175" s="1131"/>
    </row>
    <row r="176" spans="2:20" ht="14.85" customHeight="1" x14ac:dyDescent="0.2">
      <c r="B176" s="1129"/>
      <c r="C176" s="1118"/>
      <c r="D176" s="1118"/>
      <c r="E176" s="1118"/>
      <c r="F176" s="1118"/>
      <c r="G176"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76" s="1130"/>
      <c r="I176" s="1130"/>
      <c r="J176" s="1130"/>
      <c r="K176" s="1130"/>
      <c r="L176" s="1130"/>
      <c r="M176" s="1130"/>
      <c r="N176" s="1130"/>
      <c r="O176" s="1130"/>
      <c r="P176" s="1130"/>
      <c r="Q176" s="1130"/>
      <c r="R176" s="1130"/>
      <c r="S176" s="1131" t="str">
        <f>IF(SUM(D3_Mengen[[#This Row],[Stromkreis AC km (Stromkreis)]:[Konverter DC Anzahl]])&gt;0,"ja","nein")</f>
        <v>nein</v>
      </c>
      <c r="T176" s="1131"/>
    </row>
    <row r="177" spans="2:20" ht="14.85" customHeight="1" x14ac:dyDescent="0.2">
      <c r="B177" s="1129"/>
      <c r="C177" s="1118"/>
      <c r="D177" s="1118"/>
      <c r="E177" s="1118"/>
      <c r="F177" s="1118"/>
      <c r="G177"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77" s="1130"/>
      <c r="I177" s="1130"/>
      <c r="J177" s="1130"/>
      <c r="K177" s="1130"/>
      <c r="L177" s="1130"/>
      <c r="M177" s="1130"/>
      <c r="N177" s="1130"/>
      <c r="O177" s="1130"/>
      <c r="P177" s="1130"/>
      <c r="Q177" s="1130"/>
      <c r="R177" s="1130"/>
      <c r="S177" s="1131" t="str">
        <f>IF(SUM(D3_Mengen[[#This Row],[Stromkreis AC km (Stromkreis)]:[Konverter DC Anzahl]])&gt;0,"ja","nein")</f>
        <v>nein</v>
      </c>
      <c r="T177" s="1131"/>
    </row>
    <row r="178" spans="2:20" ht="14.85" customHeight="1" x14ac:dyDescent="0.2">
      <c r="B178" s="1129"/>
      <c r="C178" s="1118"/>
      <c r="D178" s="1118"/>
      <c r="E178" s="1118"/>
      <c r="F178" s="1118"/>
      <c r="G178"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78" s="1130"/>
      <c r="I178" s="1130"/>
      <c r="J178" s="1130"/>
      <c r="K178" s="1130"/>
      <c r="L178" s="1130"/>
      <c r="M178" s="1130"/>
      <c r="N178" s="1130"/>
      <c r="O178" s="1130"/>
      <c r="P178" s="1130"/>
      <c r="Q178" s="1130"/>
      <c r="R178" s="1130"/>
      <c r="S178" s="1131" t="str">
        <f>IF(SUM(D3_Mengen[[#This Row],[Stromkreis AC km (Stromkreis)]:[Konverter DC Anzahl]])&gt;0,"ja","nein")</f>
        <v>nein</v>
      </c>
      <c r="T178" s="1131"/>
    </row>
    <row r="179" spans="2:20" ht="14.85" customHeight="1" x14ac:dyDescent="0.2">
      <c r="B179" s="1129"/>
      <c r="C179" s="1118"/>
      <c r="D179" s="1118"/>
      <c r="E179" s="1118"/>
      <c r="F179" s="1118"/>
      <c r="G179"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79" s="1130"/>
      <c r="I179" s="1130"/>
      <c r="J179" s="1130"/>
      <c r="K179" s="1130"/>
      <c r="L179" s="1130"/>
      <c r="M179" s="1130"/>
      <c r="N179" s="1130"/>
      <c r="O179" s="1130"/>
      <c r="P179" s="1130"/>
      <c r="Q179" s="1130"/>
      <c r="R179" s="1130"/>
      <c r="S179" s="1131" t="str">
        <f>IF(SUM(D3_Mengen[[#This Row],[Stromkreis AC km (Stromkreis)]:[Konverter DC Anzahl]])&gt;0,"ja","nein")</f>
        <v>nein</v>
      </c>
      <c r="T179" s="1131"/>
    </row>
    <row r="180" spans="2:20" ht="14.85" customHeight="1" x14ac:dyDescent="0.2">
      <c r="B180" s="1129"/>
      <c r="C180" s="1118"/>
      <c r="D180" s="1118"/>
      <c r="E180" s="1118"/>
      <c r="F180" s="1118"/>
      <c r="G180"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80" s="1130"/>
      <c r="I180" s="1130"/>
      <c r="J180" s="1130"/>
      <c r="K180" s="1130"/>
      <c r="L180" s="1130"/>
      <c r="M180" s="1130"/>
      <c r="N180" s="1130"/>
      <c r="O180" s="1130"/>
      <c r="P180" s="1130"/>
      <c r="Q180" s="1130"/>
      <c r="R180" s="1130"/>
      <c r="S180" s="1131" t="str">
        <f>IF(SUM(D3_Mengen[[#This Row],[Stromkreis AC km (Stromkreis)]:[Konverter DC Anzahl]])&gt;0,"ja","nein")</f>
        <v>nein</v>
      </c>
      <c r="T180" s="1131"/>
    </row>
    <row r="181" spans="2:20" ht="14.85" customHeight="1" x14ac:dyDescent="0.2">
      <c r="B181" s="1129"/>
      <c r="C181" s="1118"/>
      <c r="D181" s="1118"/>
      <c r="E181" s="1118"/>
      <c r="F181" s="1118"/>
      <c r="G181"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81" s="1130"/>
      <c r="I181" s="1130"/>
      <c r="J181" s="1130"/>
      <c r="K181" s="1130"/>
      <c r="L181" s="1130"/>
      <c r="M181" s="1130"/>
      <c r="N181" s="1130"/>
      <c r="O181" s="1130"/>
      <c r="P181" s="1130"/>
      <c r="Q181" s="1130"/>
      <c r="R181" s="1130"/>
      <c r="S181" s="1131" t="str">
        <f>IF(SUM(D3_Mengen[[#This Row],[Stromkreis AC km (Stromkreis)]:[Konverter DC Anzahl]])&gt;0,"ja","nein")</f>
        <v>nein</v>
      </c>
      <c r="T181" s="1131"/>
    </row>
    <row r="182" spans="2:20" ht="14.85" customHeight="1" x14ac:dyDescent="0.2">
      <c r="B182" s="1129"/>
      <c r="C182" s="1118"/>
      <c r="D182" s="1118"/>
      <c r="E182" s="1118"/>
      <c r="F182" s="1118"/>
      <c r="G182"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82" s="1130"/>
      <c r="I182" s="1130"/>
      <c r="J182" s="1130"/>
      <c r="K182" s="1130"/>
      <c r="L182" s="1130"/>
      <c r="M182" s="1130"/>
      <c r="N182" s="1130"/>
      <c r="O182" s="1130"/>
      <c r="P182" s="1130"/>
      <c r="Q182" s="1130"/>
      <c r="R182" s="1130"/>
      <c r="S182" s="1131" t="str">
        <f>IF(SUM(D3_Mengen[[#This Row],[Stromkreis AC km (Stromkreis)]:[Konverter DC Anzahl]])&gt;0,"ja","nein")</f>
        <v>nein</v>
      </c>
      <c r="T182" s="1131"/>
    </row>
    <row r="183" spans="2:20" ht="14.85" customHeight="1" x14ac:dyDescent="0.2">
      <c r="B183" s="1129"/>
      <c r="C183" s="1118"/>
      <c r="D183" s="1118"/>
      <c r="E183" s="1118"/>
      <c r="F183" s="1118"/>
      <c r="G183"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83" s="1130"/>
      <c r="I183" s="1130"/>
      <c r="J183" s="1130"/>
      <c r="K183" s="1130"/>
      <c r="L183" s="1130"/>
      <c r="M183" s="1130"/>
      <c r="N183" s="1130"/>
      <c r="O183" s="1130"/>
      <c r="P183" s="1130"/>
      <c r="Q183" s="1130"/>
      <c r="R183" s="1130"/>
      <c r="S183" s="1131" t="str">
        <f>IF(SUM(D3_Mengen[[#This Row],[Stromkreis AC km (Stromkreis)]:[Konverter DC Anzahl]])&gt;0,"ja","nein")</f>
        <v>nein</v>
      </c>
      <c r="T183" s="1131"/>
    </row>
    <row r="184" spans="2:20" ht="14.85" customHeight="1" x14ac:dyDescent="0.2">
      <c r="B184" s="1129"/>
      <c r="C184" s="1118"/>
      <c r="D184" s="1118"/>
      <c r="E184" s="1118"/>
      <c r="F184" s="1118"/>
      <c r="G184"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84" s="1130"/>
      <c r="I184" s="1130"/>
      <c r="J184" s="1130"/>
      <c r="K184" s="1130"/>
      <c r="L184" s="1130"/>
      <c r="M184" s="1130"/>
      <c r="N184" s="1130"/>
      <c r="O184" s="1130"/>
      <c r="P184" s="1130"/>
      <c r="Q184" s="1130"/>
      <c r="R184" s="1130"/>
      <c r="S184" s="1131" t="str">
        <f>IF(SUM(D3_Mengen[[#This Row],[Stromkreis AC km (Stromkreis)]:[Konverter DC Anzahl]])&gt;0,"ja","nein")</f>
        <v>nein</v>
      </c>
      <c r="T184" s="1131"/>
    </row>
    <row r="185" spans="2:20" ht="14.85" customHeight="1" x14ac:dyDescent="0.2">
      <c r="B185" s="1129"/>
      <c r="C185" s="1118"/>
      <c r="D185" s="1118"/>
      <c r="E185" s="1118"/>
      <c r="F185" s="1118"/>
      <c r="G185"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85" s="1130"/>
      <c r="I185" s="1130"/>
      <c r="J185" s="1130"/>
      <c r="K185" s="1130"/>
      <c r="L185" s="1130"/>
      <c r="M185" s="1130"/>
      <c r="N185" s="1130"/>
      <c r="O185" s="1130"/>
      <c r="P185" s="1130"/>
      <c r="Q185" s="1130"/>
      <c r="R185" s="1130"/>
      <c r="S185" s="1131" t="str">
        <f>IF(SUM(D3_Mengen[[#This Row],[Stromkreis AC km (Stromkreis)]:[Konverter DC Anzahl]])&gt;0,"ja","nein")</f>
        <v>nein</v>
      </c>
      <c r="T185" s="1131"/>
    </row>
    <row r="186" spans="2:20" ht="14.85" customHeight="1" x14ac:dyDescent="0.2">
      <c r="B186" s="1129"/>
      <c r="C186" s="1118"/>
      <c r="D186" s="1118"/>
      <c r="E186" s="1118"/>
      <c r="F186" s="1118"/>
      <c r="G186"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86" s="1130"/>
      <c r="I186" s="1130"/>
      <c r="J186" s="1130"/>
      <c r="K186" s="1130"/>
      <c r="L186" s="1130"/>
      <c r="M186" s="1130"/>
      <c r="N186" s="1130"/>
      <c r="O186" s="1130"/>
      <c r="P186" s="1130"/>
      <c r="Q186" s="1130"/>
      <c r="R186" s="1130"/>
      <c r="S186" s="1131" t="str">
        <f>IF(SUM(D3_Mengen[[#This Row],[Stromkreis AC km (Stromkreis)]:[Konverter DC Anzahl]])&gt;0,"ja","nein")</f>
        <v>nein</v>
      </c>
      <c r="T186" s="1131"/>
    </row>
    <row r="187" spans="2:20" ht="14.85" customHeight="1" x14ac:dyDescent="0.2">
      <c r="B187" s="1129"/>
      <c r="C187" s="1118"/>
      <c r="D187" s="1118"/>
      <c r="E187" s="1118"/>
      <c r="F187" s="1118"/>
      <c r="G187"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87" s="1130"/>
      <c r="I187" s="1130"/>
      <c r="J187" s="1130"/>
      <c r="K187" s="1130"/>
      <c r="L187" s="1130"/>
      <c r="M187" s="1130"/>
      <c r="N187" s="1130"/>
      <c r="O187" s="1130"/>
      <c r="P187" s="1130"/>
      <c r="Q187" s="1130"/>
      <c r="R187" s="1130"/>
      <c r="S187" s="1131" t="str">
        <f>IF(SUM(D3_Mengen[[#This Row],[Stromkreis AC km (Stromkreis)]:[Konverter DC Anzahl]])&gt;0,"ja","nein")</f>
        <v>nein</v>
      </c>
      <c r="T187" s="1131"/>
    </row>
    <row r="188" spans="2:20" ht="14.85" customHeight="1" x14ac:dyDescent="0.2">
      <c r="B188" s="1129"/>
      <c r="C188" s="1118"/>
      <c r="D188" s="1118"/>
      <c r="E188" s="1118"/>
      <c r="F188" s="1118"/>
      <c r="G188"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88" s="1130"/>
      <c r="I188" s="1130"/>
      <c r="J188" s="1130"/>
      <c r="K188" s="1130"/>
      <c r="L188" s="1130"/>
      <c r="M188" s="1130"/>
      <c r="N188" s="1130"/>
      <c r="O188" s="1130"/>
      <c r="P188" s="1130"/>
      <c r="Q188" s="1130"/>
      <c r="R188" s="1130"/>
      <c r="S188" s="1131" t="str">
        <f>IF(SUM(D3_Mengen[[#This Row],[Stromkreis AC km (Stromkreis)]:[Konverter DC Anzahl]])&gt;0,"ja","nein")</f>
        <v>nein</v>
      </c>
      <c r="T188" s="1131"/>
    </row>
    <row r="189" spans="2:20" ht="14.85" customHeight="1" x14ac:dyDescent="0.2">
      <c r="B189" s="1129"/>
      <c r="C189" s="1118"/>
      <c r="D189" s="1118"/>
      <c r="E189" s="1118"/>
      <c r="F189" s="1118"/>
      <c r="G189"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89" s="1130"/>
      <c r="I189" s="1130"/>
      <c r="J189" s="1130"/>
      <c r="K189" s="1130"/>
      <c r="L189" s="1130"/>
      <c r="M189" s="1130"/>
      <c r="N189" s="1130"/>
      <c r="O189" s="1130"/>
      <c r="P189" s="1130"/>
      <c r="Q189" s="1130"/>
      <c r="R189" s="1130"/>
      <c r="S189" s="1131" t="str">
        <f>IF(SUM(D3_Mengen[[#This Row],[Stromkreis AC km (Stromkreis)]:[Konverter DC Anzahl]])&gt;0,"ja","nein")</f>
        <v>nein</v>
      </c>
      <c r="T189" s="1131"/>
    </row>
    <row r="190" spans="2:20" ht="14.85" customHeight="1" x14ac:dyDescent="0.2">
      <c r="B190" s="1129"/>
      <c r="C190" s="1118"/>
      <c r="D190" s="1118"/>
      <c r="E190" s="1118"/>
      <c r="F190" s="1118"/>
      <c r="G190"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90" s="1130"/>
      <c r="I190" s="1130"/>
      <c r="J190" s="1130"/>
      <c r="K190" s="1130"/>
      <c r="L190" s="1130"/>
      <c r="M190" s="1130"/>
      <c r="N190" s="1130"/>
      <c r="O190" s="1130"/>
      <c r="P190" s="1130"/>
      <c r="Q190" s="1130"/>
      <c r="R190" s="1130"/>
      <c r="S190" s="1131" t="str">
        <f>IF(SUM(D3_Mengen[[#This Row],[Stromkreis AC km (Stromkreis)]:[Konverter DC Anzahl]])&gt;0,"ja","nein")</f>
        <v>nein</v>
      </c>
      <c r="T190" s="1131"/>
    </row>
    <row r="191" spans="2:20" ht="14.85" customHeight="1" x14ac:dyDescent="0.2">
      <c r="B191" s="1129"/>
      <c r="C191" s="1118"/>
      <c r="D191" s="1118"/>
      <c r="E191" s="1118"/>
      <c r="F191" s="1118"/>
      <c r="G191"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91" s="1130"/>
      <c r="I191" s="1130"/>
      <c r="J191" s="1130"/>
      <c r="K191" s="1130"/>
      <c r="L191" s="1130"/>
      <c r="M191" s="1130"/>
      <c r="N191" s="1130"/>
      <c r="O191" s="1130"/>
      <c r="P191" s="1130"/>
      <c r="Q191" s="1130"/>
      <c r="R191" s="1130"/>
      <c r="S191" s="1131" t="str">
        <f>IF(SUM(D3_Mengen[[#This Row],[Stromkreis AC km (Stromkreis)]:[Konverter DC Anzahl]])&gt;0,"ja","nein")</f>
        <v>nein</v>
      </c>
      <c r="T191" s="1131"/>
    </row>
    <row r="192" spans="2:20" ht="14.85" customHeight="1" x14ac:dyDescent="0.2">
      <c r="B192" s="1129"/>
      <c r="C192" s="1118"/>
      <c r="D192" s="1118"/>
      <c r="E192" s="1118"/>
      <c r="F192" s="1118"/>
      <c r="G192"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92" s="1130"/>
      <c r="I192" s="1130"/>
      <c r="J192" s="1130"/>
      <c r="K192" s="1130"/>
      <c r="L192" s="1130"/>
      <c r="M192" s="1130"/>
      <c r="N192" s="1130"/>
      <c r="O192" s="1130"/>
      <c r="P192" s="1130"/>
      <c r="Q192" s="1130"/>
      <c r="R192" s="1130"/>
      <c r="S192" s="1131" t="str">
        <f>IF(SUM(D3_Mengen[[#This Row],[Stromkreis AC km (Stromkreis)]:[Konverter DC Anzahl]])&gt;0,"ja","nein")</f>
        <v>nein</v>
      </c>
      <c r="T192" s="1131"/>
    </row>
    <row r="193" spans="2:20" ht="14.85" customHeight="1" x14ac:dyDescent="0.2">
      <c r="B193" s="1129"/>
      <c r="C193" s="1118"/>
      <c r="D193" s="1118"/>
      <c r="E193" s="1118"/>
      <c r="F193" s="1118"/>
      <c r="G193"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93" s="1130"/>
      <c r="I193" s="1130"/>
      <c r="J193" s="1130"/>
      <c r="K193" s="1130"/>
      <c r="L193" s="1130"/>
      <c r="M193" s="1130"/>
      <c r="N193" s="1130"/>
      <c r="O193" s="1130"/>
      <c r="P193" s="1130"/>
      <c r="Q193" s="1130"/>
      <c r="R193" s="1130"/>
      <c r="S193" s="1131" t="str">
        <f>IF(SUM(D3_Mengen[[#This Row],[Stromkreis AC km (Stromkreis)]:[Konverter DC Anzahl]])&gt;0,"ja","nein")</f>
        <v>nein</v>
      </c>
      <c r="T193" s="1131"/>
    </row>
    <row r="194" spans="2:20" ht="14.85" customHeight="1" x14ac:dyDescent="0.2">
      <c r="B194" s="1129"/>
      <c r="C194" s="1118"/>
      <c r="D194" s="1118"/>
      <c r="E194" s="1118"/>
      <c r="F194" s="1118"/>
      <c r="G194"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94" s="1130"/>
      <c r="I194" s="1130"/>
      <c r="J194" s="1130"/>
      <c r="K194" s="1130"/>
      <c r="L194" s="1130"/>
      <c r="M194" s="1130"/>
      <c r="N194" s="1130"/>
      <c r="O194" s="1130"/>
      <c r="P194" s="1130"/>
      <c r="Q194" s="1130"/>
      <c r="R194" s="1130"/>
      <c r="S194" s="1131" t="str">
        <f>IF(SUM(D3_Mengen[[#This Row],[Stromkreis AC km (Stromkreis)]:[Konverter DC Anzahl]])&gt;0,"ja","nein")</f>
        <v>nein</v>
      </c>
      <c r="T194" s="1131"/>
    </row>
    <row r="195" spans="2:20" ht="14.85" customHeight="1" x14ac:dyDescent="0.2">
      <c r="B195" s="1129"/>
      <c r="C195" s="1118"/>
      <c r="D195" s="1118"/>
      <c r="E195" s="1118"/>
      <c r="F195" s="1118"/>
      <c r="G195"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95" s="1130"/>
      <c r="I195" s="1130"/>
      <c r="J195" s="1130"/>
      <c r="K195" s="1130"/>
      <c r="L195" s="1130"/>
      <c r="M195" s="1130"/>
      <c r="N195" s="1130"/>
      <c r="O195" s="1130"/>
      <c r="P195" s="1130"/>
      <c r="Q195" s="1130"/>
      <c r="R195" s="1130"/>
      <c r="S195" s="1131" t="str">
        <f>IF(SUM(D3_Mengen[[#This Row],[Stromkreis AC km (Stromkreis)]:[Konverter DC Anzahl]])&gt;0,"ja","nein")</f>
        <v>nein</v>
      </c>
      <c r="T195" s="1131"/>
    </row>
    <row r="196" spans="2:20" ht="14.85" customHeight="1" x14ac:dyDescent="0.2">
      <c r="B196" s="1129"/>
      <c r="C196" s="1118"/>
      <c r="D196" s="1118"/>
      <c r="E196" s="1118"/>
      <c r="F196" s="1118"/>
      <c r="G196"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96" s="1130"/>
      <c r="I196" s="1130"/>
      <c r="J196" s="1130"/>
      <c r="K196" s="1130"/>
      <c r="L196" s="1130"/>
      <c r="M196" s="1130"/>
      <c r="N196" s="1130"/>
      <c r="O196" s="1130"/>
      <c r="P196" s="1130"/>
      <c r="Q196" s="1130"/>
      <c r="R196" s="1130"/>
      <c r="S196" s="1131" t="str">
        <f>IF(SUM(D3_Mengen[[#This Row],[Stromkreis AC km (Stromkreis)]:[Konverter DC Anzahl]])&gt;0,"ja","nein")</f>
        <v>nein</v>
      </c>
      <c r="T196" s="1131"/>
    </row>
    <row r="197" spans="2:20" ht="14.85" customHeight="1" x14ac:dyDescent="0.2">
      <c r="B197" s="1129"/>
      <c r="C197" s="1118"/>
      <c r="D197" s="1118"/>
      <c r="E197" s="1118"/>
      <c r="F197" s="1118"/>
      <c r="G197"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97" s="1130"/>
      <c r="I197" s="1130"/>
      <c r="J197" s="1130"/>
      <c r="K197" s="1130"/>
      <c r="L197" s="1130"/>
      <c r="M197" s="1130"/>
      <c r="N197" s="1130"/>
      <c r="O197" s="1130"/>
      <c r="P197" s="1130"/>
      <c r="Q197" s="1130"/>
      <c r="R197" s="1130"/>
      <c r="S197" s="1131" t="str">
        <f>IF(SUM(D3_Mengen[[#This Row],[Stromkreis AC km (Stromkreis)]:[Konverter DC Anzahl]])&gt;0,"ja","nein")</f>
        <v>nein</v>
      </c>
      <c r="T197" s="1131"/>
    </row>
    <row r="198" spans="2:20" ht="14.85" customHeight="1" x14ac:dyDescent="0.2">
      <c r="B198" s="1129"/>
      <c r="C198" s="1118"/>
      <c r="D198" s="1118"/>
      <c r="E198" s="1118"/>
      <c r="F198" s="1118"/>
      <c r="G198"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98" s="1130"/>
      <c r="I198" s="1130"/>
      <c r="J198" s="1130"/>
      <c r="K198" s="1130"/>
      <c r="L198" s="1130"/>
      <c r="M198" s="1130"/>
      <c r="N198" s="1130"/>
      <c r="O198" s="1130"/>
      <c r="P198" s="1130"/>
      <c r="Q198" s="1130"/>
      <c r="R198" s="1130"/>
      <c r="S198" s="1131" t="str">
        <f>IF(SUM(D3_Mengen[[#This Row],[Stromkreis AC km (Stromkreis)]:[Konverter DC Anzahl]])&gt;0,"ja","nein")</f>
        <v>nein</v>
      </c>
      <c r="T198" s="1131"/>
    </row>
    <row r="199" spans="2:20" ht="14.85" customHeight="1" x14ac:dyDescent="0.2">
      <c r="B199" s="1129"/>
      <c r="C199" s="1118"/>
      <c r="D199" s="1118"/>
      <c r="E199" s="1118"/>
      <c r="F199" s="1118"/>
      <c r="G199"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199" s="1130"/>
      <c r="I199" s="1130"/>
      <c r="J199" s="1130"/>
      <c r="K199" s="1130"/>
      <c r="L199" s="1130"/>
      <c r="M199" s="1130"/>
      <c r="N199" s="1130"/>
      <c r="O199" s="1130"/>
      <c r="P199" s="1130"/>
      <c r="Q199" s="1130"/>
      <c r="R199" s="1130"/>
      <c r="S199" s="1131" t="str">
        <f>IF(SUM(D3_Mengen[[#This Row],[Stromkreis AC km (Stromkreis)]:[Konverter DC Anzahl]])&gt;0,"ja","nein")</f>
        <v>nein</v>
      </c>
      <c r="T199" s="1131"/>
    </row>
    <row r="200" spans="2:20" ht="14.85" customHeight="1" x14ac:dyDescent="0.2">
      <c r="B200" s="1129"/>
      <c r="C200" s="1118"/>
      <c r="D200" s="1118"/>
      <c r="E200" s="1118"/>
      <c r="F200" s="1118"/>
      <c r="G200"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00" s="1130"/>
      <c r="I200" s="1130"/>
      <c r="J200" s="1130"/>
      <c r="K200" s="1130"/>
      <c r="L200" s="1130"/>
      <c r="M200" s="1130"/>
      <c r="N200" s="1130"/>
      <c r="O200" s="1130"/>
      <c r="P200" s="1130"/>
      <c r="Q200" s="1130"/>
      <c r="R200" s="1130"/>
      <c r="S200" s="1131" t="str">
        <f>IF(SUM(D3_Mengen[[#This Row],[Stromkreis AC km (Stromkreis)]:[Konverter DC Anzahl]])&gt;0,"ja","nein")</f>
        <v>nein</v>
      </c>
      <c r="T200" s="1131"/>
    </row>
    <row r="201" spans="2:20" ht="14.85" customHeight="1" x14ac:dyDescent="0.2">
      <c r="B201" s="1129"/>
      <c r="C201" s="1118"/>
      <c r="D201" s="1118"/>
      <c r="E201" s="1118"/>
      <c r="F201" s="1118"/>
      <c r="G201"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01" s="1130"/>
      <c r="I201" s="1130"/>
      <c r="J201" s="1130"/>
      <c r="K201" s="1130"/>
      <c r="L201" s="1130"/>
      <c r="M201" s="1130"/>
      <c r="N201" s="1130"/>
      <c r="O201" s="1130"/>
      <c r="P201" s="1130"/>
      <c r="Q201" s="1130"/>
      <c r="R201" s="1130"/>
      <c r="S201" s="1131" t="str">
        <f>IF(SUM(D3_Mengen[[#This Row],[Stromkreis AC km (Stromkreis)]:[Konverter DC Anzahl]])&gt;0,"ja","nein")</f>
        <v>nein</v>
      </c>
      <c r="T201" s="1131"/>
    </row>
    <row r="202" spans="2:20" ht="14.85" customHeight="1" x14ac:dyDescent="0.2">
      <c r="B202" s="1129"/>
      <c r="C202" s="1118"/>
      <c r="D202" s="1118"/>
      <c r="E202" s="1118"/>
      <c r="F202" s="1118"/>
      <c r="G202"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02" s="1130"/>
      <c r="I202" s="1130"/>
      <c r="J202" s="1130"/>
      <c r="K202" s="1130"/>
      <c r="L202" s="1130"/>
      <c r="M202" s="1130"/>
      <c r="N202" s="1130"/>
      <c r="O202" s="1130"/>
      <c r="P202" s="1130"/>
      <c r="Q202" s="1130"/>
      <c r="R202" s="1130"/>
      <c r="S202" s="1131" t="str">
        <f>IF(SUM(D3_Mengen[[#This Row],[Stromkreis AC km (Stromkreis)]:[Konverter DC Anzahl]])&gt;0,"ja","nein")</f>
        <v>nein</v>
      </c>
      <c r="T202" s="1131"/>
    </row>
    <row r="203" spans="2:20" ht="14.85" customHeight="1" x14ac:dyDescent="0.2">
      <c r="B203" s="1129"/>
      <c r="C203" s="1118"/>
      <c r="D203" s="1118"/>
      <c r="E203" s="1118"/>
      <c r="F203" s="1118"/>
      <c r="G203"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03" s="1130"/>
      <c r="I203" s="1130"/>
      <c r="J203" s="1130"/>
      <c r="K203" s="1130"/>
      <c r="L203" s="1130"/>
      <c r="M203" s="1130"/>
      <c r="N203" s="1130"/>
      <c r="O203" s="1130"/>
      <c r="P203" s="1130"/>
      <c r="Q203" s="1130"/>
      <c r="R203" s="1130"/>
      <c r="S203" s="1131" t="str">
        <f>IF(SUM(D3_Mengen[[#This Row],[Stromkreis AC km (Stromkreis)]:[Konverter DC Anzahl]])&gt;0,"ja","nein")</f>
        <v>nein</v>
      </c>
      <c r="T203" s="1131"/>
    </row>
    <row r="204" spans="2:20" ht="14.85" customHeight="1" x14ac:dyDescent="0.2">
      <c r="B204" s="1129"/>
      <c r="C204" s="1118"/>
      <c r="D204" s="1118"/>
      <c r="E204" s="1118"/>
      <c r="F204" s="1118"/>
      <c r="G204"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04" s="1130"/>
      <c r="I204" s="1130"/>
      <c r="J204" s="1130"/>
      <c r="K204" s="1130"/>
      <c r="L204" s="1130"/>
      <c r="M204" s="1130"/>
      <c r="N204" s="1130"/>
      <c r="O204" s="1130"/>
      <c r="P204" s="1130"/>
      <c r="Q204" s="1130"/>
      <c r="R204" s="1130"/>
      <c r="S204" s="1131" t="str">
        <f>IF(SUM(D3_Mengen[[#This Row],[Stromkreis AC km (Stromkreis)]:[Konverter DC Anzahl]])&gt;0,"ja","nein")</f>
        <v>nein</v>
      </c>
      <c r="T204" s="1131"/>
    </row>
    <row r="205" spans="2:20" ht="14.85" customHeight="1" x14ac:dyDescent="0.2">
      <c r="B205" s="1129"/>
      <c r="C205" s="1118"/>
      <c r="D205" s="1118"/>
      <c r="E205" s="1118"/>
      <c r="F205" s="1118"/>
      <c r="G205"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05" s="1130"/>
      <c r="I205" s="1130"/>
      <c r="J205" s="1130"/>
      <c r="K205" s="1130"/>
      <c r="L205" s="1130"/>
      <c r="M205" s="1130"/>
      <c r="N205" s="1130"/>
      <c r="O205" s="1130"/>
      <c r="P205" s="1130"/>
      <c r="Q205" s="1130"/>
      <c r="R205" s="1130"/>
      <c r="S205" s="1131" t="str">
        <f>IF(SUM(D3_Mengen[[#This Row],[Stromkreis AC km (Stromkreis)]:[Konverter DC Anzahl]])&gt;0,"ja","nein")</f>
        <v>nein</v>
      </c>
      <c r="T205" s="1131"/>
    </row>
    <row r="206" spans="2:20" ht="14.85" customHeight="1" x14ac:dyDescent="0.2">
      <c r="B206" s="1129"/>
      <c r="C206" s="1118"/>
      <c r="D206" s="1118"/>
      <c r="E206" s="1118"/>
      <c r="F206" s="1118"/>
      <c r="G206"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06" s="1130"/>
      <c r="I206" s="1130"/>
      <c r="J206" s="1130"/>
      <c r="K206" s="1130"/>
      <c r="L206" s="1130"/>
      <c r="M206" s="1130"/>
      <c r="N206" s="1130"/>
      <c r="O206" s="1130"/>
      <c r="P206" s="1130"/>
      <c r="Q206" s="1130"/>
      <c r="R206" s="1130"/>
      <c r="S206" s="1131" t="str">
        <f>IF(SUM(D3_Mengen[[#This Row],[Stromkreis AC km (Stromkreis)]:[Konverter DC Anzahl]])&gt;0,"ja","nein")</f>
        <v>nein</v>
      </c>
      <c r="T206" s="1131"/>
    </row>
    <row r="207" spans="2:20" ht="14.85" customHeight="1" x14ac:dyDescent="0.2">
      <c r="B207" s="1129"/>
      <c r="C207" s="1118"/>
      <c r="D207" s="1118"/>
      <c r="E207" s="1118"/>
      <c r="F207" s="1118"/>
      <c r="G207"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07" s="1130"/>
      <c r="I207" s="1130"/>
      <c r="J207" s="1130"/>
      <c r="K207" s="1130"/>
      <c r="L207" s="1130"/>
      <c r="M207" s="1130"/>
      <c r="N207" s="1130"/>
      <c r="O207" s="1130"/>
      <c r="P207" s="1130"/>
      <c r="Q207" s="1130"/>
      <c r="R207" s="1130"/>
      <c r="S207" s="1131" t="str">
        <f>IF(SUM(D3_Mengen[[#This Row],[Stromkreis AC km (Stromkreis)]:[Konverter DC Anzahl]])&gt;0,"ja","nein")</f>
        <v>nein</v>
      </c>
      <c r="T207" s="1131"/>
    </row>
    <row r="208" spans="2:20" ht="14.85" customHeight="1" x14ac:dyDescent="0.2">
      <c r="B208" s="1129"/>
      <c r="C208" s="1118"/>
      <c r="D208" s="1118"/>
      <c r="E208" s="1118"/>
      <c r="F208" s="1118"/>
      <c r="G208"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08" s="1130"/>
      <c r="I208" s="1130"/>
      <c r="J208" s="1130"/>
      <c r="K208" s="1130"/>
      <c r="L208" s="1130"/>
      <c r="M208" s="1130"/>
      <c r="N208" s="1130"/>
      <c r="O208" s="1130"/>
      <c r="P208" s="1130"/>
      <c r="Q208" s="1130"/>
      <c r="R208" s="1130"/>
      <c r="S208" s="1131" t="str">
        <f>IF(SUM(D3_Mengen[[#This Row],[Stromkreis AC km (Stromkreis)]:[Konverter DC Anzahl]])&gt;0,"ja","nein")</f>
        <v>nein</v>
      </c>
      <c r="T208" s="1131"/>
    </row>
    <row r="209" spans="2:20" ht="14.85" customHeight="1" x14ac:dyDescent="0.2">
      <c r="B209" s="1129"/>
      <c r="C209" s="1118"/>
      <c r="D209" s="1118"/>
      <c r="E209" s="1118"/>
      <c r="F209" s="1118"/>
      <c r="G209"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09" s="1130"/>
      <c r="I209" s="1130"/>
      <c r="J209" s="1130"/>
      <c r="K209" s="1130"/>
      <c r="L209" s="1130"/>
      <c r="M209" s="1130"/>
      <c r="N209" s="1130"/>
      <c r="O209" s="1130"/>
      <c r="P209" s="1130"/>
      <c r="Q209" s="1130"/>
      <c r="R209" s="1130"/>
      <c r="S209" s="1131" t="str">
        <f>IF(SUM(D3_Mengen[[#This Row],[Stromkreis AC km (Stromkreis)]:[Konverter DC Anzahl]])&gt;0,"ja","nein")</f>
        <v>nein</v>
      </c>
      <c r="T209" s="1131"/>
    </row>
    <row r="210" spans="2:20" ht="14.85" customHeight="1" x14ac:dyDescent="0.2">
      <c r="B210" s="1129"/>
      <c r="C210" s="1118"/>
      <c r="D210" s="1118"/>
      <c r="E210" s="1118"/>
      <c r="F210" s="1118"/>
      <c r="G210"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10" s="1130"/>
      <c r="I210" s="1130"/>
      <c r="J210" s="1130"/>
      <c r="K210" s="1130"/>
      <c r="L210" s="1130"/>
      <c r="M210" s="1130"/>
      <c r="N210" s="1130"/>
      <c r="O210" s="1130"/>
      <c r="P210" s="1130"/>
      <c r="Q210" s="1130"/>
      <c r="R210" s="1130"/>
      <c r="S210" s="1131" t="str">
        <f>IF(SUM(D3_Mengen[[#This Row],[Stromkreis AC km (Stromkreis)]:[Konverter DC Anzahl]])&gt;0,"ja","nein")</f>
        <v>nein</v>
      </c>
      <c r="T210" s="1131"/>
    </row>
    <row r="211" spans="2:20" ht="14.85" customHeight="1" x14ac:dyDescent="0.2">
      <c r="B211" s="1129"/>
      <c r="C211" s="1118"/>
      <c r="D211" s="1118"/>
      <c r="E211" s="1118"/>
      <c r="F211" s="1118"/>
      <c r="G211"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11" s="1130"/>
      <c r="I211" s="1130"/>
      <c r="J211" s="1130"/>
      <c r="K211" s="1130"/>
      <c r="L211" s="1130"/>
      <c r="M211" s="1130"/>
      <c r="N211" s="1130"/>
      <c r="O211" s="1130"/>
      <c r="P211" s="1130"/>
      <c r="Q211" s="1130"/>
      <c r="R211" s="1130"/>
      <c r="S211" s="1131" t="str">
        <f>IF(SUM(D3_Mengen[[#This Row],[Stromkreis AC km (Stromkreis)]:[Konverter DC Anzahl]])&gt;0,"ja","nein")</f>
        <v>nein</v>
      </c>
      <c r="T211" s="1131"/>
    </row>
    <row r="212" spans="2:20" ht="14.85" customHeight="1" x14ac:dyDescent="0.2">
      <c r="B212" s="1129"/>
      <c r="C212" s="1118"/>
      <c r="D212" s="1118"/>
      <c r="E212" s="1118"/>
      <c r="F212" s="1118"/>
      <c r="G212"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12" s="1130"/>
      <c r="I212" s="1130"/>
      <c r="J212" s="1130"/>
      <c r="K212" s="1130"/>
      <c r="L212" s="1130"/>
      <c r="M212" s="1130"/>
      <c r="N212" s="1130"/>
      <c r="O212" s="1130"/>
      <c r="P212" s="1130"/>
      <c r="Q212" s="1130"/>
      <c r="R212" s="1130"/>
      <c r="S212" s="1131" t="str">
        <f>IF(SUM(D3_Mengen[[#This Row],[Stromkreis AC km (Stromkreis)]:[Konverter DC Anzahl]])&gt;0,"ja","nein")</f>
        <v>nein</v>
      </c>
      <c r="T212" s="1131"/>
    </row>
    <row r="213" spans="2:20" ht="14.85" customHeight="1" x14ac:dyDescent="0.2">
      <c r="B213" s="1129"/>
      <c r="C213" s="1118"/>
      <c r="D213" s="1118"/>
      <c r="E213" s="1118"/>
      <c r="F213" s="1118"/>
      <c r="G213"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13" s="1130"/>
      <c r="I213" s="1130"/>
      <c r="J213" s="1130"/>
      <c r="K213" s="1130"/>
      <c r="L213" s="1130"/>
      <c r="M213" s="1130"/>
      <c r="N213" s="1130"/>
      <c r="O213" s="1130"/>
      <c r="P213" s="1130"/>
      <c r="Q213" s="1130"/>
      <c r="R213" s="1130"/>
      <c r="S213" s="1131" t="str">
        <f>IF(SUM(D3_Mengen[[#This Row],[Stromkreis AC km (Stromkreis)]:[Konverter DC Anzahl]])&gt;0,"ja","nein")</f>
        <v>nein</v>
      </c>
      <c r="T213" s="1131"/>
    </row>
    <row r="214" spans="2:20" ht="14.85" customHeight="1" x14ac:dyDescent="0.2">
      <c r="B214" s="1129"/>
      <c r="C214" s="1118"/>
      <c r="D214" s="1118"/>
      <c r="E214" s="1118"/>
      <c r="F214" s="1118"/>
      <c r="G214"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14" s="1130"/>
      <c r="I214" s="1130"/>
      <c r="J214" s="1130"/>
      <c r="K214" s="1130"/>
      <c r="L214" s="1130"/>
      <c r="M214" s="1130"/>
      <c r="N214" s="1130"/>
      <c r="O214" s="1130"/>
      <c r="P214" s="1130"/>
      <c r="Q214" s="1130"/>
      <c r="R214" s="1130"/>
      <c r="S214" s="1131" t="str">
        <f>IF(SUM(D3_Mengen[[#This Row],[Stromkreis AC km (Stromkreis)]:[Konverter DC Anzahl]])&gt;0,"ja","nein")</f>
        <v>nein</v>
      </c>
      <c r="T214" s="1131"/>
    </row>
    <row r="215" spans="2:20" ht="14.85" customHeight="1" x14ac:dyDescent="0.2">
      <c r="B215" s="1129"/>
      <c r="C215" s="1118"/>
      <c r="D215" s="1118"/>
      <c r="E215" s="1118"/>
      <c r="F215" s="1118"/>
      <c r="G215"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15" s="1130"/>
      <c r="I215" s="1130"/>
      <c r="J215" s="1130"/>
      <c r="K215" s="1130"/>
      <c r="L215" s="1130"/>
      <c r="M215" s="1130"/>
      <c r="N215" s="1130"/>
      <c r="O215" s="1130"/>
      <c r="P215" s="1130"/>
      <c r="Q215" s="1130"/>
      <c r="R215" s="1130"/>
      <c r="S215" s="1131" t="str">
        <f>IF(SUM(D3_Mengen[[#This Row],[Stromkreis AC km (Stromkreis)]:[Konverter DC Anzahl]])&gt;0,"ja","nein")</f>
        <v>nein</v>
      </c>
      <c r="T215" s="1131"/>
    </row>
    <row r="216" spans="2:20" ht="14.85" customHeight="1" x14ac:dyDescent="0.2">
      <c r="B216" s="1129"/>
      <c r="C216" s="1118"/>
      <c r="D216" s="1118"/>
      <c r="E216" s="1118"/>
      <c r="F216" s="1118"/>
      <c r="G216"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16" s="1130"/>
      <c r="I216" s="1130"/>
      <c r="J216" s="1130"/>
      <c r="K216" s="1130"/>
      <c r="L216" s="1130"/>
      <c r="M216" s="1130"/>
      <c r="N216" s="1130"/>
      <c r="O216" s="1130"/>
      <c r="P216" s="1130"/>
      <c r="Q216" s="1130"/>
      <c r="R216" s="1130"/>
      <c r="S216" s="1131" t="str">
        <f>IF(SUM(D3_Mengen[[#This Row],[Stromkreis AC km (Stromkreis)]:[Konverter DC Anzahl]])&gt;0,"ja","nein")</f>
        <v>nein</v>
      </c>
      <c r="T216" s="1131"/>
    </row>
    <row r="217" spans="2:20" ht="14.85" customHeight="1" x14ac:dyDescent="0.2">
      <c r="B217" s="1129"/>
      <c r="C217" s="1118"/>
      <c r="D217" s="1118"/>
      <c r="E217" s="1118"/>
      <c r="F217" s="1118"/>
      <c r="G217"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17" s="1130"/>
      <c r="I217" s="1130"/>
      <c r="J217" s="1130"/>
      <c r="K217" s="1130"/>
      <c r="L217" s="1130"/>
      <c r="M217" s="1130"/>
      <c r="N217" s="1130"/>
      <c r="O217" s="1130"/>
      <c r="P217" s="1130"/>
      <c r="Q217" s="1130"/>
      <c r="R217" s="1130"/>
      <c r="S217" s="1131" t="str">
        <f>IF(SUM(D3_Mengen[[#This Row],[Stromkreis AC km (Stromkreis)]:[Konverter DC Anzahl]])&gt;0,"ja","nein")</f>
        <v>nein</v>
      </c>
      <c r="T217" s="1131"/>
    </row>
    <row r="218" spans="2:20" ht="14.85" customHeight="1" x14ac:dyDescent="0.2">
      <c r="B218" s="1129"/>
      <c r="C218" s="1118"/>
      <c r="D218" s="1118"/>
      <c r="E218" s="1118"/>
      <c r="F218" s="1118"/>
      <c r="G218"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18" s="1130"/>
      <c r="I218" s="1130"/>
      <c r="J218" s="1130"/>
      <c r="K218" s="1130"/>
      <c r="L218" s="1130"/>
      <c r="M218" s="1130"/>
      <c r="N218" s="1130"/>
      <c r="O218" s="1130"/>
      <c r="P218" s="1130"/>
      <c r="Q218" s="1130"/>
      <c r="R218" s="1130"/>
      <c r="S218" s="1131" t="str">
        <f>IF(SUM(D3_Mengen[[#This Row],[Stromkreis AC km (Stromkreis)]:[Konverter DC Anzahl]])&gt;0,"ja","nein")</f>
        <v>nein</v>
      </c>
      <c r="T218" s="1131"/>
    </row>
    <row r="219" spans="2:20" ht="14.85" customHeight="1" x14ac:dyDescent="0.2">
      <c r="B219" s="1129"/>
      <c r="C219" s="1118"/>
      <c r="D219" s="1118"/>
      <c r="E219" s="1118"/>
      <c r="F219" s="1118"/>
      <c r="G219"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19" s="1130"/>
      <c r="I219" s="1130"/>
      <c r="J219" s="1130"/>
      <c r="K219" s="1130"/>
      <c r="L219" s="1130"/>
      <c r="M219" s="1130"/>
      <c r="N219" s="1130"/>
      <c r="O219" s="1130"/>
      <c r="P219" s="1130"/>
      <c r="Q219" s="1130"/>
      <c r="R219" s="1130"/>
      <c r="S219" s="1131" t="str">
        <f>IF(SUM(D3_Mengen[[#This Row],[Stromkreis AC km (Stromkreis)]:[Konverter DC Anzahl]])&gt;0,"ja","nein")</f>
        <v>nein</v>
      </c>
      <c r="T219" s="1131"/>
    </row>
    <row r="220" spans="2:20" ht="14.85" customHeight="1" x14ac:dyDescent="0.2">
      <c r="B220" s="1129"/>
      <c r="C220" s="1118"/>
      <c r="D220" s="1118"/>
      <c r="E220" s="1118"/>
      <c r="F220" s="1118"/>
      <c r="G220"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20" s="1130"/>
      <c r="I220" s="1130"/>
      <c r="J220" s="1130"/>
      <c r="K220" s="1130"/>
      <c r="L220" s="1130"/>
      <c r="M220" s="1130"/>
      <c r="N220" s="1130"/>
      <c r="O220" s="1130"/>
      <c r="P220" s="1130"/>
      <c r="Q220" s="1130"/>
      <c r="R220" s="1130"/>
      <c r="S220" s="1131" t="str">
        <f>IF(SUM(D3_Mengen[[#This Row],[Stromkreis AC km (Stromkreis)]:[Konverter DC Anzahl]])&gt;0,"ja","nein")</f>
        <v>nein</v>
      </c>
      <c r="T220" s="1131"/>
    </row>
    <row r="221" spans="2:20" ht="14.85" customHeight="1" x14ac:dyDescent="0.2">
      <c r="B221" s="1129"/>
      <c r="C221" s="1118"/>
      <c r="D221" s="1118"/>
      <c r="E221" s="1118"/>
      <c r="F221" s="1118"/>
      <c r="G221"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21" s="1130"/>
      <c r="I221" s="1130"/>
      <c r="J221" s="1130"/>
      <c r="K221" s="1130"/>
      <c r="L221" s="1130"/>
      <c r="M221" s="1130"/>
      <c r="N221" s="1130"/>
      <c r="O221" s="1130"/>
      <c r="P221" s="1130"/>
      <c r="Q221" s="1130"/>
      <c r="R221" s="1130"/>
      <c r="S221" s="1131" t="str">
        <f>IF(SUM(D3_Mengen[[#This Row],[Stromkreis AC km (Stromkreis)]:[Konverter DC Anzahl]])&gt;0,"ja","nein")</f>
        <v>nein</v>
      </c>
      <c r="T221" s="1131"/>
    </row>
    <row r="222" spans="2:20" ht="14.85" customHeight="1" x14ac:dyDescent="0.2">
      <c r="B222" s="1129"/>
      <c r="C222" s="1118"/>
      <c r="D222" s="1118"/>
      <c r="E222" s="1118"/>
      <c r="F222" s="1118"/>
      <c r="G222"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22" s="1130"/>
      <c r="I222" s="1130"/>
      <c r="J222" s="1130"/>
      <c r="K222" s="1130"/>
      <c r="L222" s="1130"/>
      <c r="M222" s="1130"/>
      <c r="N222" s="1130"/>
      <c r="O222" s="1130"/>
      <c r="P222" s="1130"/>
      <c r="Q222" s="1130"/>
      <c r="R222" s="1130"/>
      <c r="S222" s="1131" t="str">
        <f>IF(SUM(D3_Mengen[[#This Row],[Stromkreis AC km (Stromkreis)]:[Konverter DC Anzahl]])&gt;0,"ja","nein")</f>
        <v>nein</v>
      </c>
      <c r="T222" s="1131"/>
    </row>
    <row r="223" spans="2:20" ht="14.85" customHeight="1" x14ac:dyDescent="0.2">
      <c r="B223" s="1129"/>
      <c r="C223" s="1118"/>
      <c r="D223" s="1118"/>
      <c r="E223" s="1118"/>
      <c r="F223" s="1118"/>
      <c r="G223"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23" s="1130"/>
      <c r="I223" s="1130"/>
      <c r="J223" s="1130"/>
      <c r="K223" s="1130"/>
      <c r="L223" s="1130"/>
      <c r="M223" s="1130"/>
      <c r="N223" s="1130"/>
      <c r="O223" s="1130"/>
      <c r="P223" s="1130"/>
      <c r="Q223" s="1130"/>
      <c r="R223" s="1130"/>
      <c r="S223" s="1131" t="str">
        <f>IF(SUM(D3_Mengen[[#This Row],[Stromkreis AC km (Stromkreis)]:[Konverter DC Anzahl]])&gt;0,"ja","nein")</f>
        <v>nein</v>
      </c>
      <c r="T223" s="1131"/>
    </row>
    <row r="224" spans="2:20" ht="14.85" customHeight="1" x14ac:dyDescent="0.2">
      <c r="B224" s="1129"/>
      <c r="C224" s="1118"/>
      <c r="D224" s="1118"/>
      <c r="E224" s="1118"/>
      <c r="F224" s="1118"/>
      <c r="G224"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24" s="1130"/>
      <c r="I224" s="1130"/>
      <c r="J224" s="1130"/>
      <c r="K224" s="1130"/>
      <c r="L224" s="1130"/>
      <c r="M224" s="1130"/>
      <c r="N224" s="1130"/>
      <c r="O224" s="1130"/>
      <c r="P224" s="1130"/>
      <c r="Q224" s="1130"/>
      <c r="R224" s="1130"/>
      <c r="S224" s="1131" t="str">
        <f>IF(SUM(D3_Mengen[[#This Row],[Stromkreis AC km (Stromkreis)]:[Konverter DC Anzahl]])&gt;0,"ja","nein")</f>
        <v>nein</v>
      </c>
      <c r="T224" s="1131"/>
    </row>
    <row r="225" spans="2:20" ht="14.85" customHeight="1" x14ac:dyDescent="0.2">
      <c r="B225" s="1129"/>
      <c r="C225" s="1118"/>
      <c r="D225" s="1118"/>
      <c r="E225" s="1118"/>
      <c r="F225" s="1118"/>
      <c r="G225"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25" s="1130"/>
      <c r="I225" s="1130"/>
      <c r="J225" s="1130"/>
      <c r="K225" s="1130"/>
      <c r="L225" s="1130"/>
      <c r="M225" s="1130"/>
      <c r="N225" s="1130"/>
      <c r="O225" s="1130"/>
      <c r="P225" s="1130"/>
      <c r="Q225" s="1130"/>
      <c r="R225" s="1130"/>
      <c r="S225" s="1131" t="str">
        <f>IF(SUM(D3_Mengen[[#This Row],[Stromkreis AC km (Stromkreis)]:[Konverter DC Anzahl]])&gt;0,"ja","nein")</f>
        <v>nein</v>
      </c>
      <c r="T225" s="1131"/>
    </row>
    <row r="226" spans="2:20" ht="14.85" customHeight="1" x14ac:dyDescent="0.2">
      <c r="B226" s="1129"/>
      <c r="C226" s="1118"/>
      <c r="D226" s="1118"/>
      <c r="E226" s="1118"/>
      <c r="F226" s="1118"/>
      <c r="G226"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26" s="1130"/>
      <c r="I226" s="1130"/>
      <c r="J226" s="1130"/>
      <c r="K226" s="1130"/>
      <c r="L226" s="1130"/>
      <c r="M226" s="1130"/>
      <c r="N226" s="1130"/>
      <c r="O226" s="1130"/>
      <c r="P226" s="1130"/>
      <c r="Q226" s="1130"/>
      <c r="R226" s="1130"/>
      <c r="S226" s="1131" t="str">
        <f>IF(SUM(D3_Mengen[[#This Row],[Stromkreis AC km (Stromkreis)]:[Konverter DC Anzahl]])&gt;0,"ja","nein")</f>
        <v>nein</v>
      </c>
      <c r="T226" s="1131"/>
    </row>
    <row r="227" spans="2:20" ht="14.85" customHeight="1" x14ac:dyDescent="0.2">
      <c r="B227" s="1129"/>
      <c r="C227" s="1118"/>
      <c r="D227" s="1118"/>
      <c r="E227" s="1118"/>
      <c r="F227" s="1118"/>
      <c r="G227"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27" s="1130"/>
      <c r="I227" s="1130"/>
      <c r="J227" s="1130"/>
      <c r="K227" s="1130"/>
      <c r="L227" s="1130"/>
      <c r="M227" s="1130"/>
      <c r="N227" s="1130"/>
      <c r="O227" s="1130"/>
      <c r="P227" s="1130"/>
      <c r="Q227" s="1130"/>
      <c r="R227" s="1130"/>
      <c r="S227" s="1131" t="str">
        <f>IF(SUM(D3_Mengen[[#This Row],[Stromkreis AC km (Stromkreis)]:[Konverter DC Anzahl]])&gt;0,"ja","nein")</f>
        <v>nein</v>
      </c>
      <c r="T227" s="1131"/>
    </row>
    <row r="228" spans="2:20" ht="14.85" customHeight="1" x14ac:dyDescent="0.2">
      <c r="B228" s="1129"/>
      <c r="C228" s="1118"/>
      <c r="D228" s="1118"/>
      <c r="E228" s="1118"/>
      <c r="F228" s="1118"/>
      <c r="G228"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28" s="1130"/>
      <c r="I228" s="1130"/>
      <c r="J228" s="1130"/>
      <c r="K228" s="1130"/>
      <c r="L228" s="1130"/>
      <c r="M228" s="1130"/>
      <c r="N228" s="1130"/>
      <c r="O228" s="1130"/>
      <c r="P228" s="1130"/>
      <c r="Q228" s="1130"/>
      <c r="R228" s="1130"/>
      <c r="S228" s="1131" t="str">
        <f>IF(SUM(D3_Mengen[[#This Row],[Stromkreis AC km (Stromkreis)]:[Konverter DC Anzahl]])&gt;0,"ja","nein")</f>
        <v>nein</v>
      </c>
      <c r="T228" s="1131"/>
    </row>
    <row r="229" spans="2:20" ht="14.85" customHeight="1" x14ac:dyDescent="0.2">
      <c r="B229" s="1129"/>
      <c r="C229" s="1118"/>
      <c r="D229" s="1118"/>
      <c r="E229" s="1118"/>
      <c r="F229" s="1118"/>
      <c r="G229"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29" s="1130"/>
      <c r="I229" s="1130"/>
      <c r="J229" s="1130"/>
      <c r="K229" s="1130"/>
      <c r="L229" s="1130"/>
      <c r="M229" s="1130"/>
      <c r="N229" s="1130"/>
      <c r="O229" s="1130"/>
      <c r="P229" s="1130"/>
      <c r="Q229" s="1130"/>
      <c r="R229" s="1130"/>
      <c r="S229" s="1131" t="str">
        <f>IF(SUM(D3_Mengen[[#This Row],[Stromkreis AC km (Stromkreis)]:[Konverter DC Anzahl]])&gt;0,"ja","nein")</f>
        <v>nein</v>
      </c>
      <c r="T229" s="1131"/>
    </row>
    <row r="230" spans="2:20" ht="14.85" customHeight="1" x14ac:dyDescent="0.2">
      <c r="B230" s="1129"/>
      <c r="C230" s="1118"/>
      <c r="D230" s="1118"/>
      <c r="E230" s="1118"/>
      <c r="F230" s="1118"/>
      <c r="G230"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30" s="1130"/>
      <c r="I230" s="1130"/>
      <c r="J230" s="1130"/>
      <c r="K230" s="1130"/>
      <c r="L230" s="1130"/>
      <c r="M230" s="1130"/>
      <c r="N230" s="1130"/>
      <c r="O230" s="1130"/>
      <c r="P230" s="1130"/>
      <c r="Q230" s="1130"/>
      <c r="R230" s="1130"/>
      <c r="S230" s="1131" t="str">
        <f>IF(SUM(D3_Mengen[[#This Row],[Stromkreis AC km (Stromkreis)]:[Konverter DC Anzahl]])&gt;0,"ja","nein")</f>
        <v>nein</v>
      </c>
      <c r="T230" s="1131"/>
    </row>
    <row r="231" spans="2:20" ht="14.85" customHeight="1" x14ac:dyDescent="0.2">
      <c r="B231" s="1129"/>
      <c r="C231" s="1118"/>
      <c r="D231" s="1118"/>
      <c r="E231" s="1118"/>
      <c r="F231" s="1118"/>
      <c r="G231"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31" s="1130"/>
      <c r="I231" s="1130"/>
      <c r="J231" s="1130"/>
      <c r="K231" s="1130"/>
      <c r="L231" s="1130"/>
      <c r="M231" s="1130"/>
      <c r="N231" s="1130"/>
      <c r="O231" s="1130"/>
      <c r="P231" s="1130"/>
      <c r="Q231" s="1130"/>
      <c r="R231" s="1130"/>
      <c r="S231" s="1131" t="str">
        <f>IF(SUM(D3_Mengen[[#This Row],[Stromkreis AC km (Stromkreis)]:[Konverter DC Anzahl]])&gt;0,"ja","nein")</f>
        <v>nein</v>
      </c>
      <c r="T231" s="1131"/>
    </row>
    <row r="232" spans="2:20" ht="14.85" customHeight="1" x14ac:dyDescent="0.2">
      <c r="B232" s="1129"/>
      <c r="C232" s="1118"/>
      <c r="D232" s="1118"/>
      <c r="E232" s="1118"/>
      <c r="F232" s="1118"/>
      <c r="G232"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32" s="1130"/>
      <c r="I232" s="1130"/>
      <c r="J232" s="1130"/>
      <c r="K232" s="1130"/>
      <c r="L232" s="1130"/>
      <c r="M232" s="1130"/>
      <c r="N232" s="1130"/>
      <c r="O232" s="1130"/>
      <c r="P232" s="1130"/>
      <c r="Q232" s="1130"/>
      <c r="R232" s="1130"/>
      <c r="S232" s="1131" t="str">
        <f>IF(SUM(D3_Mengen[[#This Row],[Stromkreis AC km (Stromkreis)]:[Konverter DC Anzahl]])&gt;0,"ja","nein")</f>
        <v>nein</v>
      </c>
      <c r="T232" s="1131"/>
    </row>
    <row r="233" spans="2:20" ht="14.85" customHeight="1" x14ac:dyDescent="0.2">
      <c r="B233" s="1129"/>
      <c r="C233" s="1118"/>
      <c r="D233" s="1118"/>
      <c r="E233" s="1118"/>
      <c r="F233" s="1118"/>
      <c r="G233"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33" s="1130"/>
      <c r="I233" s="1130"/>
      <c r="J233" s="1130"/>
      <c r="K233" s="1130"/>
      <c r="L233" s="1130"/>
      <c r="M233" s="1130"/>
      <c r="N233" s="1130"/>
      <c r="O233" s="1130"/>
      <c r="P233" s="1130"/>
      <c r="Q233" s="1130"/>
      <c r="R233" s="1130"/>
      <c r="S233" s="1131" t="str">
        <f>IF(SUM(D3_Mengen[[#This Row],[Stromkreis AC km (Stromkreis)]:[Konverter DC Anzahl]])&gt;0,"ja","nein")</f>
        <v>nein</v>
      </c>
      <c r="T233" s="1131"/>
    </row>
    <row r="234" spans="2:20" ht="14.85" customHeight="1" x14ac:dyDescent="0.2">
      <c r="B234" s="1129"/>
      <c r="C234" s="1118"/>
      <c r="D234" s="1118"/>
      <c r="E234" s="1118"/>
      <c r="F234" s="1118"/>
      <c r="G234"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34" s="1130"/>
      <c r="I234" s="1130"/>
      <c r="J234" s="1130"/>
      <c r="K234" s="1130"/>
      <c r="L234" s="1130"/>
      <c r="M234" s="1130"/>
      <c r="N234" s="1130"/>
      <c r="O234" s="1130"/>
      <c r="P234" s="1130"/>
      <c r="Q234" s="1130"/>
      <c r="R234" s="1130"/>
      <c r="S234" s="1131" t="str">
        <f>IF(SUM(D3_Mengen[[#This Row],[Stromkreis AC km (Stromkreis)]:[Konverter DC Anzahl]])&gt;0,"ja","nein")</f>
        <v>nein</v>
      </c>
      <c r="T234" s="1131"/>
    </row>
    <row r="235" spans="2:20" ht="14.85" customHeight="1" x14ac:dyDescent="0.2">
      <c r="B235" s="1129"/>
      <c r="C235" s="1118"/>
      <c r="D235" s="1118"/>
      <c r="E235" s="1118"/>
      <c r="F235" s="1118"/>
      <c r="G235"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35" s="1130"/>
      <c r="I235" s="1130"/>
      <c r="J235" s="1130"/>
      <c r="K235" s="1130"/>
      <c r="L235" s="1130"/>
      <c r="M235" s="1130"/>
      <c r="N235" s="1130"/>
      <c r="O235" s="1130"/>
      <c r="P235" s="1130"/>
      <c r="Q235" s="1130"/>
      <c r="R235" s="1130"/>
      <c r="S235" s="1131" t="str">
        <f>IF(SUM(D3_Mengen[[#This Row],[Stromkreis AC km (Stromkreis)]:[Konverter DC Anzahl]])&gt;0,"ja","nein")</f>
        <v>nein</v>
      </c>
      <c r="T235" s="1131"/>
    </row>
    <row r="236" spans="2:20" ht="14.85" customHeight="1" x14ac:dyDescent="0.2">
      <c r="B236" s="1129"/>
      <c r="C236" s="1118"/>
      <c r="D236" s="1118"/>
      <c r="E236" s="1118"/>
      <c r="F236" s="1118"/>
      <c r="G236"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36" s="1130"/>
      <c r="I236" s="1130"/>
      <c r="J236" s="1130"/>
      <c r="K236" s="1130"/>
      <c r="L236" s="1130"/>
      <c r="M236" s="1130"/>
      <c r="N236" s="1130"/>
      <c r="O236" s="1130"/>
      <c r="P236" s="1130"/>
      <c r="Q236" s="1130"/>
      <c r="R236" s="1130"/>
      <c r="S236" s="1131" t="str">
        <f>IF(SUM(D3_Mengen[[#This Row],[Stromkreis AC km (Stromkreis)]:[Konverter DC Anzahl]])&gt;0,"ja","nein")</f>
        <v>nein</v>
      </c>
      <c r="T236" s="1131"/>
    </row>
    <row r="237" spans="2:20" ht="14.85" customHeight="1" x14ac:dyDescent="0.2">
      <c r="B237" s="1129"/>
      <c r="C237" s="1118"/>
      <c r="D237" s="1118"/>
      <c r="E237" s="1118"/>
      <c r="F237" s="1118"/>
      <c r="G237"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37" s="1130"/>
      <c r="I237" s="1130"/>
      <c r="J237" s="1130"/>
      <c r="K237" s="1130"/>
      <c r="L237" s="1130"/>
      <c r="M237" s="1130"/>
      <c r="N237" s="1130"/>
      <c r="O237" s="1130"/>
      <c r="P237" s="1130"/>
      <c r="Q237" s="1130"/>
      <c r="R237" s="1130"/>
      <c r="S237" s="1131" t="str">
        <f>IF(SUM(D3_Mengen[[#This Row],[Stromkreis AC km (Stromkreis)]:[Konverter DC Anzahl]])&gt;0,"ja","nein")</f>
        <v>nein</v>
      </c>
      <c r="T237" s="1131"/>
    </row>
    <row r="238" spans="2:20" ht="14.85" customHeight="1" x14ac:dyDescent="0.2">
      <c r="B238" s="1129"/>
      <c r="C238" s="1118"/>
      <c r="D238" s="1118"/>
      <c r="E238" s="1118"/>
      <c r="F238" s="1118"/>
      <c r="G238"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38" s="1130"/>
      <c r="I238" s="1130"/>
      <c r="J238" s="1130"/>
      <c r="K238" s="1130"/>
      <c r="L238" s="1130"/>
      <c r="M238" s="1130"/>
      <c r="N238" s="1130"/>
      <c r="O238" s="1130"/>
      <c r="P238" s="1130"/>
      <c r="Q238" s="1130"/>
      <c r="R238" s="1130"/>
      <c r="S238" s="1131" t="str">
        <f>IF(SUM(D3_Mengen[[#This Row],[Stromkreis AC km (Stromkreis)]:[Konverter DC Anzahl]])&gt;0,"ja","nein")</f>
        <v>nein</v>
      </c>
      <c r="T238" s="1131"/>
    </row>
    <row r="239" spans="2:20" ht="14.85" customHeight="1" x14ac:dyDescent="0.2">
      <c r="B239" s="1129"/>
      <c r="C239" s="1118"/>
      <c r="D239" s="1118"/>
      <c r="E239" s="1118"/>
      <c r="F239" s="1118"/>
      <c r="G239"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39" s="1130"/>
      <c r="I239" s="1130"/>
      <c r="J239" s="1130"/>
      <c r="K239" s="1130"/>
      <c r="L239" s="1130"/>
      <c r="M239" s="1130"/>
      <c r="N239" s="1130"/>
      <c r="O239" s="1130"/>
      <c r="P239" s="1130"/>
      <c r="Q239" s="1130"/>
      <c r="R239" s="1130"/>
      <c r="S239" s="1131" t="str">
        <f>IF(SUM(D3_Mengen[[#This Row],[Stromkreis AC km (Stromkreis)]:[Konverter DC Anzahl]])&gt;0,"ja","nein")</f>
        <v>nein</v>
      </c>
      <c r="T239" s="1131"/>
    </row>
    <row r="240" spans="2:20" ht="14.85" customHeight="1" x14ac:dyDescent="0.2">
      <c r="B240" s="1129"/>
      <c r="C240" s="1118"/>
      <c r="D240" s="1118"/>
      <c r="E240" s="1118"/>
      <c r="F240" s="1118"/>
      <c r="G240"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40" s="1130"/>
      <c r="I240" s="1130"/>
      <c r="J240" s="1130"/>
      <c r="K240" s="1130"/>
      <c r="L240" s="1130"/>
      <c r="M240" s="1130"/>
      <c r="N240" s="1130"/>
      <c r="O240" s="1130"/>
      <c r="P240" s="1130"/>
      <c r="Q240" s="1130"/>
      <c r="R240" s="1130"/>
      <c r="S240" s="1131" t="str">
        <f>IF(SUM(D3_Mengen[[#This Row],[Stromkreis AC km (Stromkreis)]:[Konverter DC Anzahl]])&gt;0,"ja","nein")</f>
        <v>nein</v>
      </c>
      <c r="T240" s="1131"/>
    </row>
    <row r="241" spans="2:20" ht="14.85" customHeight="1" x14ac:dyDescent="0.2">
      <c r="B241" s="1129"/>
      <c r="C241" s="1118"/>
      <c r="D241" s="1118"/>
      <c r="E241" s="1118"/>
      <c r="F241" s="1118"/>
      <c r="G241"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41" s="1130"/>
      <c r="I241" s="1130"/>
      <c r="J241" s="1130"/>
      <c r="K241" s="1130"/>
      <c r="L241" s="1130"/>
      <c r="M241" s="1130"/>
      <c r="N241" s="1130"/>
      <c r="O241" s="1130"/>
      <c r="P241" s="1130"/>
      <c r="Q241" s="1130"/>
      <c r="R241" s="1130"/>
      <c r="S241" s="1131" t="str">
        <f>IF(SUM(D3_Mengen[[#This Row],[Stromkreis AC km (Stromkreis)]:[Konverter DC Anzahl]])&gt;0,"ja","nein")</f>
        <v>nein</v>
      </c>
      <c r="T241" s="1131"/>
    </row>
    <row r="242" spans="2:20" ht="14.85" customHeight="1" x14ac:dyDescent="0.2">
      <c r="B242" s="1129"/>
      <c r="C242" s="1118"/>
      <c r="D242" s="1118"/>
      <c r="E242" s="1118"/>
      <c r="F242" s="1118"/>
      <c r="G242"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42" s="1130"/>
      <c r="I242" s="1130"/>
      <c r="J242" s="1130"/>
      <c r="K242" s="1130"/>
      <c r="L242" s="1130"/>
      <c r="M242" s="1130"/>
      <c r="N242" s="1130"/>
      <c r="O242" s="1130"/>
      <c r="P242" s="1130"/>
      <c r="Q242" s="1130"/>
      <c r="R242" s="1130"/>
      <c r="S242" s="1131" t="str">
        <f>IF(SUM(D3_Mengen[[#This Row],[Stromkreis AC km (Stromkreis)]:[Konverter DC Anzahl]])&gt;0,"ja","nein")</f>
        <v>nein</v>
      </c>
      <c r="T242" s="1131"/>
    </row>
    <row r="243" spans="2:20" ht="14.85" customHeight="1" x14ac:dyDescent="0.2">
      <c r="B243" s="1129"/>
      <c r="C243" s="1118"/>
      <c r="D243" s="1118"/>
      <c r="E243" s="1118"/>
      <c r="F243" s="1118"/>
      <c r="G243"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43" s="1130"/>
      <c r="I243" s="1130"/>
      <c r="J243" s="1130"/>
      <c r="K243" s="1130"/>
      <c r="L243" s="1130"/>
      <c r="M243" s="1130"/>
      <c r="N243" s="1130"/>
      <c r="O243" s="1130"/>
      <c r="P243" s="1130"/>
      <c r="Q243" s="1130"/>
      <c r="R243" s="1130"/>
      <c r="S243" s="1131" t="str">
        <f>IF(SUM(D3_Mengen[[#This Row],[Stromkreis AC km (Stromkreis)]:[Konverter DC Anzahl]])&gt;0,"ja","nein")</f>
        <v>nein</v>
      </c>
      <c r="T243" s="1131"/>
    </row>
    <row r="244" spans="2:20" ht="14.85" customHeight="1" x14ac:dyDescent="0.2">
      <c r="B244" s="1129"/>
      <c r="C244" s="1118"/>
      <c r="D244" s="1118"/>
      <c r="E244" s="1118"/>
      <c r="F244" s="1118"/>
      <c r="G244"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44" s="1130"/>
      <c r="I244" s="1130"/>
      <c r="J244" s="1130"/>
      <c r="K244" s="1130"/>
      <c r="L244" s="1130"/>
      <c r="M244" s="1130"/>
      <c r="N244" s="1130"/>
      <c r="O244" s="1130"/>
      <c r="P244" s="1130"/>
      <c r="Q244" s="1130"/>
      <c r="R244" s="1130"/>
      <c r="S244" s="1131" t="str">
        <f>IF(SUM(D3_Mengen[[#This Row],[Stromkreis AC km (Stromkreis)]:[Konverter DC Anzahl]])&gt;0,"ja","nein")</f>
        <v>nein</v>
      </c>
      <c r="T244" s="1131"/>
    </row>
    <row r="245" spans="2:20" ht="14.85" customHeight="1" x14ac:dyDescent="0.2">
      <c r="B245" s="1129"/>
      <c r="C245" s="1118"/>
      <c r="D245" s="1118"/>
      <c r="E245" s="1118"/>
      <c r="F245" s="1118"/>
      <c r="G245"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45" s="1130"/>
      <c r="I245" s="1130"/>
      <c r="J245" s="1130"/>
      <c r="K245" s="1130"/>
      <c r="L245" s="1130"/>
      <c r="M245" s="1130"/>
      <c r="N245" s="1130"/>
      <c r="O245" s="1130"/>
      <c r="P245" s="1130"/>
      <c r="Q245" s="1130"/>
      <c r="R245" s="1130"/>
      <c r="S245" s="1131" t="str">
        <f>IF(SUM(D3_Mengen[[#This Row],[Stromkreis AC km (Stromkreis)]:[Konverter DC Anzahl]])&gt;0,"ja","nein")</f>
        <v>nein</v>
      </c>
      <c r="T245" s="1131"/>
    </row>
    <row r="246" spans="2:20" ht="14.85" customHeight="1" x14ac:dyDescent="0.2">
      <c r="B246" s="1129"/>
      <c r="C246" s="1118"/>
      <c r="D246" s="1118"/>
      <c r="E246" s="1118"/>
      <c r="F246" s="1118"/>
      <c r="G246"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46" s="1130"/>
      <c r="I246" s="1130"/>
      <c r="J246" s="1130"/>
      <c r="K246" s="1130"/>
      <c r="L246" s="1130"/>
      <c r="M246" s="1130"/>
      <c r="N246" s="1130"/>
      <c r="O246" s="1130"/>
      <c r="P246" s="1130"/>
      <c r="Q246" s="1130"/>
      <c r="R246" s="1130"/>
      <c r="S246" s="1131" t="str">
        <f>IF(SUM(D3_Mengen[[#This Row],[Stromkreis AC km (Stromkreis)]:[Konverter DC Anzahl]])&gt;0,"ja","nein")</f>
        <v>nein</v>
      </c>
      <c r="T246" s="1131"/>
    </row>
    <row r="247" spans="2:20" ht="14.85" customHeight="1" x14ac:dyDescent="0.2">
      <c r="B247" s="1129"/>
      <c r="C247" s="1118"/>
      <c r="D247" s="1118"/>
      <c r="E247" s="1118"/>
      <c r="F247" s="1118"/>
      <c r="G247"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47" s="1130"/>
      <c r="I247" s="1130"/>
      <c r="J247" s="1130"/>
      <c r="K247" s="1130"/>
      <c r="L247" s="1130"/>
      <c r="M247" s="1130"/>
      <c r="N247" s="1130"/>
      <c r="O247" s="1130"/>
      <c r="P247" s="1130"/>
      <c r="Q247" s="1130"/>
      <c r="R247" s="1130"/>
      <c r="S247" s="1131" t="str">
        <f>IF(SUM(D3_Mengen[[#This Row],[Stromkreis AC km (Stromkreis)]:[Konverter DC Anzahl]])&gt;0,"ja","nein")</f>
        <v>nein</v>
      </c>
      <c r="T247" s="1131"/>
    </row>
    <row r="248" spans="2:20" ht="14.85" customHeight="1" x14ac:dyDescent="0.2">
      <c r="B248" s="1129"/>
      <c r="C248" s="1118"/>
      <c r="D248" s="1118"/>
      <c r="E248" s="1118"/>
      <c r="F248" s="1118"/>
      <c r="G248"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48" s="1130"/>
      <c r="I248" s="1130"/>
      <c r="J248" s="1130"/>
      <c r="K248" s="1130"/>
      <c r="L248" s="1130"/>
      <c r="M248" s="1130"/>
      <c r="N248" s="1130"/>
      <c r="O248" s="1130"/>
      <c r="P248" s="1130"/>
      <c r="Q248" s="1130"/>
      <c r="R248" s="1130"/>
      <c r="S248" s="1131" t="str">
        <f>IF(SUM(D3_Mengen[[#This Row],[Stromkreis AC km (Stromkreis)]:[Konverter DC Anzahl]])&gt;0,"ja","nein")</f>
        <v>nein</v>
      </c>
      <c r="T248" s="1131"/>
    </row>
    <row r="249" spans="2:20" ht="14.85" customHeight="1" x14ac:dyDescent="0.2">
      <c r="B249" s="1129"/>
      <c r="C249" s="1118"/>
      <c r="D249" s="1118"/>
      <c r="E249" s="1118"/>
      <c r="F249" s="1118"/>
      <c r="G249"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49" s="1130"/>
      <c r="I249" s="1130"/>
      <c r="J249" s="1130"/>
      <c r="K249" s="1130"/>
      <c r="L249" s="1130"/>
      <c r="M249" s="1130"/>
      <c r="N249" s="1130"/>
      <c r="O249" s="1130"/>
      <c r="P249" s="1130"/>
      <c r="Q249" s="1130"/>
      <c r="R249" s="1130"/>
      <c r="S249" s="1131" t="str">
        <f>IF(SUM(D3_Mengen[[#This Row],[Stromkreis AC km (Stromkreis)]:[Konverter DC Anzahl]])&gt;0,"ja","nein")</f>
        <v>nein</v>
      </c>
      <c r="T249" s="1131"/>
    </row>
    <row r="250" spans="2:20" ht="14.85" customHeight="1" x14ac:dyDescent="0.2">
      <c r="B250" s="1129"/>
      <c r="C250" s="1118"/>
      <c r="D250" s="1118"/>
      <c r="E250" s="1118"/>
      <c r="F250" s="1118"/>
      <c r="G250"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50" s="1130"/>
      <c r="I250" s="1130"/>
      <c r="J250" s="1130"/>
      <c r="K250" s="1130"/>
      <c r="L250" s="1130"/>
      <c r="M250" s="1130"/>
      <c r="N250" s="1130"/>
      <c r="O250" s="1130"/>
      <c r="P250" s="1130"/>
      <c r="Q250" s="1130"/>
      <c r="R250" s="1130"/>
      <c r="S250" s="1131" t="str">
        <f>IF(SUM(D3_Mengen[[#This Row],[Stromkreis AC km (Stromkreis)]:[Konverter DC Anzahl]])&gt;0,"ja","nein")</f>
        <v>nein</v>
      </c>
      <c r="T250" s="1131"/>
    </row>
    <row r="251" spans="2:20" ht="14.85" customHeight="1" x14ac:dyDescent="0.2">
      <c r="B251" s="1129"/>
      <c r="C251" s="1118"/>
      <c r="D251" s="1118"/>
      <c r="E251" s="1118"/>
      <c r="F251" s="1118"/>
      <c r="G251"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51" s="1130"/>
      <c r="I251" s="1130"/>
      <c r="J251" s="1130"/>
      <c r="K251" s="1130"/>
      <c r="L251" s="1130"/>
      <c r="M251" s="1130"/>
      <c r="N251" s="1130"/>
      <c r="O251" s="1130"/>
      <c r="P251" s="1130"/>
      <c r="Q251" s="1130"/>
      <c r="R251" s="1130"/>
      <c r="S251" s="1131" t="str">
        <f>IF(SUM(D3_Mengen[[#This Row],[Stromkreis AC km (Stromkreis)]:[Konverter DC Anzahl]])&gt;0,"ja","nein")</f>
        <v>nein</v>
      </c>
      <c r="T251" s="1131"/>
    </row>
    <row r="252" spans="2:20" ht="14.85" customHeight="1" x14ac:dyDescent="0.2">
      <c r="B252" s="1129"/>
      <c r="C252" s="1118"/>
      <c r="D252" s="1118"/>
      <c r="E252" s="1118"/>
      <c r="F252" s="1118"/>
      <c r="G252"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52" s="1130"/>
      <c r="I252" s="1130"/>
      <c r="J252" s="1130"/>
      <c r="K252" s="1130"/>
      <c r="L252" s="1130"/>
      <c r="M252" s="1130"/>
      <c r="N252" s="1130"/>
      <c r="O252" s="1130"/>
      <c r="P252" s="1130"/>
      <c r="Q252" s="1130"/>
      <c r="R252" s="1130"/>
      <c r="S252" s="1131" t="str">
        <f>IF(SUM(D3_Mengen[[#This Row],[Stromkreis AC km (Stromkreis)]:[Konverter DC Anzahl]])&gt;0,"ja","nein")</f>
        <v>nein</v>
      </c>
      <c r="T252" s="1131"/>
    </row>
    <row r="253" spans="2:20" ht="14.85" customHeight="1" x14ac:dyDescent="0.2">
      <c r="B253" s="1129"/>
      <c r="C253" s="1118"/>
      <c r="D253" s="1118"/>
      <c r="E253" s="1118"/>
      <c r="F253" s="1118"/>
      <c r="G253"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53" s="1130"/>
      <c r="I253" s="1130"/>
      <c r="J253" s="1130"/>
      <c r="K253" s="1130"/>
      <c r="L253" s="1130"/>
      <c r="M253" s="1130"/>
      <c r="N253" s="1130"/>
      <c r="O253" s="1130"/>
      <c r="P253" s="1130"/>
      <c r="Q253" s="1130"/>
      <c r="R253" s="1130"/>
      <c r="S253" s="1131" t="str">
        <f>IF(SUM(D3_Mengen[[#This Row],[Stromkreis AC km (Stromkreis)]:[Konverter DC Anzahl]])&gt;0,"ja","nein")</f>
        <v>nein</v>
      </c>
      <c r="T253" s="1131"/>
    </row>
    <row r="254" spans="2:20" ht="14.85" customHeight="1" x14ac:dyDescent="0.2">
      <c r="B254" s="1129"/>
      <c r="C254" s="1118"/>
      <c r="D254" s="1118"/>
      <c r="E254" s="1118"/>
      <c r="F254" s="1118"/>
      <c r="G254"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54" s="1130"/>
      <c r="I254" s="1130"/>
      <c r="J254" s="1130"/>
      <c r="K254" s="1130"/>
      <c r="L254" s="1130"/>
      <c r="M254" s="1130"/>
      <c r="N254" s="1130"/>
      <c r="O254" s="1130"/>
      <c r="P254" s="1130"/>
      <c r="Q254" s="1130"/>
      <c r="R254" s="1130"/>
      <c r="S254" s="1131" t="str">
        <f>IF(SUM(D3_Mengen[[#This Row],[Stromkreis AC km (Stromkreis)]:[Konverter DC Anzahl]])&gt;0,"ja","nein")</f>
        <v>nein</v>
      </c>
      <c r="T254" s="1131"/>
    </row>
    <row r="255" spans="2:20" ht="14.85" customHeight="1" x14ac:dyDescent="0.2">
      <c r="B255" s="1129"/>
      <c r="C255" s="1118"/>
      <c r="D255" s="1118"/>
      <c r="E255" s="1118"/>
      <c r="F255" s="1118"/>
      <c r="G255"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55" s="1130"/>
      <c r="I255" s="1130"/>
      <c r="J255" s="1130"/>
      <c r="K255" s="1130"/>
      <c r="L255" s="1130"/>
      <c r="M255" s="1130"/>
      <c r="N255" s="1130"/>
      <c r="O255" s="1130"/>
      <c r="P255" s="1130"/>
      <c r="Q255" s="1130"/>
      <c r="R255" s="1130"/>
      <c r="S255" s="1131" t="str">
        <f>IF(SUM(D3_Mengen[[#This Row],[Stromkreis AC km (Stromkreis)]:[Konverter DC Anzahl]])&gt;0,"ja","nein")</f>
        <v>nein</v>
      </c>
      <c r="T255" s="1131"/>
    </row>
    <row r="256" spans="2:20" ht="14.85" customHeight="1" x14ac:dyDescent="0.2">
      <c r="B256" s="1129"/>
      <c r="C256" s="1118"/>
      <c r="D256" s="1118"/>
      <c r="E256" s="1118"/>
      <c r="F256" s="1118"/>
      <c r="G256"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56" s="1130"/>
      <c r="I256" s="1130"/>
      <c r="J256" s="1130"/>
      <c r="K256" s="1130"/>
      <c r="L256" s="1130"/>
      <c r="M256" s="1130"/>
      <c r="N256" s="1130"/>
      <c r="O256" s="1130"/>
      <c r="P256" s="1130"/>
      <c r="Q256" s="1130"/>
      <c r="R256" s="1130"/>
      <c r="S256" s="1131" t="str">
        <f>IF(SUM(D3_Mengen[[#This Row],[Stromkreis AC km (Stromkreis)]:[Konverter DC Anzahl]])&gt;0,"ja","nein")</f>
        <v>nein</v>
      </c>
      <c r="T256" s="1131"/>
    </row>
    <row r="257" spans="2:20" ht="14.85" customHeight="1" x14ac:dyDescent="0.2">
      <c r="B257" s="1129"/>
      <c r="C257" s="1118"/>
      <c r="D257" s="1118"/>
      <c r="E257" s="1118"/>
      <c r="F257" s="1118"/>
      <c r="G257"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57" s="1130"/>
      <c r="I257" s="1130"/>
      <c r="J257" s="1130"/>
      <c r="K257" s="1130"/>
      <c r="L257" s="1130"/>
      <c r="M257" s="1130"/>
      <c r="N257" s="1130"/>
      <c r="O257" s="1130"/>
      <c r="P257" s="1130"/>
      <c r="Q257" s="1130"/>
      <c r="R257" s="1130"/>
      <c r="S257" s="1131" t="str">
        <f>IF(SUM(D3_Mengen[[#This Row],[Stromkreis AC km (Stromkreis)]:[Konverter DC Anzahl]])&gt;0,"ja","nein")</f>
        <v>nein</v>
      </c>
      <c r="T257" s="1131"/>
    </row>
    <row r="258" spans="2:20" ht="14.85" customHeight="1" x14ac:dyDescent="0.2">
      <c r="B258" s="1129"/>
      <c r="C258" s="1118"/>
      <c r="D258" s="1118"/>
      <c r="E258" s="1118"/>
      <c r="F258" s="1118"/>
      <c r="G258"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58" s="1130"/>
      <c r="I258" s="1130"/>
      <c r="J258" s="1130"/>
      <c r="K258" s="1130"/>
      <c r="L258" s="1130"/>
      <c r="M258" s="1130"/>
      <c r="N258" s="1130"/>
      <c r="O258" s="1130"/>
      <c r="P258" s="1130"/>
      <c r="Q258" s="1130"/>
      <c r="R258" s="1130"/>
      <c r="S258" s="1131" t="str">
        <f>IF(SUM(D3_Mengen[[#This Row],[Stromkreis AC km (Stromkreis)]:[Konverter DC Anzahl]])&gt;0,"ja","nein")</f>
        <v>nein</v>
      </c>
      <c r="T258" s="1131"/>
    </row>
    <row r="259" spans="2:20" ht="14.85" customHeight="1" x14ac:dyDescent="0.2">
      <c r="B259" s="1129"/>
      <c r="C259" s="1118"/>
      <c r="D259" s="1118"/>
      <c r="E259" s="1118"/>
      <c r="F259" s="1118"/>
      <c r="G259"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59" s="1130"/>
      <c r="I259" s="1130"/>
      <c r="J259" s="1130"/>
      <c r="K259" s="1130"/>
      <c r="L259" s="1130"/>
      <c r="M259" s="1130"/>
      <c r="N259" s="1130"/>
      <c r="O259" s="1130"/>
      <c r="P259" s="1130"/>
      <c r="Q259" s="1130"/>
      <c r="R259" s="1130"/>
      <c r="S259" s="1131" t="str">
        <f>IF(SUM(D3_Mengen[[#This Row],[Stromkreis AC km (Stromkreis)]:[Konverter DC Anzahl]])&gt;0,"ja","nein")</f>
        <v>nein</v>
      </c>
      <c r="T259" s="1131"/>
    </row>
    <row r="260" spans="2:20" ht="14.85" customHeight="1" x14ac:dyDescent="0.2">
      <c r="B260" s="1129"/>
      <c r="C260" s="1118"/>
      <c r="D260" s="1118"/>
      <c r="E260" s="1118"/>
      <c r="F260" s="1118"/>
      <c r="G260"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60" s="1130"/>
      <c r="I260" s="1130"/>
      <c r="J260" s="1130"/>
      <c r="K260" s="1130"/>
      <c r="L260" s="1130"/>
      <c r="M260" s="1130"/>
      <c r="N260" s="1130"/>
      <c r="O260" s="1130"/>
      <c r="P260" s="1130"/>
      <c r="Q260" s="1130"/>
      <c r="R260" s="1130"/>
      <c r="S260" s="1131" t="str">
        <f>IF(SUM(D3_Mengen[[#This Row],[Stromkreis AC km (Stromkreis)]:[Konverter DC Anzahl]])&gt;0,"ja","nein")</f>
        <v>nein</v>
      </c>
      <c r="T260" s="1131"/>
    </row>
    <row r="261" spans="2:20" ht="14.85" customHeight="1" x14ac:dyDescent="0.2">
      <c r="B261" s="1129"/>
      <c r="C261" s="1118"/>
      <c r="D261" s="1118"/>
      <c r="E261" s="1118"/>
      <c r="F261" s="1118"/>
      <c r="G261"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61" s="1130"/>
      <c r="I261" s="1130"/>
      <c r="J261" s="1130"/>
      <c r="K261" s="1130"/>
      <c r="L261" s="1130"/>
      <c r="M261" s="1130"/>
      <c r="N261" s="1130"/>
      <c r="O261" s="1130"/>
      <c r="P261" s="1130"/>
      <c r="Q261" s="1130"/>
      <c r="R261" s="1130"/>
      <c r="S261" s="1131" t="str">
        <f>IF(SUM(D3_Mengen[[#This Row],[Stromkreis AC km (Stromkreis)]:[Konverter DC Anzahl]])&gt;0,"ja","nein")</f>
        <v>nein</v>
      </c>
      <c r="T261" s="1131"/>
    </row>
    <row r="262" spans="2:20" ht="14.85" customHeight="1" x14ac:dyDescent="0.2">
      <c r="B262" s="1129"/>
      <c r="C262" s="1118"/>
      <c r="D262" s="1118"/>
      <c r="E262" s="1118"/>
      <c r="F262" s="1118"/>
      <c r="G262"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62" s="1130"/>
      <c r="I262" s="1130"/>
      <c r="J262" s="1130"/>
      <c r="K262" s="1130"/>
      <c r="L262" s="1130"/>
      <c r="M262" s="1130"/>
      <c r="N262" s="1130"/>
      <c r="O262" s="1130"/>
      <c r="P262" s="1130"/>
      <c r="Q262" s="1130"/>
      <c r="R262" s="1130"/>
      <c r="S262" s="1131" t="str">
        <f>IF(SUM(D3_Mengen[[#This Row],[Stromkreis AC km (Stromkreis)]:[Konverter DC Anzahl]])&gt;0,"ja","nein")</f>
        <v>nein</v>
      </c>
      <c r="T262" s="1131"/>
    </row>
    <row r="263" spans="2:20" ht="14.85" customHeight="1" x14ac:dyDescent="0.2">
      <c r="B263" s="1129"/>
      <c r="C263" s="1118"/>
      <c r="D263" s="1118"/>
      <c r="E263" s="1118"/>
      <c r="F263" s="1118"/>
      <c r="G263"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63" s="1130"/>
      <c r="I263" s="1130"/>
      <c r="J263" s="1130"/>
      <c r="K263" s="1130"/>
      <c r="L263" s="1130"/>
      <c r="M263" s="1130"/>
      <c r="N263" s="1130"/>
      <c r="O263" s="1130"/>
      <c r="P263" s="1130"/>
      <c r="Q263" s="1130"/>
      <c r="R263" s="1130"/>
      <c r="S263" s="1131" t="str">
        <f>IF(SUM(D3_Mengen[[#This Row],[Stromkreis AC km (Stromkreis)]:[Konverter DC Anzahl]])&gt;0,"ja","nein")</f>
        <v>nein</v>
      </c>
      <c r="T263" s="1131"/>
    </row>
    <row r="264" spans="2:20" ht="14.85" customHeight="1" x14ac:dyDescent="0.2">
      <c r="B264" s="1129"/>
      <c r="C264" s="1118"/>
      <c r="D264" s="1118"/>
      <c r="E264" s="1118"/>
      <c r="F264" s="1118"/>
      <c r="G264"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64" s="1130"/>
      <c r="I264" s="1130"/>
      <c r="J264" s="1130"/>
      <c r="K264" s="1130"/>
      <c r="L264" s="1130"/>
      <c r="M264" s="1130"/>
      <c r="N264" s="1130"/>
      <c r="O264" s="1130"/>
      <c r="P264" s="1130"/>
      <c r="Q264" s="1130"/>
      <c r="R264" s="1130"/>
      <c r="S264" s="1131" t="str">
        <f>IF(SUM(D3_Mengen[[#This Row],[Stromkreis AC km (Stromkreis)]:[Konverter DC Anzahl]])&gt;0,"ja","nein")</f>
        <v>nein</v>
      </c>
      <c r="T264" s="1131"/>
    </row>
    <row r="265" spans="2:20" ht="14.85" customHeight="1" x14ac:dyDescent="0.2">
      <c r="B265" s="1129"/>
      <c r="C265" s="1118"/>
      <c r="D265" s="1118"/>
      <c r="E265" s="1118"/>
      <c r="F265" s="1118"/>
      <c r="G265"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65" s="1130"/>
      <c r="I265" s="1130"/>
      <c r="J265" s="1130"/>
      <c r="K265" s="1130"/>
      <c r="L265" s="1130"/>
      <c r="M265" s="1130"/>
      <c r="N265" s="1130"/>
      <c r="O265" s="1130"/>
      <c r="P265" s="1130"/>
      <c r="Q265" s="1130"/>
      <c r="R265" s="1130"/>
      <c r="S265" s="1131" t="str">
        <f>IF(SUM(D3_Mengen[[#This Row],[Stromkreis AC km (Stromkreis)]:[Konverter DC Anzahl]])&gt;0,"ja","nein")</f>
        <v>nein</v>
      </c>
      <c r="T265" s="1131"/>
    </row>
    <row r="266" spans="2:20" ht="14.85" customHeight="1" x14ac:dyDescent="0.2">
      <c r="B266" s="1129"/>
      <c r="C266" s="1118"/>
      <c r="D266" s="1118"/>
      <c r="E266" s="1118"/>
      <c r="F266" s="1118"/>
      <c r="G266"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66" s="1130"/>
      <c r="I266" s="1130"/>
      <c r="J266" s="1130"/>
      <c r="K266" s="1130"/>
      <c r="L266" s="1130"/>
      <c r="M266" s="1130"/>
      <c r="N266" s="1130"/>
      <c r="O266" s="1130"/>
      <c r="P266" s="1130"/>
      <c r="Q266" s="1130"/>
      <c r="R266" s="1130"/>
      <c r="S266" s="1131" t="str">
        <f>IF(SUM(D3_Mengen[[#This Row],[Stromkreis AC km (Stromkreis)]:[Konverter DC Anzahl]])&gt;0,"ja","nein")</f>
        <v>nein</v>
      </c>
      <c r="T266" s="1131"/>
    </row>
    <row r="267" spans="2:20" ht="14.85" customHeight="1" x14ac:dyDescent="0.2">
      <c r="B267" s="1129"/>
      <c r="C267" s="1118"/>
      <c r="D267" s="1118"/>
      <c r="E267" s="1118"/>
      <c r="F267" s="1118"/>
      <c r="G267"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67" s="1130"/>
      <c r="I267" s="1130"/>
      <c r="J267" s="1130"/>
      <c r="K267" s="1130"/>
      <c r="L267" s="1130"/>
      <c r="M267" s="1130"/>
      <c r="N267" s="1130"/>
      <c r="O267" s="1130"/>
      <c r="P267" s="1130"/>
      <c r="Q267" s="1130"/>
      <c r="R267" s="1130"/>
      <c r="S267" s="1131" t="str">
        <f>IF(SUM(D3_Mengen[[#This Row],[Stromkreis AC km (Stromkreis)]:[Konverter DC Anzahl]])&gt;0,"ja","nein")</f>
        <v>nein</v>
      </c>
      <c r="T267" s="1131"/>
    </row>
    <row r="268" spans="2:20" ht="14.85" customHeight="1" x14ac:dyDescent="0.2">
      <c r="B268" s="1129"/>
      <c r="C268" s="1118"/>
      <c r="D268" s="1118"/>
      <c r="E268" s="1118"/>
      <c r="F268" s="1118"/>
      <c r="G268"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68" s="1130"/>
      <c r="I268" s="1130"/>
      <c r="J268" s="1130"/>
      <c r="K268" s="1130"/>
      <c r="L268" s="1130"/>
      <c r="M268" s="1130"/>
      <c r="N268" s="1130"/>
      <c r="O268" s="1130"/>
      <c r="P268" s="1130"/>
      <c r="Q268" s="1130"/>
      <c r="R268" s="1130"/>
      <c r="S268" s="1131" t="str">
        <f>IF(SUM(D3_Mengen[[#This Row],[Stromkreis AC km (Stromkreis)]:[Konverter DC Anzahl]])&gt;0,"ja","nein")</f>
        <v>nein</v>
      </c>
      <c r="T268" s="1131"/>
    </row>
    <row r="269" spans="2:20" ht="14.85" customHeight="1" x14ac:dyDescent="0.2">
      <c r="B269" s="1129"/>
      <c r="C269" s="1118"/>
      <c r="D269" s="1118"/>
      <c r="E269" s="1118"/>
      <c r="F269" s="1118"/>
      <c r="G269"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69" s="1130"/>
      <c r="I269" s="1130"/>
      <c r="J269" s="1130"/>
      <c r="K269" s="1130"/>
      <c r="L269" s="1130"/>
      <c r="M269" s="1130"/>
      <c r="N269" s="1130"/>
      <c r="O269" s="1130"/>
      <c r="P269" s="1130"/>
      <c r="Q269" s="1130"/>
      <c r="R269" s="1130"/>
      <c r="S269" s="1131" t="str">
        <f>IF(SUM(D3_Mengen[[#This Row],[Stromkreis AC km (Stromkreis)]:[Konverter DC Anzahl]])&gt;0,"ja","nein")</f>
        <v>nein</v>
      </c>
      <c r="T269" s="1131"/>
    </row>
    <row r="270" spans="2:20" ht="14.85" customHeight="1" x14ac:dyDescent="0.2">
      <c r="B270" s="1129"/>
      <c r="C270" s="1118"/>
      <c r="D270" s="1118"/>
      <c r="E270" s="1118"/>
      <c r="F270" s="1118"/>
      <c r="G270"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70" s="1130"/>
      <c r="I270" s="1130"/>
      <c r="J270" s="1130"/>
      <c r="K270" s="1130"/>
      <c r="L270" s="1130"/>
      <c r="M270" s="1130"/>
      <c r="N270" s="1130"/>
      <c r="O270" s="1130"/>
      <c r="P270" s="1130"/>
      <c r="Q270" s="1130"/>
      <c r="R270" s="1130"/>
      <c r="S270" s="1131" t="str">
        <f>IF(SUM(D3_Mengen[[#This Row],[Stromkreis AC km (Stromkreis)]:[Konverter DC Anzahl]])&gt;0,"ja","nein")</f>
        <v>nein</v>
      </c>
      <c r="T270" s="1131"/>
    </row>
    <row r="271" spans="2:20" ht="14.85" customHeight="1" x14ac:dyDescent="0.2">
      <c r="B271" s="1129"/>
      <c r="C271" s="1118"/>
      <c r="D271" s="1118"/>
      <c r="E271" s="1118"/>
      <c r="F271" s="1118"/>
      <c r="G271"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71" s="1130"/>
      <c r="I271" s="1130"/>
      <c r="J271" s="1130"/>
      <c r="K271" s="1130"/>
      <c r="L271" s="1130"/>
      <c r="M271" s="1130"/>
      <c r="N271" s="1130"/>
      <c r="O271" s="1130"/>
      <c r="P271" s="1130"/>
      <c r="Q271" s="1130"/>
      <c r="R271" s="1130"/>
      <c r="S271" s="1131" t="str">
        <f>IF(SUM(D3_Mengen[[#This Row],[Stromkreis AC km (Stromkreis)]:[Konverter DC Anzahl]])&gt;0,"ja","nein")</f>
        <v>nein</v>
      </c>
      <c r="T271" s="1131"/>
    </row>
    <row r="272" spans="2:20" ht="14.85" customHeight="1" x14ac:dyDescent="0.2">
      <c r="B272" s="1129"/>
      <c r="C272" s="1118"/>
      <c r="D272" s="1118"/>
      <c r="E272" s="1118"/>
      <c r="F272" s="1118"/>
      <c r="G272"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72" s="1130"/>
      <c r="I272" s="1130"/>
      <c r="J272" s="1130"/>
      <c r="K272" s="1130"/>
      <c r="L272" s="1130"/>
      <c r="M272" s="1130"/>
      <c r="N272" s="1130"/>
      <c r="O272" s="1130"/>
      <c r="P272" s="1130"/>
      <c r="Q272" s="1130"/>
      <c r="R272" s="1130"/>
      <c r="S272" s="1131" t="str">
        <f>IF(SUM(D3_Mengen[[#This Row],[Stromkreis AC km (Stromkreis)]:[Konverter DC Anzahl]])&gt;0,"ja","nein")</f>
        <v>nein</v>
      </c>
      <c r="T272" s="1131"/>
    </row>
    <row r="273" spans="2:20" ht="14.85" customHeight="1" x14ac:dyDescent="0.2">
      <c r="B273" s="1129"/>
      <c r="C273" s="1118"/>
      <c r="D273" s="1118"/>
      <c r="E273" s="1118"/>
      <c r="F273" s="1118"/>
      <c r="G273"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73" s="1130"/>
      <c r="I273" s="1130"/>
      <c r="J273" s="1130"/>
      <c r="K273" s="1130"/>
      <c r="L273" s="1130"/>
      <c r="M273" s="1130"/>
      <c r="N273" s="1130"/>
      <c r="O273" s="1130"/>
      <c r="P273" s="1130"/>
      <c r="Q273" s="1130"/>
      <c r="R273" s="1130"/>
      <c r="S273" s="1131" t="str">
        <f>IF(SUM(D3_Mengen[[#This Row],[Stromkreis AC km (Stromkreis)]:[Konverter DC Anzahl]])&gt;0,"ja","nein")</f>
        <v>nein</v>
      </c>
      <c r="T273" s="1131"/>
    </row>
    <row r="274" spans="2:20" ht="14.85" customHeight="1" x14ac:dyDescent="0.2">
      <c r="B274" s="1129"/>
      <c r="C274" s="1118"/>
      <c r="D274" s="1118"/>
      <c r="E274" s="1118"/>
      <c r="F274" s="1118"/>
      <c r="G274"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74" s="1130"/>
      <c r="I274" s="1130"/>
      <c r="J274" s="1130"/>
      <c r="K274" s="1130"/>
      <c r="L274" s="1130"/>
      <c r="M274" s="1130"/>
      <c r="N274" s="1130"/>
      <c r="O274" s="1130"/>
      <c r="P274" s="1130"/>
      <c r="Q274" s="1130"/>
      <c r="R274" s="1130"/>
      <c r="S274" s="1131" t="str">
        <f>IF(SUM(D3_Mengen[[#This Row],[Stromkreis AC km (Stromkreis)]:[Konverter DC Anzahl]])&gt;0,"ja","nein")</f>
        <v>nein</v>
      </c>
      <c r="T274" s="1131"/>
    </row>
    <row r="275" spans="2:20" ht="14.85" customHeight="1" x14ac:dyDescent="0.2">
      <c r="B275" s="1129"/>
      <c r="C275" s="1118"/>
      <c r="D275" s="1118"/>
      <c r="E275" s="1118"/>
      <c r="F275" s="1118"/>
      <c r="G275"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75" s="1130"/>
      <c r="I275" s="1130"/>
      <c r="J275" s="1130"/>
      <c r="K275" s="1130"/>
      <c r="L275" s="1130"/>
      <c r="M275" s="1130"/>
      <c r="N275" s="1130"/>
      <c r="O275" s="1130"/>
      <c r="P275" s="1130"/>
      <c r="Q275" s="1130"/>
      <c r="R275" s="1130"/>
      <c r="S275" s="1131" t="str">
        <f>IF(SUM(D3_Mengen[[#This Row],[Stromkreis AC km (Stromkreis)]:[Konverter DC Anzahl]])&gt;0,"ja","nein")</f>
        <v>nein</v>
      </c>
      <c r="T275" s="1131"/>
    </row>
    <row r="276" spans="2:20" ht="14.85" customHeight="1" x14ac:dyDescent="0.2">
      <c r="B276" s="1129"/>
      <c r="C276" s="1118"/>
      <c r="D276" s="1118"/>
      <c r="E276" s="1118"/>
      <c r="F276" s="1118"/>
      <c r="G276"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76" s="1130"/>
      <c r="I276" s="1130"/>
      <c r="J276" s="1130"/>
      <c r="K276" s="1130"/>
      <c r="L276" s="1130"/>
      <c r="M276" s="1130"/>
      <c r="N276" s="1130"/>
      <c r="O276" s="1130"/>
      <c r="P276" s="1130"/>
      <c r="Q276" s="1130"/>
      <c r="R276" s="1130"/>
      <c r="S276" s="1131" t="str">
        <f>IF(SUM(D3_Mengen[[#This Row],[Stromkreis AC km (Stromkreis)]:[Konverter DC Anzahl]])&gt;0,"ja","nein")</f>
        <v>nein</v>
      </c>
      <c r="T276" s="1131"/>
    </row>
    <row r="277" spans="2:20" ht="14.85" customHeight="1" x14ac:dyDescent="0.2">
      <c r="B277" s="1129"/>
      <c r="C277" s="1118"/>
      <c r="D277" s="1118"/>
      <c r="E277" s="1118"/>
      <c r="F277" s="1118"/>
      <c r="G277"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77" s="1130"/>
      <c r="I277" s="1130"/>
      <c r="J277" s="1130"/>
      <c r="K277" s="1130"/>
      <c r="L277" s="1130"/>
      <c r="M277" s="1130"/>
      <c r="N277" s="1130"/>
      <c r="O277" s="1130"/>
      <c r="P277" s="1130"/>
      <c r="Q277" s="1130"/>
      <c r="R277" s="1130"/>
      <c r="S277" s="1131" t="str">
        <f>IF(SUM(D3_Mengen[[#This Row],[Stromkreis AC km (Stromkreis)]:[Konverter DC Anzahl]])&gt;0,"ja","nein")</f>
        <v>nein</v>
      </c>
      <c r="T277" s="1131"/>
    </row>
    <row r="278" spans="2:20" ht="14.85" customHeight="1" x14ac:dyDescent="0.2">
      <c r="B278" s="1129"/>
      <c r="C278" s="1118"/>
      <c r="D278" s="1118"/>
      <c r="E278" s="1118"/>
      <c r="F278" s="1118"/>
      <c r="G278"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78" s="1130"/>
      <c r="I278" s="1130"/>
      <c r="J278" s="1130"/>
      <c r="K278" s="1130"/>
      <c r="L278" s="1130"/>
      <c r="M278" s="1130"/>
      <c r="N278" s="1130"/>
      <c r="O278" s="1130"/>
      <c r="P278" s="1130"/>
      <c r="Q278" s="1130"/>
      <c r="R278" s="1130"/>
      <c r="S278" s="1131" t="str">
        <f>IF(SUM(D3_Mengen[[#This Row],[Stromkreis AC km (Stromkreis)]:[Konverter DC Anzahl]])&gt;0,"ja","nein")</f>
        <v>nein</v>
      </c>
      <c r="T278" s="1131"/>
    </row>
    <row r="279" spans="2:20" ht="14.85" customHeight="1" x14ac:dyDescent="0.2">
      <c r="B279" s="1129"/>
      <c r="C279" s="1118"/>
      <c r="D279" s="1118"/>
      <c r="E279" s="1118"/>
      <c r="F279" s="1118"/>
      <c r="G279"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79" s="1130"/>
      <c r="I279" s="1130"/>
      <c r="J279" s="1130"/>
      <c r="K279" s="1130"/>
      <c r="L279" s="1130"/>
      <c r="M279" s="1130"/>
      <c r="N279" s="1130"/>
      <c r="O279" s="1130"/>
      <c r="P279" s="1130"/>
      <c r="Q279" s="1130"/>
      <c r="R279" s="1130"/>
      <c r="S279" s="1131" t="str">
        <f>IF(SUM(D3_Mengen[[#This Row],[Stromkreis AC km (Stromkreis)]:[Konverter DC Anzahl]])&gt;0,"ja","nein")</f>
        <v>nein</v>
      </c>
      <c r="T279" s="1131"/>
    </row>
    <row r="280" spans="2:20" ht="14.85" customHeight="1" x14ac:dyDescent="0.2">
      <c r="B280" s="1129"/>
      <c r="C280" s="1118"/>
      <c r="D280" s="1118"/>
      <c r="E280" s="1118"/>
      <c r="F280" s="1118"/>
      <c r="G280"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80" s="1130"/>
      <c r="I280" s="1130"/>
      <c r="J280" s="1130"/>
      <c r="K280" s="1130"/>
      <c r="L280" s="1130"/>
      <c r="M280" s="1130"/>
      <c r="N280" s="1130"/>
      <c r="O280" s="1130"/>
      <c r="P280" s="1130"/>
      <c r="Q280" s="1130"/>
      <c r="R280" s="1130"/>
      <c r="S280" s="1131" t="str">
        <f>IF(SUM(D3_Mengen[[#This Row],[Stromkreis AC km (Stromkreis)]:[Konverter DC Anzahl]])&gt;0,"ja","nein")</f>
        <v>nein</v>
      </c>
      <c r="T280" s="1131"/>
    </row>
    <row r="281" spans="2:20" ht="14.85" customHeight="1" x14ac:dyDescent="0.2">
      <c r="B281" s="1129"/>
      <c r="C281" s="1118"/>
      <c r="D281" s="1118"/>
      <c r="E281" s="1118"/>
      <c r="F281" s="1118"/>
      <c r="G281"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81" s="1130"/>
      <c r="I281" s="1130"/>
      <c r="J281" s="1130"/>
      <c r="K281" s="1130"/>
      <c r="L281" s="1130"/>
      <c r="M281" s="1130"/>
      <c r="N281" s="1130"/>
      <c r="O281" s="1130"/>
      <c r="P281" s="1130"/>
      <c r="Q281" s="1130"/>
      <c r="R281" s="1130"/>
      <c r="S281" s="1131" t="str">
        <f>IF(SUM(D3_Mengen[[#This Row],[Stromkreis AC km (Stromkreis)]:[Konverter DC Anzahl]])&gt;0,"ja","nein")</f>
        <v>nein</v>
      </c>
      <c r="T281" s="1131"/>
    </row>
    <row r="282" spans="2:20" ht="14.85" customHeight="1" x14ac:dyDescent="0.2">
      <c r="B282" s="1129"/>
      <c r="C282" s="1118"/>
      <c r="D282" s="1118"/>
      <c r="E282" s="1118"/>
      <c r="F282" s="1118"/>
      <c r="G282"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82" s="1130"/>
      <c r="I282" s="1130"/>
      <c r="J282" s="1130"/>
      <c r="K282" s="1130"/>
      <c r="L282" s="1130"/>
      <c r="M282" s="1130"/>
      <c r="N282" s="1130"/>
      <c r="O282" s="1130"/>
      <c r="P282" s="1130"/>
      <c r="Q282" s="1130"/>
      <c r="R282" s="1130"/>
      <c r="S282" s="1131" t="str">
        <f>IF(SUM(D3_Mengen[[#This Row],[Stromkreis AC km (Stromkreis)]:[Konverter DC Anzahl]])&gt;0,"ja","nein")</f>
        <v>nein</v>
      </c>
      <c r="T282" s="1131"/>
    </row>
    <row r="283" spans="2:20" ht="14.85" customHeight="1" x14ac:dyDescent="0.2">
      <c r="B283" s="1129"/>
      <c r="C283" s="1118"/>
      <c r="D283" s="1118"/>
      <c r="E283" s="1118"/>
      <c r="F283" s="1118"/>
      <c r="G283"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83" s="1130"/>
      <c r="I283" s="1130"/>
      <c r="J283" s="1130"/>
      <c r="K283" s="1130"/>
      <c r="L283" s="1130"/>
      <c r="M283" s="1130"/>
      <c r="N283" s="1130"/>
      <c r="O283" s="1130"/>
      <c r="P283" s="1130"/>
      <c r="Q283" s="1130"/>
      <c r="R283" s="1130"/>
      <c r="S283" s="1131" t="str">
        <f>IF(SUM(D3_Mengen[[#This Row],[Stromkreis AC km (Stromkreis)]:[Konverter DC Anzahl]])&gt;0,"ja","nein")</f>
        <v>nein</v>
      </c>
      <c r="T283" s="1131"/>
    </row>
    <row r="284" spans="2:20" ht="14.85" customHeight="1" x14ac:dyDescent="0.2">
      <c r="B284" s="1129"/>
      <c r="C284" s="1118"/>
      <c r="D284" s="1118"/>
      <c r="E284" s="1118"/>
      <c r="F284" s="1118"/>
      <c r="G284"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84" s="1130"/>
      <c r="I284" s="1130"/>
      <c r="J284" s="1130"/>
      <c r="K284" s="1130"/>
      <c r="L284" s="1130"/>
      <c r="M284" s="1130"/>
      <c r="N284" s="1130"/>
      <c r="O284" s="1130"/>
      <c r="P284" s="1130"/>
      <c r="Q284" s="1130"/>
      <c r="R284" s="1130"/>
      <c r="S284" s="1131" t="str">
        <f>IF(SUM(D3_Mengen[[#This Row],[Stromkreis AC km (Stromkreis)]:[Konverter DC Anzahl]])&gt;0,"ja","nein")</f>
        <v>nein</v>
      </c>
      <c r="T284" s="1131"/>
    </row>
    <row r="285" spans="2:20" ht="14.85" customHeight="1" x14ac:dyDescent="0.2">
      <c r="B285" s="1129"/>
      <c r="C285" s="1118"/>
      <c r="D285" s="1118"/>
      <c r="E285" s="1118"/>
      <c r="F285" s="1118"/>
      <c r="G285"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85" s="1130"/>
      <c r="I285" s="1130"/>
      <c r="J285" s="1130"/>
      <c r="K285" s="1130"/>
      <c r="L285" s="1130"/>
      <c r="M285" s="1130"/>
      <c r="N285" s="1130"/>
      <c r="O285" s="1130"/>
      <c r="P285" s="1130"/>
      <c r="Q285" s="1130"/>
      <c r="R285" s="1130"/>
      <c r="S285" s="1131" t="str">
        <f>IF(SUM(D3_Mengen[[#This Row],[Stromkreis AC km (Stromkreis)]:[Konverter DC Anzahl]])&gt;0,"ja","nein")</f>
        <v>nein</v>
      </c>
      <c r="T285" s="1131"/>
    </row>
    <row r="286" spans="2:20" ht="14.85" customHeight="1" x14ac:dyDescent="0.2">
      <c r="B286" s="1129"/>
      <c r="C286" s="1118"/>
      <c r="D286" s="1118"/>
      <c r="E286" s="1118"/>
      <c r="F286" s="1118"/>
      <c r="G286"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86" s="1130"/>
      <c r="I286" s="1130"/>
      <c r="J286" s="1130"/>
      <c r="K286" s="1130"/>
      <c r="L286" s="1130"/>
      <c r="M286" s="1130"/>
      <c r="N286" s="1130"/>
      <c r="O286" s="1130"/>
      <c r="P286" s="1130"/>
      <c r="Q286" s="1130"/>
      <c r="R286" s="1130"/>
      <c r="S286" s="1131" t="str">
        <f>IF(SUM(D3_Mengen[[#This Row],[Stromkreis AC km (Stromkreis)]:[Konverter DC Anzahl]])&gt;0,"ja","nein")</f>
        <v>nein</v>
      </c>
      <c r="T286" s="1131"/>
    </row>
    <row r="287" spans="2:20" ht="14.85" customHeight="1" x14ac:dyDescent="0.2">
      <c r="B287" s="1129"/>
      <c r="C287" s="1118"/>
      <c r="D287" s="1118"/>
      <c r="E287" s="1118"/>
      <c r="F287" s="1118"/>
      <c r="G287"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87" s="1130"/>
      <c r="I287" s="1130"/>
      <c r="J287" s="1130"/>
      <c r="K287" s="1130"/>
      <c r="L287" s="1130"/>
      <c r="M287" s="1130"/>
      <c r="N287" s="1130"/>
      <c r="O287" s="1130"/>
      <c r="P287" s="1130"/>
      <c r="Q287" s="1130"/>
      <c r="R287" s="1130"/>
      <c r="S287" s="1131" t="str">
        <f>IF(SUM(D3_Mengen[[#This Row],[Stromkreis AC km (Stromkreis)]:[Konverter DC Anzahl]])&gt;0,"ja","nein")</f>
        <v>nein</v>
      </c>
      <c r="T287" s="1131"/>
    </row>
    <row r="288" spans="2:20" ht="14.85" customHeight="1" x14ac:dyDescent="0.2">
      <c r="B288" s="1129"/>
      <c r="C288" s="1118"/>
      <c r="D288" s="1118"/>
      <c r="E288" s="1118"/>
      <c r="F288" s="1118"/>
      <c r="G288"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88" s="1130"/>
      <c r="I288" s="1130"/>
      <c r="J288" s="1130"/>
      <c r="K288" s="1130"/>
      <c r="L288" s="1130"/>
      <c r="M288" s="1130"/>
      <c r="N288" s="1130"/>
      <c r="O288" s="1130"/>
      <c r="P288" s="1130"/>
      <c r="Q288" s="1130"/>
      <c r="R288" s="1130"/>
      <c r="S288" s="1131" t="str">
        <f>IF(SUM(D3_Mengen[[#This Row],[Stromkreis AC km (Stromkreis)]:[Konverter DC Anzahl]])&gt;0,"ja","nein")</f>
        <v>nein</v>
      </c>
      <c r="T288" s="1131"/>
    </row>
    <row r="289" spans="2:20" ht="14.85" customHeight="1" x14ac:dyDescent="0.2">
      <c r="B289" s="1129"/>
      <c r="C289" s="1118"/>
      <c r="D289" s="1118"/>
      <c r="E289" s="1118"/>
      <c r="F289" s="1118"/>
      <c r="G289"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89" s="1130"/>
      <c r="I289" s="1130"/>
      <c r="J289" s="1130"/>
      <c r="K289" s="1130"/>
      <c r="L289" s="1130"/>
      <c r="M289" s="1130"/>
      <c r="N289" s="1130"/>
      <c r="O289" s="1130"/>
      <c r="P289" s="1130"/>
      <c r="Q289" s="1130"/>
      <c r="R289" s="1130"/>
      <c r="S289" s="1131" t="str">
        <f>IF(SUM(D3_Mengen[[#This Row],[Stromkreis AC km (Stromkreis)]:[Konverter DC Anzahl]])&gt;0,"ja","nein")</f>
        <v>nein</v>
      </c>
      <c r="T289" s="1131"/>
    </row>
    <row r="290" spans="2:20" ht="14.85" customHeight="1" x14ac:dyDescent="0.2">
      <c r="B290" s="1129"/>
      <c r="C290" s="1118"/>
      <c r="D290" s="1118"/>
      <c r="E290" s="1118"/>
      <c r="F290" s="1118"/>
      <c r="G290"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90" s="1130"/>
      <c r="I290" s="1130"/>
      <c r="J290" s="1130"/>
      <c r="K290" s="1130"/>
      <c r="L290" s="1130"/>
      <c r="M290" s="1130"/>
      <c r="N290" s="1130"/>
      <c r="O290" s="1130"/>
      <c r="P290" s="1130"/>
      <c r="Q290" s="1130"/>
      <c r="R290" s="1130"/>
      <c r="S290" s="1131" t="str">
        <f>IF(SUM(D3_Mengen[[#This Row],[Stromkreis AC km (Stromkreis)]:[Konverter DC Anzahl]])&gt;0,"ja","nein")</f>
        <v>nein</v>
      </c>
      <c r="T290" s="1131"/>
    </row>
    <row r="291" spans="2:20" ht="14.85" customHeight="1" x14ac:dyDescent="0.2">
      <c r="B291" s="1129"/>
      <c r="C291" s="1118"/>
      <c r="D291" s="1118"/>
      <c r="E291" s="1118"/>
      <c r="F291" s="1118"/>
      <c r="G291"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91" s="1130"/>
      <c r="I291" s="1130"/>
      <c r="J291" s="1130"/>
      <c r="K291" s="1130"/>
      <c r="L291" s="1130"/>
      <c r="M291" s="1130"/>
      <c r="N291" s="1130"/>
      <c r="O291" s="1130"/>
      <c r="P291" s="1130"/>
      <c r="Q291" s="1130"/>
      <c r="R291" s="1130"/>
      <c r="S291" s="1131" t="str">
        <f>IF(SUM(D3_Mengen[[#This Row],[Stromkreis AC km (Stromkreis)]:[Konverter DC Anzahl]])&gt;0,"ja","nein")</f>
        <v>nein</v>
      </c>
      <c r="T291" s="1131"/>
    </row>
    <row r="292" spans="2:20" ht="14.85" customHeight="1" x14ac:dyDescent="0.2">
      <c r="B292" s="1129"/>
      <c r="C292" s="1118"/>
      <c r="D292" s="1118"/>
      <c r="E292" s="1118"/>
      <c r="F292" s="1118"/>
      <c r="G292"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92" s="1130"/>
      <c r="I292" s="1130"/>
      <c r="J292" s="1130"/>
      <c r="K292" s="1130"/>
      <c r="L292" s="1130"/>
      <c r="M292" s="1130"/>
      <c r="N292" s="1130"/>
      <c r="O292" s="1130"/>
      <c r="P292" s="1130"/>
      <c r="Q292" s="1130"/>
      <c r="R292" s="1130"/>
      <c r="S292" s="1131" t="str">
        <f>IF(SUM(D3_Mengen[[#This Row],[Stromkreis AC km (Stromkreis)]:[Konverter DC Anzahl]])&gt;0,"ja","nein")</f>
        <v>nein</v>
      </c>
      <c r="T292" s="1131"/>
    </row>
    <row r="293" spans="2:20" ht="14.85" customHeight="1" x14ac:dyDescent="0.2">
      <c r="B293" s="1129"/>
      <c r="C293" s="1118"/>
      <c r="D293" s="1118"/>
      <c r="E293" s="1118"/>
      <c r="F293" s="1118"/>
      <c r="G293"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93" s="1130"/>
      <c r="I293" s="1130"/>
      <c r="J293" s="1130"/>
      <c r="K293" s="1130"/>
      <c r="L293" s="1130"/>
      <c r="M293" s="1130"/>
      <c r="N293" s="1130"/>
      <c r="O293" s="1130"/>
      <c r="P293" s="1130"/>
      <c r="Q293" s="1130"/>
      <c r="R293" s="1130"/>
      <c r="S293" s="1131" t="str">
        <f>IF(SUM(D3_Mengen[[#This Row],[Stromkreis AC km (Stromkreis)]:[Konverter DC Anzahl]])&gt;0,"ja","nein")</f>
        <v>nein</v>
      </c>
      <c r="T293" s="1131"/>
    </row>
    <row r="294" spans="2:20" ht="14.85" customHeight="1" x14ac:dyDescent="0.2">
      <c r="B294" s="1129"/>
      <c r="C294" s="1118"/>
      <c r="D294" s="1118"/>
      <c r="E294" s="1118"/>
      <c r="F294" s="1118"/>
      <c r="G294"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94" s="1130"/>
      <c r="I294" s="1130"/>
      <c r="J294" s="1130"/>
      <c r="K294" s="1130"/>
      <c r="L294" s="1130"/>
      <c r="M294" s="1130"/>
      <c r="N294" s="1130"/>
      <c r="O294" s="1130"/>
      <c r="P294" s="1130"/>
      <c r="Q294" s="1130"/>
      <c r="R294" s="1130"/>
      <c r="S294" s="1131" t="str">
        <f>IF(SUM(D3_Mengen[[#This Row],[Stromkreis AC km (Stromkreis)]:[Konverter DC Anzahl]])&gt;0,"ja","nein")</f>
        <v>nein</v>
      </c>
      <c r="T294" s="1131"/>
    </row>
    <row r="295" spans="2:20" ht="14.85" customHeight="1" x14ac:dyDescent="0.2">
      <c r="B295" s="1129"/>
      <c r="C295" s="1118"/>
      <c r="D295" s="1118"/>
      <c r="E295" s="1118"/>
      <c r="F295" s="1118"/>
      <c r="G295"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95" s="1130"/>
      <c r="I295" s="1130"/>
      <c r="J295" s="1130"/>
      <c r="K295" s="1130"/>
      <c r="L295" s="1130"/>
      <c r="M295" s="1130"/>
      <c r="N295" s="1130"/>
      <c r="O295" s="1130"/>
      <c r="P295" s="1130"/>
      <c r="Q295" s="1130"/>
      <c r="R295" s="1130"/>
      <c r="S295" s="1131" t="str">
        <f>IF(SUM(D3_Mengen[[#This Row],[Stromkreis AC km (Stromkreis)]:[Konverter DC Anzahl]])&gt;0,"ja","nein")</f>
        <v>nein</v>
      </c>
      <c r="T295" s="1131"/>
    </row>
    <row r="296" spans="2:20" ht="14.85" customHeight="1" x14ac:dyDescent="0.2">
      <c r="B296" s="1129"/>
      <c r="C296" s="1118"/>
      <c r="D296" s="1118"/>
      <c r="E296" s="1118"/>
      <c r="F296" s="1118"/>
      <c r="G296"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96" s="1130"/>
      <c r="I296" s="1130"/>
      <c r="J296" s="1130"/>
      <c r="K296" s="1130"/>
      <c r="L296" s="1130"/>
      <c r="M296" s="1130"/>
      <c r="N296" s="1130"/>
      <c r="O296" s="1130"/>
      <c r="P296" s="1130"/>
      <c r="Q296" s="1130"/>
      <c r="R296" s="1130"/>
      <c r="S296" s="1131" t="str">
        <f>IF(SUM(D3_Mengen[[#This Row],[Stromkreis AC km (Stromkreis)]:[Konverter DC Anzahl]])&gt;0,"ja","nein")</f>
        <v>nein</v>
      </c>
      <c r="T296" s="1131"/>
    </row>
    <row r="297" spans="2:20" ht="14.85" customHeight="1" x14ac:dyDescent="0.2">
      <c r="B297" s="1129"/>
      <c r="C297" s="1118"/>
      <c r="D297" s="1118"/>
      <c r="E297" s="1118"/>
      <c r="F297" s="1118"/>
      <c r="G297"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97" s="1130"/>
      <c r="I297" s="1130"/>
      <c r="J297" s="1130"/>
      <c r="K297" s="1130"/>
      <c r="L297" s="1130"/>
      <c r="M297" s="1130"/>
      <c r="N297" s="1130"/>
      <c r="O297" s="1130"/>
      <c r="P297" s="1130"/>
      <c r="Q297" s="1130"/>
      <c r="R297" s="1130"/>
      <c r="S297" s="1131" t="str">
        <f>IF(SUM(D3_Mengen[[#This Row],[Stromkreis AC km (Stromkreis)]:[Konverter DC Anzahl]])&gt;0,"ja","nein")</f>
        <v>nein</v>
      </c>
      <c r="T297" s="1131"/>
    </row>
    <row r="298" spans="2:20" ht="14.85" customHeight="1" x14ac:dyDescent="0.2">
      <c r="B298" s="1129"/>
      <c r="C298" s="1118"/>
      <c r="D298" s="1118"/>
      <c r="E298" s="1118"/>
      <c r="F298" s="1118"/>
      <c r="G298"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98" s="1130"/>
      <c r="I298" s="1130"/>
      <c r="J298" s="1130"/>
      <c r="K298" s="1130"/>
      <c r="L298" s="1130"/>
      <c r="M298" s="1130"/>
      <c r="N298" s="1130"/>
      <c r="O298" s="1130"/>
      <c r="P298" s="1130"/>
      <c r="Q298" s="1130"/>
      <c r="R298" s="1130"/>
      <c r="S298" s="1131" t="str">
        <f>IF(SUM(D3_Mengen[[#This Row],[Stromkreis AC km (Stromkreis)]:[Konverter DC Anzahl]])&gt;0,"ja","nein")</f>
        <v>nein</v>
      </c>
      <c r="T298" s="1131"/>
    </row>
    <row r="299" spans="2:20" ht="14.85" customHeight="1" x14ac:dyDescent="0.2">
      <c r="B299" s="1129"/>
      <c r="C299" s="1118"/>
      <c r="D299" s="1118"/>
      <c r="E299" s="1118"/>
      <c r="F299" s="1118"/>
      <c r="G299"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299" s="1130"/>
      <c r="I299" s="1130"/>
      <c r="J299" s="1130"/>
      <c r="K299" s="1130"/>
      <c r="L299" s="1130"/>
      <c r="M299" s="1130"/>
      <c r="N299" s="1130"/>
      <c r="O299" s="1130"/>
      <c r="P299" s="1130"/>
      <c r="Q299" s="1130"/>
      <c r="R299" s="1130"/>
      <c r="S299" s="1131" t="str">
        <f>IF(SUM(D3_Mengen[[#This Row],[Stromkreis AC km (Stromkreis)]:[Konverter DC Anzahl]])&gt;0,"ja","nein")</f>
        <v>nein</v>
      </c>
      <c r="T299" s="1131"/>
    </row>
    <row r="300" spans="2:20" ht="14.85" customHeight="1" x14ac:dyDescent="0.2">
      <c r="B300" s="1129"/>
      <c r="C300" s="1118"/>
      <c r="D300" s="1118"/>
      <c r="E300" s="1118"/>
      <c r="F300" s="1118"/>
      <c r="G300"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00" s="1130"/>
      <c r="I300" s="1130"/>
      <c r="J300" s="1130"/>
      <c r="K300" s="1130"/>
      <c r="L300" s="1130"/>
      <c r="M300" s="1130"/>
      <c r="N300" s="1130"/>
      <c r="O300" s="1130"/>
      <c r="P300" s="1130"/>
      <c r="Q300" s="1130"/>
      <c r="R300" s="1130"/>
      <c r="S300" s="1131" t="str">
        <f>IF(SUM(D3_Mengen[[#This Row],[Stromkreis AC km (Stromkreis)]:[Konverter DC Anzahl]])&gt;0,"ja","nein")</f>
        <v>nein</v>
      </c>
      <c r="T300" s="1131"/>
    </row>
    <row r="301" spans="2:20" ht="14.85" customHeight="1" x14ac:dyDescent="0.2">
      <c r="B301" s="1129"/>
      <c r="C301" s="1118"/>
      <c r="D301" s="1118"/>
      <c r="E301" s="1118"/>
      <c r="F301" s="1118"/>
      <c r="G301"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01" s="1130"/>
      <c r="I301" s="1130"/>
      <c r="J301" s="1130"/>
      <c r="K301" s="1130"/>
      <c r="L301" s="1130"/>
      <c r="M301" s="1130"/>
      <c r="N301" s="1130"/>
      <c r="O301" s="1130"/>
      <c r="P301" s="1130"/>
      <c r="Q301" s="1130"/>
      <c r="R301" s="1130"/>
      <c r="S301" s="1131" t="str">
        <f>IF(SUM(D3_Mengen[[#This Row],[Stromkreis AC km (Stromkreis)]:[Konverter DC Anzahl]])&gt;0,"ja","nein")</f>
        <v>nein</v>
      </c>
      <c r="T301" s="1131"/>
    </row>
    <row r="302" spans="2:20" ht="14.85" customHeight="1" x14ac:dyDescent="0.2">
      <c r="B302" s="1129"/>
      <c r="C302" s="1118"/>
      <c r="D302" s="1118"/>
      <c r="E302" s="1118"/>
      <c r="F302" s="1118"/>
      <c r="G302"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02" s="1130"/>
      <c r="I302" s="1130"/>
      <c r="J302" s="1130"/>
      <c r="K302" s="1130"/>
      <c r="L302" s="1130"/>
      <c r="M302" s="1130"/>
      <c r="N302" s="1130"/>
      <c r="O302" s="1130"/>
      <c r="P302" s="1130"/>
      <c r="Q302" s="1130"/>
      <c r="R302" s="1130"/>
      <c r="S302" s="1131" t="str">
        <f>IF(SUM(D3_Mengen[[#This Row],[Stromkreis AC km (Stromkreis)]:[Konverter DC Anzahl]])&gt;0,"ja","nein")</f>
        <v>nein</v>
      </c>
      <c r="T302" s="1131"/>
    </row>
    <row r="303" spans="2:20" ht="14.85" customHeight="1" x14ac:dyDescent="0.2">
      <c r="B303" s="1129"/>
      <c r="C303" s="1118"/>
      <c r="D303" s="1118"/>
      <c r="E303" s="1118"/>
      <c r="F303" s="1118"/>
      <c r="G303"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03" s="1130"/>
      <c r="I303" s="1130"/>
      <c r="J303" s="1130"/>
      <c r="K303" s="1130"/>
      <c r="L303" s="1130"/>
      <c r="M303" s="1130"/>
      <c r="N303" s="1130"/>
      <c r="O303" s="1130"/>
      <c r="P303" s="1130"/>
      <c r="Q303" s="1130"/>
      <c r="R303" s="1130"/>
      <c r="S303" s="1131" t="str">
        <f>IF(SUM(D3_Mengen[[#This Row],[Stromkreis AC km (Stromkreis)]:[Konverter DC Anzahl]])&gt;0,"ja","nein")</f>
        <v>nein</v>
      </c>
      <c r="T303" s="1131"/>
    </row>
    <row r="304" spans="2:20" ht="14.85" customHeight="1" x14ac:dyDescent="0.2">
      <c r="B304" s="1129"/>
      <c r="C304" s="1118"/>
      <c r="D304" s="1118"/>
      <c r="E304" s="1118"/>
      <c r="F304" s="1118"/>
      <c r="G304"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04" s="1130"/>
      <c r="I304" s="1130"/>
      <c r="J304" s="1130"/>
      <c r="K304" s="1130"/>
      <c r="L304" s="1130"/>
      <c r="M304" s="1130"/>
      <c r="N304" s="1130"/>
      <c r="O304" s="1130"/>
      <c r="P304" s="1130"/>
      <c r="Q304" s="1130"/>
      <c r="R304" s="1130"/>
      <c r="S304" s="1131" t="str">
        <f>IF(SUM(D3_Mengen[[#This Row],[Stromkreis AC km (Stromkreis)]:[Konverter DC Anzahl]])&gt;0,"ja","nein")</f>
        <v>nein</v>
      </c>
      <c r="T304" s="1131"/>
    </row>
    <row r="305" spans="2:20" ht="14.85" customHeight="1" x14ac:dyDescent="0.2">
      <c r="B305" s="1129"/>
      <c r="C305" s="1118"/>
      <c r="D305" s="1118"/>
      <c r="E305" s="1118"/>
      <c r="F305" s="1118"/>
      <c r="G305"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05" s="1130"/>
      <c r="I305" s="1130"/>
      <c r="J305" s="1130"/>
      <c r="K305" s="1130"/>
      <c r="L305" s="1130"/>
      <c r="M305" s="1130"/>
      <c r="N305" s="1130"/>
      <c r="O305" s="1130"/>
      <c r="P305" s="1130"/>
      <c r="Q305" s="1130"/>
      <c r="R305" s="1130"/>
      <c r="S305" s="1131" t="str">
        <f>IF(SUM(D3_Mengen[[#This Row],[Stromkreis AC km (Stromkreis)]:[Konverter DC Anzahl]])&gt;0,"ja","nein")</f>
        <v>nein</v>
      </c>
      <c r="T305" s="1131"/>
    </row>
    <row r="306" spans="2:20" ht="14.85" customHeight="1" x14ac:dyDescent="0.2">
      <c r="B306" s="1129"/>
      <c r="C306" s="1118"/>
      <c r="D306" s="1118"/>
      <c r="E306" s="1118"/>
      <c r="F306" s="1118"/>
      <c r="G306"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06" s="1130"/>
      <c r="I306" s="1130"/>
      <c r="J306" s="1130"/>
      <c r="K306" s="1130"/>
      <c r="L306" s="1130"/>
      <c r="M306" s="1130"/>
      <c r="N306" s="1130"/>
      <c r="O306" s="1130"/>
      <c r="P306" s="1130"/>
      <c r="Q306" s="1130"/>
      <c r="R306" s="1130"/>
      <c r="S306" s="1131" t="str">
        <f>IF(SUM(D3_Mengen[[#This Row],[Stromkreis AC km (Stromkreis)]:[Konverter DC Anzahl]])&gt;0,"ja","nein")</f>
        <v>nein</v>
      </c>
      <c r="T306" s="1131"/>
    </row>
    <row r="307" spans="2:20" ht="14.85" customHeight="1" x14ac:dyDescent="0.2">
      <c r="B307" s="1129"/>
      <c r="C307" s="1118"/>
      <c r="D307" s="1118"/>
      <c r="E307" s="1118"/>
      <c r="F307" s="1118"/>
      <c r="G307"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07" s="1130"/>
      <c r="I307" s="1130"/>
      <c r="J307" s="1130"/>
      <c r="K307" s="1130"/>
      <c r="L307" s="1130"/>
      <c r="M307" s="1130"/>
      <c r="N307" s="1130"/>
      <c r="O307" s="1130"/>
      <c r="P307" s="1130"/>
      <c r="Q307" s="1130"/>
      <c r="R307" s="1130"/>
      <c r="S307" s="1131" t="str">
        <f>IF(SUM(D3_Mengen[[#This Row],[Stromkreis AC km (Stromkreis)]:[Konverter DC Anzahl]])&gt;0,"ja","nein")</f>
        <v>nein</v>
      </c>
      <c r="T307" s="1131"/>
    </row>
    <row r="308" spans="2:20" ht="14.85" customHeight="1" x14ac:dyDescent="0.2">
      <c r="B308" s="1129"/>
      <c r="C308" s="1118"/>
      <c r="D308" s="1118"/>
      <c r="E308" s="1118"/>
      <c r="F308" s="1118"/>
      <c r="G308"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08" s="1130"/>
      <c r="I308" s="1130"/>
      <c r="J308" s="1130"/>
      <c r="K308" s="1130"/>
      <c r="L308" s="1130"/>
      <c r="M308" s="1130"/>
      <c r="N308" s="1130"/>
      <c r="O308" s="1130"/>
      <c r="P308" s="1130"/>
      <c r="Q308" s="1130"/>
      <c r="R308" s="1130"/>
      <c r="S308" s="1131" t="str">
        <f>IF(SUM(D3_Mengen[[#This Row],[Stromkreis AC km (Stromkreis)]:[Konverter DC Anzahl]])&gt;0,"ja","nein")</f>
        <v>nein</v>
      </c>
      <c r="T308" s="1131"/>
    </row>
    <row r="309" spans="2:20" ht="14.85" customHeight="1" x14ac:dyDescent="0.2">
      <c r="B309" s="1129"/>
      <c r="C309" s="1118"/>
      <c r="D309" s="1118"/>
      <c r="E309" s="1118"/>
      <c r="F309" s="1118"/>
      <c r="G309"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09" s="1130"/>
      <c r="I309" s="1130"/>
      <c r="J309" s="1130"/>
      <c r="K309" s="1130"/>
      <c r="L309" s="1130"/>
      <c r="M309" s="1130"/>
      <c r="N309" s="1130"/>
      <c r="O309" s="1130"/>
      <c r="P309" s="1130"/>
      <c r="Q309" s="1130"/>
      <c r="R309" s="1130"/>
      <c r="S309" s="1131" t="str">
        <f>IF(SUM(D3_Mengen[[#This Row],[Stromkreis AC km (Stromkreis)]:[Konverter DC Anzahl]])&gt;0,"ja","nein")</f>
        <v>nein</v>
      </c>
      <c r="T309" s="1131"/>
    </row>
    <row r="310" spans="2:20" ht="14.85" customHeight="1" x14ac:dyDescent="0.2">
      <c r="B310" s="1129"/>
      <c r="C310" s="1118"/>
      <c r="D310" s="1118"/>
      <c r="E310" s="1118"/>
      <c r="F310" s="1118"/>
      <c r="G310"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10" s="1130"/>
      <c r="I310" s="1130"/>
      <c r="J310" s="1130"/>
      <c r="K310" s="1130"/>
      <c r="L310" s="1130"/>
      <c r="M310" s="1130"/>
      <c r="N310" s="1130"/>
      <c r="O310" s="1130"/>
      <c r="P310" s="1130"/>
      <c r="Q310" s="1130"/>
      <c r="R310" s="1130"/>
      <c r="S310" s="1131" t="str">
        <f>IF(SUM(D3_Mengen[[#This Row],[Stromkreis AC km (Stromkreis)]:[Konverter DC Anzahl]])&gt;0,"ja","nein")</f>
        <v>nein</v>
      </c>
      <c r="T310" s="1131"/>
    </row>
    <row r="311" spans="2:20" ht="14.85" customHeight="1" x14ac:dyDescent="0.2">
      <c r="B311" s="1129"/>
      <c r="C311" s="1118"/>
      <c r="D311" s="1118"/>
      <c r="E311" s="1118"/>
      <c r="F311" s="1118"/>
      <c r="G311"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11" s="1130"/>
      <c r="I311" s="1130"/>
      <c r="J311" s="1130"/>
      <c r="K311" s="1130"/>
      <c r="L311" s="1130"/>
      <c r="M311" s="1130"/>
      <c r="N311" s="1130"/>
      <c r="O311" s="1130"/>
      <c r="P311" s="1130"/>
      <c r="Q311" s="1130"/>
      <c r="R311" s="1130"/>
      <c r="S311" s="1131" t="str">
        <f>IF(SUM(D3_Mengen[[#This Row],[Stromkreis AC km (Stromkreis)]:[Konverter DC Anzahl]])&gt;0,"ja","nein")</f>
        <v>nein</v>
      </c>
      <c r="T311" s="1131"/>
    </row>
    <row r="312" spans="2:20" ht="14.85" customHeight="1" x14ac:dyDescent="0.2">
      <c r="B312" s="1129"/>
      <c r="C312" s="1118"/>
      <c r="D312" s="1118"/>
      <c r="E312" s="1118"/>
      <c r="F312" s="1118"/>
      <c r="G312"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12" s="1130"/>
      <c r="I312" s="1130"/>
      <c r="J312" s="1130"/>
      <c r="K312" s="1130"/>
      <c r="L312" s="1130"/>
      <c r="M312" s="1130"/>
      <c r="N312" s="1130"/>
      <c r="O312" s="1130"/>
      <c r="P312" s="1130"/>
      <c r="Q312" s="1130"/>
      <c r="R312" s="1130"/>
      <c r="S312" s="1131" t="str">
        <f>IF(SUM(D3_Mengen[[#This Row],[Stromkreis AC km (Stromkreis)]:[Konverter DC Anzahl]])&gt;0,"ja","nein")</f>
        <v>nein</v>
      </c>
      <c r="T312" s="1131"/>
    </row>
    <row r="313" spans="2:20" ht="14.85" customHeight="1" x14ac:dyDescent="0.2">
      <c r="B313" s="1129"/>
      <c r="C313" s="1118"/>
      <c r="D313" s="1118"/>
      <c r="E313" s="1118"/>
      <c r="F313" s="1118"/>
      <c r="G313"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13" s="1130"/>
      <c r="I313" s="1130"/>
      <c r="J313" s="1130"/>
      <c r="K313" s="1130"/>
      <c r="L313" s="1130"/>
      <c r="M313" s="1130"/>
      <c r="N313" s="1130"/>
      <c r="O313" s="1130"/>
      <c r="P313" s="1130"/>
      <c r="Q313" s="1130"/>
      <c r="R313" s="1130"/>
      <c r="S313" s="1131" t="str">
        <f>IF(SUM(D3_Mengen[[#This Row],[Stromkreis AC km (Stromkreis)]:[Konverter DC Anzahl]])&gt;0,"ja","nein")</f>
        <v>nein</v>
      </c>
      <c r="T313" s="1131"/>
    </row>
    <row r="314" spans="2:20" ht="14.85" customHeight="1" x14ac:dyDescent="0.2">
      <c r="B314" s="1129"/>
      <c r="C314" s="1118"/>
      <c r="D314" s="1118"/>
      <c r="E314" s="1118"/>
      <c r="F314" s="1118"/>
      <c r="G314"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14" s="1130"/>
      <c r="I314" s="1130"/>
      <c r="J314" s="1130"/>
      <c r="K314" s="1130"/>
      <c r="L314" s="1130"/>
      <c r="M314" s="1130"/>
      <c r="N314" s="1130"/>
      <c r="O314" s="1130"/>
      <c r="P314" s="1130"/>
      <c r="Q314" s="1130"/>
      <c r="R314" s="1130"/>
      <c r="S314" s="1131" t="str">
        <f>IF(SUM(D3_Mengen[[#This Row],[Stromkreis AC km (Stromkreis)]:[Konverter DC Anzahl]])&gt;0,"ja","nein")</f>
        <v>nein</v>
      </c>
      <c r="T314" s="1131"/>
    </row>
    <row r="315" spans="2:20" ht="14.85" customHeight="1" x14ac:dyDescent="0.2">
      <c r="B315" s="1129"/>
      <c r="C315" s="1118"/>
      <c r="D315" s="1118"/>
      <c r="E315" s="1118"/>
      <c r="F315" s="1118"/>
      <c r="G315"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15" s="1130"/>
      <c r="I315" s="1130"/>
      <c r="J315" s="1130"/>
      <c r="K315" s="1130"/>
      <c r="L315" s="1130"/>
      <c r="M315" s="1130"/>
      <c r="N315" s="1130"/>
      <c r="O315" s="1130"/>
      <c r="P315" s="1130"/>
      <c r="Q315" s="1130"/>
      <c r="R315" s="1130"/>
      <c r="S315" s="1131" t="str">
        <f>IF(SUM(D3_Mengen[[#This Row],[Stromkreis AC km (Stromkreis)]:[Konverter DC Anzahl]])&gt;0,"ja","nein")</f>
        <v>nein</v>
      </c>
      <c r="T315" s="1131"/>
    </row>
    <row r="316" spans="2:20" ht="14.85" customHeight="1" x14ac:dyDescent="0.2">
      <c r="B316" s="1129"/>
      <c r="C316" s="1118"/>
      <c r="D316" s="1118"/>
      <c r="E316" s="1118"/>
      <c r="F316" s="1118"/>
      <c r="G316"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16" s="1130"/>
      <c r="I316" s="1130"/>
      <c r="J316" s="1130"/>
      <c r="K316" s="1130"/>
      <c r="L316" s="1130"/>
      <c r="M316" s="1130"/>
      <c r="N316" s="1130"/>
      <c r="O316" s="1130"/>
      <c r="P316" s="1130"/>
      <c r="Q316" s="1130"/>
      <c r="R316" s="1130"/>
      <c r="S316" s="1131" t="str">
        <f>IF(SUM(D3_Mengen[[#This Row],[Stromkreis AC km (Stromkreis)]:[Konverter DC Anzahl]])&gt;0,"ja","nein")</f>
        <v>nein</v>
      </c>
      <c r="T316" s="1131"/>
    </row>
    <row r="317" spans="2:20" ht="14.85" customHeight="1" x14ac:dyDescent="0.2">
      <c r="B317" s="1129"/>
      <c r="C317" s="1118"/>
      <c r="D317" s="1118"/>
      <c r="E317" s="1118"/>
      <c r="F317" s="1118"/>
      <c r="G317"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17" s="1130"/>
      <c r="I317" s="1130"/>
      <c r="J317" s="1130"/>
      <c r="K317" s="1130"/>
      <c r="L317" s="1130"/>
      <c r="M317" s="1130"/>
      <c r="N317" s="1130"/>
      <c r="O317" s="1130"/>
      <c r="P317" s="1130"/>
      <c r="Q317" s="1130"/>
      <c r="R317" s="1130"/>
      <c r="S317" s="1131" t="str">
        <f>IF(SUM(D3_Mengen[[#This Row],[Stromkreis AC km (Stromkreis)]:[Konverter DC Anzahl]])&gt;0,"ja","nein")</f>
        <v>nein</v>
      </c>
      <c r="T317" s="1131"/>
    </row>
    <row r="318" spans="2:20" ht="14.85" customHeight="1" x14ac:dyDescent="0.2">
      <c r="B318" s="1129"/>
      <c r="C318" s="1118"/>
      <c r="D318" s="1118"/>
      <c r="E318" s="1118"/>
      <c r="F318" s="1118"/>
      <c r="G318"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18" s="1130"/>
      <c r="I318" s="1130"/>
      <c r="J318" s="1130"/>
      <c r="K318" s="1130"/>
      <c r="L318" s="1130"/>
      <c r="M318" s="1130"/>
      <c r="N318" s="1130"/>
      <c r="O318" s="1130"/>
      <c r="P318" s="1130"/>
      <c r="Q318" s="1130"/>
      <c r="R318" s="1130"/>
      <c r="S318" s="1131" t="str">
        <f>IF(SUM(D3_Mengen[[#This Row],[Stromkreis AC km (Stromkreis)]:[Konverter DC Anzahl]])&gt;0,"ja","nein")</f>
        <v>nein</v>
      </c>
      <c r="T318" s="1131"/>
    </row>
    <row r="319" spans="2:20" ht="14.85" customHeight="1" x14ac:dyDescent="0.2">
      <c r="B319" s="1129"/>
      <c r="C319" s="1118"/>
      <c r="D319" s="1118"/>
      <c r="E319" s="1118"/>
      <c r="F319" s="1118"/>
      <c r="G319"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19" s="1130"/>
      <c r="I319" s="1130"/>
      <c r="J319" s="1130"/>
      <c r="K319" s="1130"/>
      <c r="L319" s="1130"/>
      <c r="M319" s="1130"/>
      <c r="N319" s="1130"/>
      <c r="O319" s="1130"/>
      <c r="P319" s="1130"/>
      <c r="Q319" s="1130"/>
      <c r="R319" s="1130"/>
      <c r="S319" s="1131" t="str">
        <f>IF(SUM(D3_Mengen[[#This Row],[Stromkreis AC km (Stromkreis)]:[Konverter DC Anzahl]])&gt;0,"ja","nein")</f>
        <v>nein</v>
      </c>
      <c r="T319" s="1131"/>
    </row>
    <row r="320" spans="2:20" ht="14.85" customHeight="1" x14ac:dyDescent="0.2">
      <c r="B320" s="1129"/>
      <c r="C320" s="1118"/>
      <c r="D320" s="1118"/>
      <c r="E320" s="1118"/>
      <c r="F320" s="1118"/>
      <c r="G320"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20" s="1130"/>
      <c r="I320" s="1130"/>
      <c r="J320" s="1130"/>
      <c r="K320" s="1130"/>
      <c r="L320" s="1130"/>
      <c r="M320" s="1130"/>
      <c r="N320" s="1130"/>
      <c r="O320" s="1130"/>
      <c r="P320" s="1130"/>
      <c r="Q320" s="1130"/>
      <c r="R320" s="1130"/>
      <c r="S320" s="1131" t="str">
        <f>IF(SUM(D3_Mengen[[#This Row],[Stromkreis AC km (Stromkreis)]:[Konverter DC Anzahl]])&gt;0,"ja","nein")</f>
        <v>nein</v>
      </c>
      <c r="T320" s="1131"/>
    </row>
    <row r="321" spans="2:20" ht="14.85" customHeight="1" x14ac:dyDescent="0.2">
      <c r="B321" s="1129"/>
      <c r="C321" s="1118"/>
      <c r="D321" s="1118"/>
      <c r="E321" s="1118"/>
      <c r="F321" s="1118"/>
      <c r="G321"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21" s="1130"/>
      <c r="I321" s="1130"/>
      <c r="J321" s="1130"/>
      <c r="K321" s="1130"/>
      <c r="L321" s="1130"/>
      <c r="M321" s="1130"/>
      <c r="N321" s="1130"/>
      <c r="O321" s="1130"/>
      <c r="P321" s="1130"/>
      <c r="Q321" s="1130"/>
      <c r="R321" s="1130"/>
      <c r="S321" s="1131" t="str">
        <f>IF(SUM(D3_Mengen[[#This Row],[Stromkreis AC km (Stromkreis)]:[Konverter DC Anzahl]])&gt;0,"ja","nein")</f>
        <v>nein</v>
      </c>
      <c r="T321" s="1131"/>
    </row>
    <row r="322" spans="2:20" ht="14.85" customHeight="1" x14ac:dyDescent="0.2">
      <c r="B322" s="1129"/>
      <c r="C322" s="1118"/>
      <c r="D322" s="1118"/>
      <c r="E322" s="1118"/>
      <c r="F322" s="1118"/>
      <c r="G322"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22" s="1130"/>
      <c r="I322" s="1130"/>
      <c r="J322" s="1130"/>
      <c r="K322" s="1130"/>
      <c r="L322" s="1130"/>
      <c r="M322" s="1130"/>
      <c r="N322" s="1130"/>
      <c r="O322" s="1130"/>
      <c r="P322" s="1130"/>
      <c r="Q322" s="1130"/>
      <c r="R322" s="1130"/>
      <c r="S322" s="1131" t="str">
        <f>IF(SUM(D3_Mengen[[#This Row],[Stromkreis AC km (Stromkreis)]:[Konverter DC Anzahl]])&gt;0,"ja","nein")</f>
        <v>nein</v>
      </c>
      <c r="T322" s="1131"/>
    </row>
    <row r="323" spans="2:20" ht="14.85" customHeight="1" x14ac:dyDescent="0.2">
      <c r="B323" s="1129"/>
      <c r="C323" s="1118"/>
      <c r="D323" s="1118"/>
      <c r="E323" s="1118"/>
      <c r="F323" s="1118"/>
      <c r="G323"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23" s="1130"/>
      <c r="I323" s="1130"/>
      <c r="J323" s="1130"/>
      <c r="K323" s="1130"/>
      <c r="L323" s="1130"/>
      <c r="M323" s="1130"/>
      <c r="N323" s="1130"/>
      <c r="O323" s="1130"/>
      <c r="P323" s="1130"/>
      <c r="Q323" s="1130"/>
      <c r="R323" s="1130"/>
      <c r="S323" s="1131" t="str">
        <f>IF(SUM(D3_Mengen[[#This Row],[Stromkreis AC km (Stromkreis)]:[Konverter DC Anzahl]])&gt;0,"ja","nein")</f>
        <v>nein</v>
      </c>
      <c r="T323" s="1131"/>
    </row>
    <row r="324" spans="2:20" ht="14.85" customHeight="1" x14ac:dyDescent="0.2">
      <c r="B324" s="1129"/>
      <c r="C324" s="1118"/>
      <c r="D324" s="1118"/>
      <c r="E324" s="1118"/>
      <c r="F324" s="1118"/>
      <c r="G324"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24" s="1130"/>
      <c r="I324" s="1130"/>
      <c r="J324" s="1130"/>
      <c r="K324" s="1130"/>
      <c r="L324" s="1130"/>
      <c r="M324" s="1130"/>
      <c r="N324" s="1130"/>
      <c r="O324" s="1130"/>
      <c r="P324" s="1130"/>
      <c r="Q324" s="1130"/>
      <c r="R324" s="1130"/>
      <c r="S324" s="1131" t="str">
        <f>IF(SUM(D3_Mengen[[#This Row],[Stromkreis AC km (Stromkreis)]:[Konverter DC Anzahl]])&gt;0,"ja","nein")</f>
        <v>nein</v>
      </c>
      <c r="T324" s="1131"/>
    </row>
    <row r="325" spans="2:20" ht="14.85" customHeight="1" x14ac:dyDescent="0.2">
      <c r="B325" s="1129"/>
      <c r="C325" s="1118"/>
      <c r="D325" s="1118"/>
      <c r="E325" s="1118"/>
      <c r="F325" s="1118"/>
      <c r="G325"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25" s="1130"/>
      <c r="I325" s="1130"/>
      <c r="J325" s="1130"/>
      <c r="K325" s="1130"/>
      <c r="L325" s="1130"/>
      <c r="M325" s="1130"/>
      <c r="N325" s="1130"/>
      <c r="O325" s="1130"/>
      <c r="P325" s="1130"/>
      <c r="Q325" s="1130"/>
      <c r="R325" s="1130"/>
      <c r="S325" s="1131" t="str">
        <f>IF(SUM(D3_Mengen[[#This Row],[Stromkreis AC km (Stromkreis)]:[Konverter DC Anzahl]])&gt;0,"ja","nein")</f>
        <v>nein</v>
      </c>
      <c r="T325" s="1131"/>
    </row>
    <row r="326" spans="2:20" ht="14.85" customHeight="1" x14ac:dyDescent="0.2">
      <c r="B326" s="1129"/>
      <c r="C326" s="1118"/>
      <c r="D326" s="1118"/>
      <c r="E326" s="1118"/>
      <c r="F326" s="1118"/>
      <c r="G326"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26" s="1130"/>
      <c r="I326" s="1130"/>
      <c r="J326" s="1130"/>
      <c r="K326" s="1130"/>
      <c r="L326" s="1130"/>
      <c r="M326" s="1130"/>
      <c r="N326" s="1130"/>
      <c r="O326" s="1130"/>
      <c r="P326" s="1130"/>
      <c r="Q326" s="1130"/>
      <c r="R326" s="1130"/>
      <c r="S326" s="1131" t="str">
        <f>IF(SUM(D3_Mengen[[#This Row],[Stromkreis AC km (Stromkreis)]:[Konverter DC Anzahl]])&gt;0,"ja","nein")</f>
        <v>nein</v>
      </c>
      <c r="T326" s="1131"/>
    </row>
    <row r="327" spans="2:20" ht="14.85" customHeight="1" x14ac:dyDescent="0.2">
      <c r="B327" s="1129"/>
      <c r="C327" s="1118"/>
      <c r="D327" s="1118"/>
      <c r="E327" s="1118"/>
      <c r="F327" s="1118"/>
      <c r="G327"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27" s="1130"/>
      <c r="I327" s="1130"/>
      <c r="J327" s="1130"/>
      <c r="K327" s="1130"/>
      <c r="L327" s="1130"/>
      <c r="M327" s="1130"/>
      <c r="N327" s="1130"/>
      <c r="O327" s="1130"/>
      <c r="P327" s="1130"/>
      <c r="Q327" s="1130"/>
      <c r="R327" s="1130"/>
      <c r="S327" s="1131" t="str">
        <f>IF(SUM(D3_Mengen[[#This Row],[Stromkreis AC km (Stromkreis)]:[Konverter DC Anzahl]])&gt;0,"ja","nein")</f>
        <v>nein</v>
      </c>
      <c r="T327" s="1131"/>
    </row>
    <row r="328" spans="2:20" ht="14.85" customHeight="1" x14ac:dyDescent="0.2">
      <c r="B328" s="1129"/>
      <c r="C328" s="1118"/>
      <c r="D328" s="1118"/>
      <c r="E328" s="1118"/>
      <c r="F328" s="1118"/>
      <c r="G328"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28" s="1130"/>
      <c r="I328" s="1130"/>
      <c r="J328" s="1130"/>
      <c r="K328" s="1130"/>
      <c r="L328" s="1130"/>
      <c r="M328" s="1130"/>
      <c r="N328" s="1130"/>
      <c r="O328" s="1130"/>
      <c r="P328" s="1130"/>
      <c r="Q328" s="1130"/>
      <c r="R328" s="1130"/>
      <c r="S328" s="1131" t="str">
        <f>IF(SUM(D3_Mengen[[#This Row],[Stromkreis AC km (Stromkreis)]:[Konverter DC Anzahl]])&gt;0,"ja","nein")</f>
        <v>nein</v>
      </c>
      <c r="T328" s="1131"/>
    </row>
    <row r="329" spans="2:20" ht="14.85" customHeight="1" x14ac:dyDescent="0.2">
      <c r="B329" s="1129"/>
      <c r="C329" s="1118"/>
      <c r="D329" s="1118"/>
      <c r="E329" s="1118"/>
      <c r="F329" s="1118"/>
      <c r="G329"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29" s="1130"/>
      <c r="I329" s="1130"/>
      <c r="J329" s="1130"/>
      <c r="K329" s="1130"/>
      <c r="L329" s="1130"/>
      <c r="M329" s="1130"/>
      <c r="N329" s="1130"/>
      <c r="O329" s="1130"/>
      <c r="P329" s="1130"/>
      <c r="Q329" s="1130"/>
      <c r="R329" s="1130"/>
      <c r="S329" s="1131" t="str">
        <f>IF(SUM(D3_Mengen[[#This Row],[Stromkreis AC km (Stromkreis)]:[Konverter DC Anzahl]])&gt;0,"ja","nein")</f>
        <v>nein</v>
      </c>
      <c r="T329" s="1131"/>
    </row>
    <row r="330" spans="2:20" ht="14.85" customHeight="1" x14ac:dyDescent="0.2">
      <c r="B330" s="1129"/>
      <c r="C330" s="1118"/>
      <c r="D330" s="1118"/>
      <c r="E330" s="1118"/>
      <c r="F330" s="1118"/>
      <c r="G330"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30" s="1130"/>
      <c r="I330" s="1130"/>
      <c r="J330" s="1130"/>
      <c r="K330" s="1130"/>
      <c r="L330" s="1130"/>
      <c r="M330" s="1130"/>
      <c r="N330" s="1130"/>
      <c r="O330" s="1130"/>
      <c r="P330" s="1130"/>
      <c r="Q330" s="1130"/>
      <c r="R330" s="1130"/>
      <c r="S330" s="1131" t="str">
        <f>IF(SUM(D3_Mengen[[#This Row],[Stromkreis AC km (Stromkreis)]:[Konverter DC Anzahl]])&gt;0,"ja","nein")</f>
        <v>nein</v>
      </c>
      <c r="T330" s="1131"/>
    </row>
    <row r="331" spans="2:20" ht="14.85" customHeight="1" x14ac:dyDescent="0.2">
      <c r="B331" s="1129"/>
      <c r="C331" s="1118"/>
      <c r="D331" s="1118"/>
      <c r="E331" s="1118"/>
      <c r="F331" s="1118"/>
      <c r="G331"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31" s="1130"/>
      <c r="I331" s="1130"/>
      <c r="J331" s="1130"/>
      <c r="K331" s="1130"/>
      <c r="L331" s="1130"/>
      <c r="M331" s="1130"/>
      <c r="N331" s="1130"/>
      <c r="O331" s="1130"/>
      <c r="P331" s="1130"/>
      <c r="Q331" s="1130"/>
      <c r="R331" s="1130"/>
      <c r="S331" s="1131" t="str">
        <f>IF(SUM(D3_Mengen[[#This Row],[Stromkreis AC km (Stromkreis)]:[Konverter DC Anzahl]])&gt;0,"ja","nein")</f>
        <v>nein</v>
      </c>
      <c r="T331" s="1131"/>
    </row>
    <row r="332" spans="2:20" ht="14.85" customHeight="1" x14ac:dyDescent="0.2">
      <c r="B332" s="1129"/>
      <c r="C332" s="1118"/>
      <c r="D332" s="1118"/>
      <c r="E332" s="1118"/>
      <c r="F332" s="1118"/>
      <c r="G332"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32" s="1130"/>
      <c r="I332" s="1130"/>
      <c r="J332" s="1130"/>
      <c r="K332" s="1130"/>
      <c r="L332" s="1130"/>
      <c r="M332" s="1130"/>
      <c r="N332" s="1130"/>
      <c r="O332" s="1130"/>
      <c r="P332" s="1130"/>
      <c r="Q332" s="1130"/>
      <c r="R332" s="1130"/>
      <c r="S332" s="1131" t="str">
        <f>IF(SUM(D3_Mengen[[#This Row],[Stromkreis AC km (Stromkreis)]:[Konverter DC Anzahl]])&gt;0,"ja","nein")</f>
        <v>nein</v>
      </c>
      <c r="T332" s="1131"/>
    </row>
    <row r="333" spans="2:20" ht="14.85" customHeight="1" x14ac:dyDescent="0.2">
      <c r="B333" s="1129"/>
      <c r="C333" s="1118"/>
      <c r="D333" s="1118"/>
      <c r="E333" s="1118"/>
      <c r="F333" s="1118"/>
      <c r="G333"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33" s="1130"/>
      <c r="I333" s="1130"/>
      <c r="J333" s="1130"/>
      <c r="K333" s="1130"/>
      <c r="L333" s="1130"/>
      <c r="M333" s="1130"/>
      <c r="N333" s="1130"/>
      <c r="O333" s="1130"/>
      <c r="P333" s="1130"/>
      <c r="Q333" s="1130"/>
      <c r="R333" s="1130"/>
      <c r="S333" s="1131" t="str">
        <f>IF(SUM(D3_Mengen[[#This Row],[Stromkreis AC km (Stromkreis)]:[Konverter DC Anzahl]])&gt;0,"ja","nein")</f>
        <v>nein</v>
      </c>
      <c r="T333" s="1131"/>
    </row>
    <row r="334" spans="2:20" ht="14.85" customHeight="1" x14ac:dyDescent="0.2">
      <c r="B334" s="1129"/>
      <c r="C334" s="1118"/>
      <c r="D334" s="1118"/>
      <c r="E334" s="1118"/>
      <c r="F334" s="1118"/>
      <c r="G334"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34" s="1130"/>
      <c r="I334" s="1130"/>
      <c r="J334" s="1130"/>
      <c r="K334" s="1130"/>
      <c r="L334" s="1130"/>
      <c r="M334" s="1130"/>
      <c r="N334" s="1130"/>
      <c r="O334" s="1130"/>
      <c r="P334" s="1130"/>
      <c r="Q334" s="1130"/>
      <c r="R334" s="1130"/>
      <c r="S334" s="1131" t="str">
        <f>IF(SUM(D3_Mengen[[#This Row],[Stromkreis AC km (Stromkreis)]:[Konverter DC Anzahl]])&gt;0,"ja","nein")</f>
        <v>nein</v>
      </c>
      <c r="T334" s="1131"/>
    </row>
    <row r="335" spans="2:20" ht="14.85" customHeight="1" x14ac:dyDescent="0.2">
      <c r="B335" s="1129"/>
      <c r="C335" s="1118"/>
      <c r="D335" s="1118"/>
      <c r="E335" s="1118"/>
      <c r="F335" s="1118"/>
      <c r="G335"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35" s="1130"/>
      <c r="I335" s="1130"/>
      <c r="J335" s="1130"/>
      <c r="K335" s="1130"/>
      <c r="L335" s="1130"/>
      <c r="M335" s="1130"/>
      <c r="N335" s="1130"/>
      <c r="O335" s="1130"/>
      <c r="P335" s="1130"/>
      <c r="Q335" s="1130"/>
      <c r="R335" s="1130"/>
      <c r="S335" s="1131" t="str">
        <f>IF(SUM(D3_Mengen[[#This Row],[Stromkreis AC km (Stromkreis)]:[Konverter DC Anzahl]])&gt;0,"ja","nein")</f>
        <v>nein</v>
      </c>
      <c r="T335" s="1131"/>
    </row>
    <row r="336" spans="2:20" ht="14.85" customHeight="1" x14ac:dyDescent="0.2">
      <c r="B336" s="1129"/>
      <c r="C336" s="1118"/>
      <c r="D336" s="1118"/>
      <c r="E336" s="1118"/>
      <c r="F336" s="1118"/>
      <c r="G336"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36" s="1130"/>
      <c r="I336" s="1130"/>
      <c r="J336" s="1130"/>
      <c r="K336" s="1130"/>
      <c r="L336" s="1130"/>
      <c r="M336" s="1130"/>
      <c r="N336" s="1130"/>
      <c r="O336" s="1130"/>
      <c r="P336" s="1130"/>
      <c r="Q336" s="1130"/>
      <c r="R336" s="1130"/>
      <c r="S336" s="1131" t="str">
        <f>IF(SUM(D3_Mengen[[#This Row],[Stromkreis AC km (Stromkreis)]:[Konverter DC Anzahl]])&gt;0,"ja","nein")</f>
        <v>nein</v>
      </c>
      <c r="T336" s="1131"/>
    </row>
    <row r="337" spans="2:20" ht="14.85" customHeight="1" x14ac:dyDescent="0.2">
      <c r="B337" s="1129"/>
      <c r="C337" s="1118"/>
      <c r="D337" s="1118"/>
      <c r="E337" s="1118"/>
      <c r="F337" s="1118"/>
      <c r="G337"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37" s="1130"/>
      <c r="I337" s="1130"/>
      <c r="J337" s="1130"/>
      <c r="K337" s="1130"/>
      <c r="L337" s="1130"/>
      <c r="M337" s="1130"/>
      <c r="N337" s="1130"/>
      <c r="O337" s="1130"/>
      <c r="P337" s="1130"/>
      <c r="Q337" s="1130"/>
      <c r="R337" s="1130"/>
      <c r="S337" s="1131" t="str">
        <f>IF(SUM(D3_Mengen[[#This Row],[Stromkreis AC km (Stromkreis)]:[Konverter DC Anzahl]])&gt;0,"ja","nein")</f>
        <v>nein</v>
      </c>
      <c r="T337" s="1131"/>
    </row>
    <row r="338" spans="2:20" ht="14.85" customHeight="1" x14ac:dyDescent="0.2">
      <c r="B338" s="1129"/>
      <c r="C338" s="1118"/>
      <c r="D338" s="1118"/>
      <c r="E338" s="1118"/>
      <c r="F338" s="1118"/>
      <c r="G338"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38" s="1130"/>
      <c r="I338" s="1130"/>
      <c r="J338" s="1130"/>
      <c r="K338" s="1130"/>
      <c r="L338" s="1130"/>
      <c r="M338" s="1130"/>
      <c r="N338" s="1130"/>
      <c r="O338" s="1130"/>
      <c r="P338" s="1130"/>
      <c r="Q338" s="1130"/>
      <c r="R338" s="1130"/>
      <c r="S338" s="1131" t="str">
        <f>IF(SUM(D3_Mengen[[#This Row],[Stromkreis AC km (Stromkreis)]:[Konverter DC Anzahl]])&gt;0,"ja","nein")</f>
        <v>nein</v>
      </c>
      <c r="T338" s="1131"/>
    </row>
    <row r="339" spans="2:20" ht="14.85" customHeight="1" x14ac:dyDescent="0.2">
      <c r="B339" s="1129"/>
      <c r="C339" s="1118"/>
      <c r="D339" s="1118"/>
      <c r="E339" s="1118"/>
      <c r="F339" s="1118"/>
      <c r="G339"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39" s="1130"/>
      <c r="I339" s="1130"/>
      <c r="J339" s="1130"/>
      <c r="K339" s="1130"/>
      <c r="L339" s="1130"/>
      <c r="M339" s="1130"/>
      <c r="N339" s="1130"/>
      <c r="O339" s="1130"/>
      <c r="P339" s="1130"/>
      <c r="Q339" s="1130"/>
      <c r="R339" s="1130"/>
      <c r="S339" s="1131" t="str">
        <f>IF(SUM(D3_Mengen[[#This Row],[Stromkreis AC km (Stromkreis)]:[Konverter DC Anzahl]])&gt;0,"ja","nein")</f>
        <v>nein</v>
      </c>
      <c r="T339" s="1131"/>
    </row>
    <row r="340" spans="2:20" ht="14.85" customHeight="1" x14ac:dyDescent="0.2">
      <c r="B340" s="1129"/>
      <c r="C340" s="1118"/>
      <c r="D340" s="1118"/>
      <c r="E340" s="1118"/>
      <c r="F340" s="1118"/>
      <c r="G340"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40" s="1130"/>
      <c r="I340" s="1130"/>
      <c r="J340" s="1130"/>
      <c r="K340" s="1130"/>
      <c r="L340" s="1130"/>
      <c r="M340" s="1130"/>
      <c r="N340" s="1130"/>
      <c r="O340" s="1130"/>
      <c r="P340" s="1130"/>
      <c r="Q340" s="1130"/>
      <c r="R340" s="1130"/>
      <c r="S340" s="1131" t="str">
        <f>IF(SUM(D3_Mengen[[#This Row],[Stromkreis AC km (Stromkreis)]:[Konverter DC Anzahl]])&gt;0,"ja","nein")</f>
        <v>nein</v>
      </c>
      <c r="T340" s="1131"/>
    </row>
    <row r="341" spans="2:20" ht="14.85" customHeight="1" x14ac:dyDescent="0.2">
      <c r="B341" s="1129"/>
      <c r="C341" s="1118"/>
      <c r="D341" s="1118"/>
      <c r="E341" s="1118"/>
      <c r="F341" s="1118"/>
      <c r="G341"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41" s="1130"/>
      <c r="I341" s="1130"/>
      <c r="J341" s="1130"/>
      <c r="K341" s="1130"/>
      <c r="L341" s="1130"/>
      <c r="M341" s="1130"/>
      <c r="N341" s="1130"/>
      <c r="O341" s="1130"/>
      <c r="P341" s="1130"/>
      <c r="Q341" s="1130"/>
      <c r="R341" s="1130"/>
      <c r="S341" s="1131" t="str">
        <f>IF(SUM(D3_Mengen[[#This Row],[Stromkreis AC km (Stromkreis)]:[Konverter DC Anzahl]])&gt;0,"ja","nein")</f>
        <v>nein</v>
      </c>
      <c r="T341" s="1131"/>
    </row>
    <row r="342" spans="2:20" ht="14.85" customHeight="1" x14ac:dyDescent="0.2">
      <c r="B342" s="1129"/>
      <c r="C342" s="1118"/>
      <c r="D342" s="1118"/>
      <c r="E342" s="1118"/>
      <c r="F342" s="1118"/>
      <c r="G342"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42" s="1130"/>
      <c r="I342" s="1130"/>
      <c r="J342" s="1130"/>
      <c r="K342" s="1130"/>
      <c r="L342" s="1130"/>
      <c r="M342" s="1130"/>
      <c r="N342" s="1130"/>
      <c r="O342" s="1130"/>
      <c r="P342" s="1130"/>
      <c r="Q342" s="1130"/>
      <c r="R342" s="1130"/>
      <c r="S342" s="1131" t="str">
        <f>IF(SUM(D3_Mengen[[#This Row],[Stromkreis AC km (Stromkreis)]:[Konverter DC Anzahl]])&gt;0,"ja","nein")</f>
        <v>nein</v>
      </c>
      <c r="T342" s="1131"/>
    </row>
    <row r="343" spans="2:20" ht="14.85" customHeight="1" x14ac:dyDescent="0.2">
      <c r="B343" s="1129"/>
      <c r="C343" s="1118"/>
      <c r="D343" s="1118"/>
      <c r="E343" s="1118"/>
      <c r="F343" s="1118"/>
      <c r="G343"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43" s="1130"/>
      <c r="I343" s="1130"/>
      <c r="J343" s="1130"/>
      <c r="K343" s="1130"/>
      <c r="L343" s="1130"/>
      <c r="M343" s="1130"/>
      <c r="N343" s="1130"/>
      <c r="O343" s="1130"/>
      <c r="P343" s="1130"/>
      <c r="Q343" s="1130"/>
      <c r="R343" s="1130"/>
      <c r="S343" s="1131" t="str">
        <f>IF(SUM(D3_Mengen[[#This Row],[Stromkreis AC km (Stromkreis)]:[Konverter DC Anzahl]])&gt;0,"ja","nein")</f>
        <v>nein</v>
      </c>
      <c r="T343" s="1131"/>
    </row>
    <row r="344" spans="2:20" ht="14.85" customHeight="1" x14ac:dyDescent="0.2">
      <c r="B344" s="1129"/>
      <c r="C344" s="1118"/>
      <c r="D344" s="1118"/>
      <c r="E344" s="1118"/>
      <c r="F344" s="1118"/>
      <c r="G344"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44" s="1130"/>
      <c r="I344" s="1130"/>
      <c r="J344" s="1130"/>
      <c r="K344" s="1130"/>
      <c r="L344" s="1130"/>
      <c r="M344" s="1130"/>
      <c r="N344" s="1130"/>
      <c r="O344" s="1130"/>
      <c r="P344" s="1130"/>
      <c r="Q344" s="1130"/>
      <c r="R344" s="1130"/>
      <c r="S344" s="1131" t="str">
        <f>IF(SUM(D3_Mengen[[#This Row],[Stromkreis AC km (Stromkreis)]:[Konverter DC Anzahl]])&gt;0,"ja","nein")</f>
        <v>nein</v>
      </c>
      <c r="T344" s="1131"/>
    </row>
    <row r="345" spans="2:20" ht="14.85" customHeight="1" x14ac:dyDescent="0.2">
      <c r="B345" s="1129"/>
      <c r="C345" s="1118"/>
      <c r="D345" s="1118"/>
      <c r="E345" s="1118"/>
      <c r="F345" s="1118"/>
      <c r="G345"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45" s="1130"/>
      <c r="I345" s="1130"/>
      <c r="J345" s="1130"/>
      <c r="K345" s="1130"/>
      <c r="L345" s="1130"/>
      <c r="M345" s="1130"/>
      <c r="N345" s="1130"/>
      <c r="O345" s="1130"/>
      <c r="P345" s="1130"/>
      <c r="Q345" s="1130"/>
      <c r="R345" s="1130"/>
      <c r="S345" s="1131" t="str">
        <f>IF(SUM(D3_Mengen[[#This Row],[Stromkreis AC km (Stromkreis)]:[Konverter DC Anzahl]])&gt;0,"ja","nein")</f>
        <v>nein</v>
      </c>
      <c r="T345" s="1131"/>
    </row>
    <row r="346" spans="2:20" ht="14.85" customHeight="1" x14ac:dyDescent="0.2">
      <c r="B346" s="1129"/>
      <c r="C346" s="1118"/>
      <c r="D346" s="1118"/>
      <c r="E346" s="1118"/>
      <c r="F346" s="1118"/>
      <c r="G346"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46" s="1130"/>
      <c r="I346" s="1130"/>
      <c r="J346" s="1130"/>
      <c r="K346" s="1130"/>
      <c r="L346" s="1130"/>
      <c r="M346" s="1130"/>
      <c r="N346" s="1130"/>
      <c r="O346" s="1130"/>
      <c r="P346" s="1130"/>
      <c r="Q346" s="1130"/>
      <c r="R346" s="1130"/>
      <c r="S346" s="1131" t="str">
        <f>IF(SUM(D3_Mengen[[#This Row],[Stromkreis AC km (Stromkreis)]:[Konverter DC Anzahl]])&gt;0,"ja","nein")</f>
        <v>nein</v>
      </c>
      <c r="T346" s="1131"/>
    </row>
    <row r="347" spans="2:20" ht="14.85" customHeight="1" x14ac:dyDescent="0.2">
      <c r="B347" s="1129"/>
      <c r="C347" s="1118"/>
      <c r="D347" s="1118"/>
      <c r="E347" s="1118"/>
      <c r="F347" s="1118"/>
      <c r="G347"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47" s="1130"/>
      <c r="I347" s="1130"/>
      <c r="J347" s="1130"/>
      <c r="K347" s="1130"/>
      <c r="L347" s="1130"/>
      <c r="M347" s="1130"/>
      <c r="N347" s="1130"/>
      <c r="O347" s="1130"/>
      <c r="P347" s="1130"/>
      <c r="Q347" s="1130"/>
      <c r="R347" s="1130"/>
      <c r="S347" s="1131" t="str">
        <f>IF(SUM(D3_Mengen[[#This Row],[Stromkreis AC km (Stromkreis)]:[Konverter DC Anzahl]])&gt;0,"ja","nein")</f>
        <v>nein</v>
      </c>
      <c r="T347" s="1131"/>
    </row>
    <row r="348" spans="2:20" ht="14.85" customHeight="1" x14ac:dyDescent="0.2">
      <c r="B348" s="1129"/>
      <c r="C348" s="1118"/>
      <c r="D348" s="1118"/>
      <c r="E348" s="1118"/>
      <c r="F348" s="1118"/>
      <c r="G348"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48" s="1130"/>
      <c r="I348" s="1130"/>
      <c r="J348" s="1130"/>
      <c r="K348" s="1130"/>
      <c r="L348" s="1130"/>
      <c r="M348" s="1130"/>
      <c r="N348" s="1130"/>
      <c r="O348" s="1130"/>
      <c r="P348" s="1130"/>
      <c r="Q348" s="1130"/>
      <c r="R348" s="1130"/>
      <c r="S348" s="1131" t="str">
        <f>IF(SUM(D3_Mengen[[#This Row],[Stromkreis AC km (Stromkreis)]:[Konverter DC Anzahl]])&gt;0,"ja","nein")</f>
        <v>nein</v>
      </c>
      <c r="T348" s="1131"/>
    </row>
    <row r="349" spans="2:20" ht="14.85" customHeight="1" x14ac:dyDescent="0.2">
      <c r="B349" s="1129"/>
      <c r="C349" s="1118"/>
      <c r="D349" s="1118"/>
      <c r="E349" s="1118"/>
      <c r="F349" s="1118"/>
      <c r="G349"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49" s="1130"/>
      <c r="I349" s="1130"/>
      <c r="J349" s="1130"/>
      <c r="K349" s="1130"/>
      <c r="L349" s="1130"/>
      <c r="M349" s="1130"/>
      <c r="N349" s="1130"/>
      <c r="O349" s="1130"/>
      <c r="P349" s="1130"/>
      <c r="Q349" s="1130"/>
      <c r="R349" s="1130"/>
      <c r="S349" s="1131" t="str">
        <f>IF(SUM(D3_Mengen[[#This Row],[Stromkreis AC km (Stromkreis)]:[Konverter DC Anzahl]])&gt;0,"ja","nein")</f>
        <v>nein</v>
      </c>
      <c r="T349" s="1131"/>
    </row>
    <row r="350" spans="2:20" ht="14.85" customHeight="1" x14ac:dyDescent="0.2">
      <c r="B350" s="1129"/>
      <c r="C350" s="1118"/>
      <c r="D350" s="1118"/>
      <c r="E350" s="1118"/>
      <c r="F350" s="1118"/>
      <c r="G350"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50" s="1130"/>
      <c r="I350" s="1130"/>
      <c r="J350" s="1130"/>
      <c r="K350" s="1130"/>
      <c r="L350" s="1130"/>
      <c r="M350" s="1130"/>
      <c r="N350" s="1130"/>
      <c r="O350" s="1130"/>
      <c r="P350" s="1130"/>
      <c r="Q350" s="1130"/>
      <c r="R350" s="1130"/>
      <c r="S350" s="1131" t="str">
        <f>IF(SUM(D3_Mengen[[#This Row],[Stromkreis AC km (Stromkreis)]:[Konverter DC Anzahl]])&gt;0,"ja","nein")</f>
        <v>nein</v>
      </c>
      <c r="T350" s="1131"/>
    </row>
    <row r="351" spans="2:20" ht="14.85" customHeight="1" x14ac:dyDescent="0.2">
      <c r="B351" s="1129"/>
      <c r="C351" s="1118"/>
      <c r="D351" s="1118"/>
      <c r="E351" s="1118"/>
      <c r="F351" s="1118"/>
      <c r="G351"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51" s="1130"/>
      <c r="I351" s="1130"/>
      <c r="J351" s="1130"/>
      <c r="K351" s="1130"/>
      <c r="L351" s="1130"/>
      <c r="M351" s="1130"/>
      <c r="N351" s="1130"/>
      <c r="O351" s="1130"/>
      <c r="P351" s="1130"/>
      <c r="Q351" s="1130"/>
      <c r="R351" s="1130"/>
      <c r="S351" s="1131" t="str">
        <f>IF(SUM(D3_Mengen[[#This Row],[Stromkreis AC km (Stromkreis)]:[Konverter DC Anzahl]])&gt;0,"ja","nein")</f>
        <v>nein</v>
      </c>
      <c r="T351" s="1131"/>
    </row>
    <row r="352" spans="2:20" ht="14.85" customHeight="1" x14ac:dyDescent="0.2">
      <c r="B352" s="1129"/>
      <c r="C352" s="1118"/>
      <c r="D352" s="1118"/>
      <c r="E352" s="1118"/>
      <c r="F352" s="1118"/>
      <c r="G352"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52" s="1130"/>
      <c r="I352" s="1130"/>
      <c r="J352" s="1130"/>
      <c r="K352" s="1130"/>
      <c r="L352" s="1130"/>
      <c r="M352" s="1130"/>
      <c r="N352" s="1130"/>
      <c r="O352" s="1130"/>
      <c r="P352" s="1130"/>
      <c r="Q352" s="1130"/>
      <c r="R352" s="1130"/>
      <c r="S352" s="1131" t="str">
        <f>IF(SUM(D3_Mengen[[#This Row],[Stromkreis AC km (Stromkreis)]:[Konverter DC Anzahl]])&gt;0,"ja","nein")</f>
        <v>nein</v>
      </c>
      <c r="T352" s="1131"/>
    </row>
    <row r="353" spans="2:20" ht="14.85" customHeight="1" x14ac:dyDescent="0.2">
      <c r="B353" s="1129"/>
      <c r="C353" s="1118"/>
      <c r="D353" s="1118"/>
      <c r="E353" s="1118"/>
      <c r="F353" s="1118"/>
      <c r="G353"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53" s="1130"/>
      <c r="I353" s="1130"/>
      <c r="J353" s="1130"/>
      <c r="K353" s="1130"/>
      <c r="L353" s="1130"/>
      <c r="M353" s="1130"/>
      <c r="N353" s="1130"/>
      <c r="O353" s="1130"/>
      <c r="P353" s="1130"/>
      <c r="Q353" s="1130"/>
      <c r="R353" s="1130"/>
      <c r="S353" s="1131" t="str">
        <f>IF(SUM(D3_Mengen[[#This Row],[Stromkreis AC km (Stromkreis)]:[Konverter DC Anzahl]])&gt;0,"ja","nein")</f>
        <v>nein</v>
      </c>
      <c r="T353" s="1131"/>
    </row>
    <row r="354" spans="2:20" ht="14.85" customHeight="1" x14ac:dyDescent="0.2">
      <c r="B354" s="1129"/>
      <c r="C354" s="1118"/>
      <c r="D354" s="1118"/>
      <c r="E354" s="1118"/>
      <c r="F354" s="1118"/>
      <c r="G354"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54" s="1130"/>
      <c r="I354" s="1130"/>
      <c r="J354" s="1130"/>
      <c r="K354" s="1130"/>
      <c r="L354" s="1130"/>
      <c r="M354" s="1130"/>
      <c r="N354" s="1130"/>
      <c r="O354" s="1130"/>
      <c r="P354" s="1130"/>
      <c r="Q354" s="1130"/>
      <c r="R354" s="1130"/>
      <c r="S354" s="1131" t="str">
        <f>IF(SUM(D3_Mengen[[#This Row],[Stromkreis AC km (Stromkreis)]:[Konverter DC Anzahl]])&gt;0,"ja","nein")</f>
        <v>nein</v>
      </c>
      <c r="T354" s="1131"/>
    </row>
    <row r="355" spans="2:20" ht="14.85" customHeight="1" x14ac:dyDescent="0.2">
      <c r="B355" s="1129"/>
      <c r="C355" s="1118"/>
      <c r="D355" s="1118"/>
      <c r="E355" s="1118"/>
      <c r="F355" s="1118"/>
      <c r="G355"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55" s="1130"/>
      <c r="I355" s="1130"/>
      <c r="J355" s="1130"/>
      <c r="K355" s="1130"/>
      <c r="L355" s="1130"/>
      <c r="M355" s="1130"/>
      <c r="N355" s="1130"/>
      <c r="O355" s="1130"/>
      <c r="P355" s="1130"/>
      <c r="Q355" s="1130"/>
      <c r="R355" s="1130"/>
      <c r="S355" s="1131" t="str">
        <f>IF(SUM(D3_Mengen[[#This Row],[Stromkreis AC km (Stromkreis)]:[Konverter DC Anzahl]])&gt;0,"ja","nein")</f>
        <v>nein</v>
      </c>
      <c r="T355" s="1131"/>
    </row>
    <row r="356" spans="2:20" ht="14.85" customHeight="1" x14ac:dyDescent="0.2">
      <c r="B356" s="1129"/>
      <c r="C356" s="1118"/>
      <c r="D356" s="1118"/>
      <c r="E356" s="1118"/>
      <c r="F356" s="1118"/>
      <c r="G356"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56" s="1130"/>
      <c r="I356" s="1130"/>
      <c r="J356" s="1130"/>
      <c r="K356" s="1130"/>
      <c r="L356" s="1130"/>
      <c r="M356" s="1130"/>
      <c r="N356" s="1130"/>
      <c r="O356" s="1130"/>
      <c r="P356" s="1130"/>
      <c r="Q356" s="1130"/>
      <c r="R356" s="1130"/>
      <c r="S356" s="1131" t="str">
        <f>IF(SUM(D3_Mengen[[#This Row],[Stromkreis AC km (Stromkreis)]:[Konverter DC Anzahl]])&gt;0,"ja","nein")</f>
        <v>nein</v>
      </c>
      <c r="T356" s="1131"/>
    </row>
    <row r="357" spans="2:20" ht="14.85" customHeight="1" x14ac:dyDescent="0.2">
      <c r="B357" s="1129"/>
      <c r="C357" s="1118"/>
      <c r="D357" s="1118"/>
      <c r="E357" s="1118"/>
      <c r="F357" s="1118"/>
      <c r="G357"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57" s="1130"/>
      <c r="I357" s="1130"/>
      <c r="J357" s="1130"/>
      <c r="K357" s="1130"/>
      <c r="L357" s="1130"/>
      <c r="M357" s="1130"/>
      <c r="N357" s="1130"/>
      <c r="O357" s="1130"/>
      <c r="P357" s="1130"/>
      <c r="Q357" s="1130"/>
      <c r="R357" s="1130"/>
      <c r="S357" s="1131" t="str">
        <f>IF(SUM(D3_Mengen[[#This Row],[Stromkreis AC km (Stromkreis)]:[Konverter DC Anzahl]])&gt;0,"ja","nein")</f>
        <v>nein</v>
      </c>
      <c r="T357" s="1131"/>
    </row>
    <row r="358" spans="2:20" ht="14.85" customHeight="1" x14ac:dyDescent="0.2">
      <c r="B358" s="1129"/>
      <c r="C358" s="1118"/>
      <c r="D358" s="1118"/>
      <c r="E358" s="1118"/>
      <c r="F358" s="1118"/>
      <c r="G358"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58" s="1130"/>
      <c r="I358" s="1130"/>
      <c r="J358" s="1130"/>
      <c r="K358" s="1130"/>
      <c r="L358" s="1130"/>
      <c r="M358" s="1130"/>
      <c r="N358" s="1130"/>
      <c r="O358" s="1130"/>
      <c r="P358" s="1130"/>
      <c r="Q358" s="1130"/>
      <c r="R358" s="1130"/>
      <c r="S358" s="1131" t="str">
        <f>IF(SUM(D3_Mengen[[#This Row],[Stromkreis AC km (Stromkreis)]:[Konverter DC Anzahl]])&gt;0,"ja","nein")</f>
        <v>nein</v>
      </c>
      <c r="T358" s="1131"/>
    </row>
    <row r="359" spans="2:20" ht="14.85" customHeight="1" x14ac:dyDescent="0.2">
      <c r="B359" s="1129"/>
      <c r="C359" s="1118"/>
      <c r="D359" s="1118"/>
      <c r="E359" s="1118"/>
      <c r="F359" s="1118"/>
      <c r="G359"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59" s="1130"/>
      <c r="I359" s="1130"/>
      <c r="J359" s="1130"/>
      <c r="K359" s="1130"/>
      <c r="L359" s="1130"/>
      <c r="M359" s="1130"/>
      <c r="N359" s="1130"/>
      <c r="O359" s="1130"/>
      <c r="P359" s="1130"/>
      <c r="Q359" s="1130"/>
      <c r="R359" s="1130"/>
      <c r="S359" s="1131" t="str">
        <f>IF(SUM(D3_Mengen[[#This Row],[Stromkreis AC km (Stromkreis)]:[Konverter DC Anzahl]])&gt;0,"ja","nein")</f>
        <v>nein</v>
      </c>
      <c r="T359" s="1131"/>
    </row>
    <row r="360" spans="2:20" ht="14.85" customHeight="1" x14ac:dyDescent="0.2">
      <c r="B360" s="1129"/>
      <c r="C360" s="1118"/>
      <c r="D360" s="1118"/>
      <c r="E360" s="1118"/>
      <c r="F360" s="1118"/>
      <c r="G360"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60" s="1130"/>
      <c r="I360" s="1130"/>
      <c r="J360" s="1130"/>
      <c r="K360" s="1130"/>
      <c r="L360" s="1130"/>
      <c r="M360" s="1130"/>
      <c r="N360" s="1130"/>
      <c r="O360" s="1130"/>
      <c r="P360" s="1130"/>
      <c r="Q360" s="1130"/>
      <c r="R360" s="1130"/>
      <c r="S360" s="1131" t="str">
        <f>IF(SUM(D3_Mengen[[#This Row],[Stromkreis AC km (Stromkreis)]:[Konverter DC Anzahl]])&gt;0,"ja","nein")</f>
        <v>nein</v>
      </c>
      <c r="T360" s="1131"/>
    </row>
    <row r="361" spans="2:20" ht="14.85" customHeight="1" x14ac:dyDescent="0.2">
      <c r="B361" s="1129"/>
      <c r="C361" s="1118"/>
      <c r="D361" s="1118"/>
      <c r="E361" s="1118"/>
      <c r="F361" s="1118"/>
      <c r="G361"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61" s="1130"/>
      <c r="I361" s="1130"/>
      <c r="J361" s="1130"/>
      <c r="K361" s="1130"/>
      <c r="L361" s="1130"/>
      <c r="M361" s="1130"/>
      <c r="N361" s="1130"/>
      <c r="O361" s="1130"/>
      <c r="P361" s="1130"/>
      <c r="Q361" s="1130"/>
      <c r="R361" s="1130"/>
      <c r="S361" s="1131" t="str">
        <f>IF(SUM(D3_Mengen[[#This Row],[Stromkreis AC km (Stromkreis)]:[Konverter DC Anzahl]])&gt;0,"ja","nein")</f>
        <v>nein</v>
      </c>
      <c r="T361" s="1131"/>
    </row>
    <row r="362" spans="2:20" ht="14.85" customHeight="1" x14ac:dyDescent="0.2">
      <c r="B362" s="1129"/>
      <c r="C362" s="1118"/>
      <c r="D362" s="1118"/>
      <c r="E362" s="1118"/>
      <c r="F362" s="1118"/>
      <c r="G362"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62" s="1130"/>
      <c r="I362" s="1130"/>
      <c r="J362" s="1130"/>
      <c r="K362" s="1130"/>
      <c r="L362" s="1130"/>
      <c r="M362" s="1130"/>
      <c r="N362" s="1130"/>
      <c r="O362" s="1130"/>
      <c r="P362" s="1130"/>
      <c r="Q362" s="1130"/>
      <c r="R362" s="1130"/>
      <c r="S362" s="1131" t="str">
        <f>IF(SUM(D3_Mengen[[#This Row],[Stromkreis AC km (Stromkreis)]:[Konverter DC Anzahl]])&gt;0,"ja","nein")</f>
        <v>nein</v>
      </c>
      <c r="T362" s="1131"/>
    </row>
    <row r="363" spans="2:20" ht="14.85" customHeight="1" x14ac:dyDescent="0.2">
      <c r="B363" s="1129"/>
      <c r="C363" s="1118"/>
      <c r="D363" s="1118"/>
      <c r="E363" s="1118"/>
      <c r="F363" s="1118"/>
      <c r="G363"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63" s="1130"/>
      <c r="I363" s="1130"/>
      <c r="J363" s="1130"/>
      <c r="K363" s="1130"/>
      <c r="L363" s="1130"/>
      <c r="M363" s="1130"/>
      <c r="N363" s="1130"/>
      <c r="O363" s="1130"/>
      <c r="P363" s="1130"/>
      <c r="Q363" s="1130"/>
      <c r="R363" s="1130"/>
      <c r="S363" s="1131" t="str">
        <f>IF(SUM(D3_Mengen[[#This Row],[Stromkreis AC km (Stromkreis)]:[Konverter DC Anzahl]])&gt;0,"ja","nein")</f>
        <v>nein</v>
      </c>
      <c r="T363" s="1131"/>
    </row>
    <row r="364" spans="2:20" ht="14.85" customHeight="1" x14ac:dyDescent="0.2">
      <c r="B364" s="1129"/>
      <c r="C364" s="1118"/>
      <c r="D364" s="1118"/>
      <c r="E364" s="1118"/>
      <c r="F364" s="1118"/>
      <c r="G364"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64" s="1130"/>
      <c r="I364" s="1130"/>
      <c r="J364" s="1130"/>
      <c r="K364" s="1130"/>
      <c r="L364" s="1130"/>
      <c r="M364" s="1130"/>
      <c r="N364" s="1130"/>
      <c r="O364" s="1130"/>
      <c r="P364" s="1130"/>
      <c r="Q364" s="1130"/>
      <c r="R364" s="1130"/>
      <c r="S364" s="1131" t="str">
        <f>IF(SUM(D3_Mengen[[#This Row],[Stromkreis AC km (Stromkreis)]:[Konverter DC Anzahl]])&gt;0,"ja","nein")</f>
        <v>nein</v>
      </c>
      <c r="T364" s="1131"/>
    </row>
    <row r="365" spans="2:20" ht="14.85" customHeight="1" x14ac:dyDescent="0.2">
      <c r="B365" s="1129"/>
      <c r="C365" s="1118"/>
      <c r="D365" s="1118"/>
      <c r="E365" s="1118"/>
      <c r="F365" s="1118"/>
      <c r="G365"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65" s="1130"/>
      <c r="I365" s="1130"/>
      <c r="J365" s="1130"/>
      <c r="K365" s="1130"/>
      <c r="L365" s="1130"/>
      <c r="M365" s="1130"/>
      <c r="N365" s="1130"/>
      <c r="O365" s="1130"/>
      <c r="P365" s="1130"/>
      <c r="Q365" s="1130"/>
      <c r="R365" s="1130"/>
      <c r="S365" s="1131" t="str">
        <f>IF(SUM(D3_Mengen[[#This Row],[Stromkreis AC km (Stromkreis)]:[Konverter DC Anzahl]])&gt;0,"ja","nein")</f>
        <v>nein</v>
      </c>
      <c r="T365" s="1131"/>
    </row>
    <row r="366" spans="2:20" ht="14.85" customHeight="1" x14ac:dyDescent="0.2">
      <c r="B366" s="1129"/>
      <c r="C366" s="1118"/>
      <c r="D366" s="1118"/>
      <c r="E366" s="1118"/>
      <c r="F366" s="1118"/>
      <c r="G366"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66" s="1130"/>
      <c r="I366" s="1130"/>
      <c r="J366" s="1130"/>
      <c r="K366" s="1130"/>
      <c r="L366" s="1130"/>
      <c r="M366" s="1130"/>
      <c r="N366" s="1130"/>
      <c r="O366" s="1130"/>
      <c r="P366" s="1130"/>
      <c r="Q366" s="1130"/>
      <c r="R366" s="1130"/>
      <c r="S366" s="1131" t="str">
        <f>IF(SUM(D3_Mengen[[#This Row],[Stromkreis AC km (Stromkreis)]:[Konverter DC Anzahl]])&gt;0,"ja","nein")</f>
        <v>nein</v>
      </c>
      <c r="T366" s="1131"/>
    </row>
    <row r="367" spans="2:20" ht="14.85" customHeight="1" x14ac:dyDescent="0.2">
      <c r="B367" s="1129"/>
      <c r="C367" s="1118"/>
      <c r="D367" s="1118"/>
      <c r="E367" s="1118"/>
      <c r="F367" s="1118"/>
      <c r="G367"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67" s="1130"/>
      <c r="I367" s="1130"/>
      <c r="J367" s="1130"/>
      <c r="K367" s="1130"/>
      <c r="L367" s="1130"/>
      <c r="M367" s="1130"/>
      <c r="N367" s="1130"/>
      <c r="O367" s="1130"/>
      <c r="P367" s="1130"/>
      <c r="Q367" s="1130"/>
      <c r="R367" s="1130"/>
      <c r="S367" s="1131" t="str">
        <f>IF(SUM(D3_Mengen[[#This Row],[Stromkreis AC km (Stromkreis)]:[Konverter DC Anzahl]])&gt;0,"ja","nein")</f>
        <v>nein</v>
      </c>
      <c r="T367" s="1131"/>
    </row>
    <row r="368" spans="2:20" ht="14.85" customHeight="1" x14ac:dyDescent="0.2">
      <c r="B368" s="1129"/>
      <c r="C368" s="1118"/>
      <c r="D368" s="1118"/>
      <c r="E368" s="1118"/>
      <c r="F368" s="1118"/>
      <c r="G368"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68" s="1130"/>
      <c r="I368" s="1130"/>
      <c r="J368" s="1130"/>
      <c r="K368" s="1130"/>
      <c r="L368" s="1130"/>
      <c r="M368" s="1130"/>
      <c r="N368" s="1130"/>
      <c r="O368" s="1130"/>
      <c r="P368" s="1130"/>
      <c r="Q368" s="1130"/>
      <c r="R368" s="1130"/>
      <c r="S368" s="1131" t="str">
        <f>IF(SUM(D3_Mengen[[#This Row],[Stromkreis AC km (Stromkreis)]:[Konverter DC Anzahl]])&gt;0,"ja","nein")</f>
        <v>nein</v>
      </c>
      <c r="T368" s="1131"/>
    </row>
    <row r="369" spans="2:20" ht="14.85" customHeight="1" x14ac:dyDescent="0.2">
      <c r="B369" s="1129"/>
      <c r="C369" s="1118"/>
      <c r="D369" s="1118"/>
      <c r="E369" s="1118"/>
      <c r="F369" s="1118"/>
      <c r="G369"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69" s="1130"/>
      <c r="I369" s="1130"/>
      <c r="J369" s="1130"/>
      <c r="K369" s="1130"/>
      <c r="L369" s="1130"/>
      <c r="M369" s="1130"/>
      <c r="N369" s="1130"/>
      <c r="O369" s="1130"/>
      <c r="P369" s="1130"/>
      <c r="Q369" s="1130"/>
      <c r="R369" s="1130"/>
      <c r="S369" s="1131" t="str">
        <f>IF(SUM(D3_Mengen[[#This Row],[Stromkreis AC km (Stromkreis)]:[Konverter DC Anzahl]])&gt;0,"ja","nein")</f>
        <v>nein</v>
      </c>
      <c r="T369" s="1131"/>
    </row>
    <row r="370" spans="2:20" ht="14.85" customHeight="1" x14ac:dyDescent="0.2">
      <c r="B370" s="1129"/>
      <c r="C370" s="1118"/>
      <c r="D370" s="1118"/>
      <c r="E370" s="1118"/>
      <c r="F370" s="1118"/>
      <c r="G370"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70" s="1130"/>
      <c r="I370" s="1130"/>
      <c r="J370" s="1130"/>
      <c r="K370" s="1130"/>
      <c r="L370" s="1130"/>
      <c r="M370" s="1130"/>
      <c r="N370" s="1130"/>
      <c r="O370" s="1130"/>
      <c r="P370" s="1130"/>
      <c r="Q370" s="1130"/>
      <c r="R370" s="1130"/>
      <c r="S370" s="1131" t="str">
        <f>IF(SUM(D3_Mengen[[#This Row],[Stromkreis AC km (Stromkreis)]:[Konverter DC Anzahl]])&gt;0,"ja","nein")</f>
        <v>nein</v>
      </c>
      <c r="T370" s="1131"/>
    </row>
    <row r="371" spans="2:20" ht="14.85" customHeight="1" x14ac:dyDescent="0.2">
      <c r="B371" s="1129"/>
      <c r="C371" s="1118"/>
      <c r="D371" s="1118"/>
      <c r="E371" s="1118"/>
      <c r="F371" s="1118"/>
      <c r="G371"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71" s="1130"/>
      <c r="I371" s="1130"/>
      <c r="J371" s="1130"/>
      <c r="K371" s="1130"/>
      <c r="L371" s="1130"/>
      <c r="M371" s="1130"/>
      <c r="N371" s="1130"/>
      <c r="O371" s="1130"/>
      <c r="P371" s="1130"/>
      <c r="Q371" s="1130"/>
      <c r="R371" s="1130"/>
      <c r="S371" s="1131" t="str">
        <f>IF(SUM(D3_Mengen[[#This Row],[Stromkreis AC km (Stromkreis)]:[Konverter DC Anzahl]])&gt;0,"ja","nein")</f>
        <v>nein</v>
      </c>
      <c r="T371" s="1131"/>
    </row>
    <row r="372" spans="2:20" ht="14.85" customHeight="1" x14ac:dyDescent="0.2">
      <c r="B372" s="1129"/>
      <c r="C372" s="1118"/>
      <c r="D372" s="1118"/>
      <c r="E372" s="1118"/>
      <c r="F372" s="1118"/>
      <c r="G372"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72" s="1130"/>
      <c r="I372" s="1130"/>
      <c r="J372" s="1130"/>
      <c r="K372" s="1130"/>
      <c r="L372" s="1130"/>
      <c r="M372" s="1130"/>
      <c r="N372" s="1130"/>
      <c r="O372" s="1130"/>
      <c r="P372" s="1130"/>
      <c r="Q372" s="1130"/>
      <c r="R372" s="1130"/>
      <c r="S372" s="1131" t="str">
        <f>IF(SUM(D3_Mengen[[#This Row],[Stromkreis AC km (Stromkreis)]:[Konverter DC Anzahl]])&gt;0,"ja","nein")</f>
        <v>nein</v>
      </c>
      <c r="T372" s="1131"/>
    </row>
    <row r="373" spans="2:20" ht="14.85" customHeight="1" x14ac:dyDescent="0.2">
      <c r="B373" s="1129"/>
      <c r="C373" s="1118"/>
      <c r="D373" s="1118"/>
      <c r="E373" s="1118"/>
      <c r="F373" s="1118"/>
      <c r="G373"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73" s="1130"/>
      <c r="I373" s="1130"/>
      <c r="J373" s="1130"/>
      <c r="K373" s="1130"/>
      <c r="L373" s="1130"/>
      <c r="M373" s="1130"/>
      <c r="N373" s="1130"/>
      <c r="O373" s="1130"/>
      <c r="P373" s="1130"/>
      <c r="Q373" s="1130"/>
      <c r="R373" s="1130"/>
      <c r="S373" s="1131" t="str">
        <f>IF(SUM(D3_Mengen[[#This Row],[Stromkreis AC km (Stromkreis)]:[Konverter DC Anzahl]])&gt;0,"ja","nein")</f>
        <v>nein</v>
      </c>
      <c r="T373" s="1131"/>
    </row>
    <row r="374" spans="2:20" ht="14.85" customHeight="1" x14ac:dyDescent="0.2">
      <c r="B374" s="1129"/>
      <c r="C374" s="1118"/>
      <c r="D374" s="1118"/>
      <c r="E374" s="1118"/>
      <c r="F374" s="1118"/>
      <c r="G374"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74" s="1130"/>
      <c r="I374" s="1130"/>
      <c r="J374" s="1130"/>
      <c r="K374" s="1130"/>
      <c r="L374" s="1130"/>
      <c r="M374" s="1130"/>
      <c r="N374" s="1130"/>
      <c r="O374" s="1130"/>
      <c r="P374" s="1130"/>
      <c r="Q374" s="1130"/>
      <c r="R374" s="1130"/>
      <c r="S374" s="1131" t="str">
        <f>IF(SUM(D3_Mengen[[#This Row],[Stromkreis AC km (Stromkreis)]:[Konverter DC Anzahl]])&gt;0,"ja","nein")</f>
        <v>nein</v>
      </c>
      <c r="T374" s="1131"/>
    </row>
    <row r="375" spans="2:20" ht="14.85" customHeight="1" x14ac:dyDescent="0.2">
      <c r="B375" s="1129"/>
      <c r="C375" s="1118"/>
      <c r="D375" s="1118"/>
      <c r="E375" s="1118"/>
      <c r="F375" s="1118"/>
      <c r="G375"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75" s="1130"/>
      <c r="I375" s="1130"/>
      <c r="J375" s="1130"/>
      <c r="K375" s="1130"/>
      <c r="L375" s="1130"/>
      <c r="M375" s="1130"/>
      <c r="N375" s="1130"/>
      <c r="O375" s="1130"/>
      <c r="P375" s="1130"/>
      <c r="Q375" s="1130"/>
      <c r="R375" s="1130"/>
      <c r="S375" s="1131" t="str">
        <f>IF(SUM(D3_Mengen[[#This Row],[Stromkreis AC km (Stromkreis)]:[Konverter DC Anzahl]])&gt;0,"ja","nein")</f>
        <v>nein</v>
      </c>
      <c r="T375" s="1131"/>
    </row>
    <row r="376" spans="2:20" ht="14.85" customHeight="1" x14ac:dyDescent="0.2">
      <c r="B376" s="1129"/>
      <c r="C376" s="1118"/>
      <c r="D376" s="1118"/>
      <c r="E376" s="1118"/>
      <c r="F376" s="1118"/>
      <c r="G376"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76" s="1130"/>
      <c r="I376" s="1130"/>
      <c r="J376" s="1130"/>
      <c r="K376" s="1130"/>
      <c r="L376" s="1130"/>
      <c r="M376" s="1130"/>
      <c r="N376" s="1130"/>
      <c r="O376" s="1130"/>
      <c r="P376" s="1130"/>
      <c r="Q376" s="1130"/>
      <c r="R376" s="1130"/>
      <c r="S376" s="1131" t="str">
        <f>IF(SUM(D3_Mengen[[#This Row],[Stromkreis AC km (Stromkreis)]:[Konverter DC Anzahl]])&gt;0,"ja","nein")</f>
        <v>nein</v>
      </c>
      <c r="T376" s="1131"/>
    </row>
    <row r="377" spans="2:20" ht="14.85" customHeight="1" x14ac:dyDescent="0.2">
      <c r="B377" s="1129"/>
      <c r="C377" s="1118"/>
      <c r="D377" s="1118"/>
      <c r="E377" s="1118"/>
      <c r="F377" s="1118"/>
      <c r="G377"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77" s="1130"/>
      <c r="I377" s="1130"/>
      <c r="J377" s="1130"/>
      <c r="K377" s="1130"/>
      <c r="L377" s="1130"/>
      <c r="M377" s="1130"/>
      <c r="N377" s="1130"/>
      <c r="O377" s="1130"/>
      <c r="P377" s="1130"/>
      <c r="Q377" s="1130"/>
      <c r="R377" s="1130"/>
      <c r="S377" s="1131" t="str">
        <f>IF(SUM(D3_Mengen[[#This Row],[Stromkreis AC km (Stromkreis)]:[Konverter DC Anzahl]])&gt;0,"ja","nein")</f>
        <v>nein</v>
      </c>
      <c r="T377" s="1131"/>
    </row>
    <row r="378" spans="2:20" ht="14.85" customHeight="1" x14ac:dyDescent="0.2">
      <c r="B378" s="1129"/>
      <c r="C378" s="1118"/>
      <c r="D378" s="1118"/>
      <c r="E378" s="1118"/>
      <c r="F378" s="1118"/>
      <c r="G378"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78" s="1130"/>
      <c r="I378" s="1130"/>
      <c r="J378" s="1130"/>
      <c r="K378" s="1130"/>
      <c r="L378" s="1130"/>
      <c r="M378" s="1130"/>
      <c r="N378" s="1130"/>
      <c r="O378" s="1130"/>
      <c r="P378" s="1130"/>
      <c r="Q378" s="1130"/>
      <c r="R378" s="1130"/>
      <c r="S378" s="1131" t="str">
        <f>IF(SUM(D3_Mengen[[#This Row],[Stromkreis AC km (Stromkreis)]:[Konverter DC Anzahl]])&gt;0,"ja","nein")</f>
        <v>nein</v>
      </c>
      <c r="T378" s="1131"/>
    </row>
    <row r="379" spans="2:20" ht="14.85" customHeight="1" x14ac:dyDescent="0.2">
      <c r="B379" s="1129"/>
      <c r="C379" s="1118"/>
      <c r="D379" s="1118"/>
      <c r="E379" s="1118"/>
      <c r="F379" s="1118"/>
      <c r="G379"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79" s="1130"/>
      <c r="I379" s="1130"/>
      <c r="J379" s="1130"/>
      <c r="K379" s="1130"/>
      <c r="L379" s="1130"/>
      <c r="M379" s="1130"/>
      <c r="N379" s="1130"/>
      <c r="O379" s="1130"/>
      <c r="P379" s="1130"/>
      <c r="Q379" s="1130"/>
      <c r="R379" s="1130"/>
      <c r="S379" s="1131" t="str">
        <f>IF(SUM(D3_Mengen[[#This Row],[Stromkreis AC km (Stromkreis)]:[Konverter DC Anzahl]])&gt;0,"ja","nein")</f>
        <v>nein</v>
      </c>
      <c r="T379" s="1131"/>
    </row>
    <row r="380" spans="2:20" ht="14.85" customHeight="1" x14ac:dyDescent="0.2">
      <c r="B380" s="1129"/>
      <c r="C380" s="1118"/>
      <c r="D380" s="1118"/>
      <c r="E380" s="1118"/>
      <c r="F380" s="1118"/>
      <c r="G380"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80" s="1130"/>
      <c r="I380" s="1130"/>
      <c r="J380" s="1130"/>
      <c r="K380" s="1130"/>
      <c r="L380" s="1130"/>
      <c r="M380" s="1130"/>
      <c r="N380" s="1130"/>
      <c r="O380" s="1130"/>
      <c r="P380" s="1130"/>
      <c r="Q380" s="1130"/>
      <c r="R380" s="1130"/>
      <c r="S380" s="1131" t="str">
        <f>IF(SUM(D3_Mengen[[#This Row],[Stromkreis AC km (Stromkreis)]:[Konverter DC Anzahl]])&gt;0,"ja","nein")</f>
        <v>nein</v>
      </c>
      <c r="T380" s="1131"/>
    </row>
    <row r="381" spans="2:20" ht="14.85" customHeight="1" x14ac:dyDescent="0.2">
      <c r="B381" s="1129"/>
      <c r="C381" s="1118"/>
      <c r="D381" s="1118"/>
      <c r="E381" s="1118"/>
      <c r="F381" s="1118"/>
      <c r="G381"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81" s="1130"/>
      <c r="I381" s="1130"/>
      <c r="J381" s="1130"/>
      <c r="K381" s="1130"/>
      <c r="L381" s="1130"/>
      <c r="M381" s="1130"/>
      <c r="N381" s="1130"/>
      <c r="O381" s="1130"/>
      <c r="P381" s="1130"/>
      <c r="Q381" s="1130"/>
      <c r="R381" s="1130"/>
      <c r="S381" s="1131" t="str">
        <f>IF(SUM(D3_Mengen[[#This Row],[Stromkreis AC km (Stromkreis)]:[Konverter DC Anzahl]])&gt;0,"ja","nein")</f>
        <v>nein</v>
      </c>
      <c r="T381" s="1131"/>
    </row>
    <row r="382" spans="2:20" ht="14.85" customHeight="1" x14ac:dyDescent="0.2">
      <c r="B382" s="1129"/>
      <c r="C382" s="1118"/>
      <c r="D382" s="1118"/>
      <c r="E382" s="1118"/>
      <c r="F382" s="1118"/>
      <c r="G382"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82" s="1130"/>
      <c r="I382" s="1130"/>
      <c r="J382" s="1130"/>
      <c r="K382" s="1130"/>
      <c r="L382" s="1130"/>
      <c r="M382" s="1130"/>
      <c r="N382" s="1130"/>
      <c r="O382" s="1130"/>
      <c r="P382" s="1130"/>
      <c r="Q382" s="1130"/>
      <c r="R382" s="1130"/>
      <c r="S382" s="1131" t="str">
        <f>IF(SUM(D3_Mengen[[#This Row],[Stromkreis AC km (Stromkreis)]:[Konverter DC Anzahl]])&gt;0,"ja","nein")</f>
        <v>nein</v>
      </c>
      <c r="T382" s="1131"/>
    </row>
    <row r="383" spans="2:20" ht="14.85" customHeight="1" x14ac:dyDescent="0.2">
      <c r="B383" s="1129"/>
      <c r="C383" s="1118"/>
      <c r="D383" s="1118"/>
      <c r="E383" s="1118"/>
      <c r="F383" s="1118"/>
      <c r="G383"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83" s="1130"/>
      <c r="I383" s="1130"/>
      <c r="J383" s="1130"/>
      <c r="K383" s="1130"/>
      <c r="L383" s="1130"/>
      <c r="M383" s="1130"/>
      <c r="N383" s="1130"/>
      <c r="O383" s="1130"/>
      <c r="P383" s="1130"/>
      <c r="Q383" s="1130"/>
      <c r="R383" s="1130"/>
      <c r="S383" s="1131" t="str">
        <f>IF(SUM(D3_Mengen[[#This Row],[Stromkreis AC km (Stromkreis)]:[Konverter DC Anzahl]])&gt;0,"ja","nein")</f>
        <v>nein</v>
      </c>
      <c r="T383" s="1131"/>
    </row>
    <row r="384" spans="2:20" ht="14.85" customHeight="1" x14ac:dyDescent="0.2">
      <c r="B384" s="1129"/>
      <c r="C384" s="1118"/>
      <c r="D384" s="1118"/>
      <c r="E384" s="1118"/>
      <c r="F384" s="1118"/>
      <c r="G384"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84" s="1130"/>
      <c r="I384" s="1130"/>
      <c r="J384" s="1130"/>
      <c r="K384" s="1130"/>
      <c r="L384" s="1130"/>
      <c r="M384" s="1130"/>
      <c r="N384" s="1130"/>
      <c r="O384" s="1130"/>
      <c r="P384" s="1130"/>
      <c r="Q384" s="1130"/>
      <c r="R384" s="1130"/>
      <c r="S384" s="1131" t="str">
        <f>IF(SUM(D3_Mengen[[#This Row],[Stromkreis AC km (Stromkreis)]:[Konverter DC Anzahl]])&gt;0,"ja","nein")</f>
        <v>nein</v>
      </c>
      <c r="T384" s="1131"/>
    </row>
    <row r="385" spans="2:20" ht="14.85" customHeight="1" x14ac:dyDescent="0.2">
      <c r="B385" s="1129"/>
      <c r="C385" s="1118"/>
      <c r="D385" s="1118"/>
      <c r="E385" s="1118"/>
      <c r="F385" s="1118"/>
      <c r="G385"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85" s="1130"/>
      <c r="I385" s="1130"/>
      <c r="J385" s="1130"/>
      <c r="K385" s="1130"/>
      <c r="L385" s="1130"/>
      <c r="M385" s="1130"/>
      <c r="N385" s="1130"/>
      <c r="O385" s="1130"/>
      <c r="P385" s="1130"/>
      <c r="Q385" s="1130"/>
      <c r="R385" s="1130"/>
      <c r="S385" s="1131" t="str">
        <f>IF(SUM(D3_Mengen[[#This Row],[Stromkreis AC km (Stromkreis)]:[Konverter DC Anzahl]])&gt;0,"ja","nein")</f>
        <v>nein</v>
      </c>
      <c r="T385" s="1131"/>
    </row>
    <row r="386" spans="2:20" ht="14.85" customHeight="1" x14ac:dyDescent="0.2">
      <c r="B386" s="1129"/>
      <c r="C386" s="1118"/>
      <c r="D386" s="1118"/>
      <c r="E386" s="1118"/>
      <c r="F386" s="1118"/>
      <c r="G386"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86" s="1130"/>
      <c r="I386" s="1130"/>
      <c r="J386" s="1130"/>
      <c r="K386" s="1130"/>
      <c r="L386" s="1130"/>
      <c r="M386" s="1130"/>
      <c r="N386" s="1130"/>
      <c r="O386" s="1130"/>
      <c r="P386" s="1130"/>
      <c r="Q386" s="1130"/>
      <c r="R386" s="1130"/>
      <c r="S386" s="1131" t="str">
        <f>IF(SUM(D3_Mengen[[#This Row],[Stromkreis AC km (Stromkreis)]:[Konverter DC Anzahl]])&gt;0,"ja","nein")</f>
        <v>nein</v>
      </c>
      <c r="T386" s="1131"/>
    </row>
    <row r="387" spans="2:20" ht="14.85" customHeight="1" x14ac:dyDescent="0.2">
      <c r="B387" s="1129"/>
      <c r="C387" s="1118"/>
      <c r="D387" s="1118"/>
      <c r="E387" s="1118"/>
      <c r="F387" s="1118"/>
      <c r="G387"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87" s="1130"/>
      <c r="I387" s="1130"/>
      <c r="J387" s="1130"/>
      <c r="K387" s="1130"/>
      <c r="L387" s="1130"/>
      <c r="M387" s="1130"/>
      <c r="N387" s="1130"/>
      <c r="O387" s="1130"/>
      <c r="P387" s="1130"/>
      <c r="Q387" s="1130"/>
      <c r="R387" s="1130"/>
      <c r="S387" s="1131" t="str">
        <f>IF(SUM(D3_Mengen[[#This Row],[Stromkreis AC km (Stromkreis)]:[Konverter DC Anzahl]])&gt;0,"ja","nein")</f>
        <v>nein</v>
      </c>
      <c r="T387" s="1131"/>
    </row>
    <row r="388" spans="2:20" ht="14.85" customHeight="1" x14ac:dyDescent="0.2">
      <c r="B388" s="1129"/>
      <c r="C388" s="1118"/>
      <c r="D388" s="1118"/>
      <c r="E388" s="1118"/>
      <c r="F388" s="1118"/>
      <c r="G388"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88" s="1130"/>
      <c r="I388" s="1130"/>
      <c r="J388" s="1130"/>
      <c r="K388" s="1130"/>
      <c r="L388" s="1130"/>
      <c r="M388" s="1130"/>
      <c r="N388" s="1130"/>
      <c r="O388" s="1130"/>
      <c r="P388" s="1130"/>
      <c r="Q388" s="1130"/>
      <c r="R388" s="1130"/>
      <c r="S388" s="1131" t="str">
        <f>IF(SUM(D3_Mengen[[#This Row],[Stromkreis AC km (Stromkreis)]:[Konverter DC Anzahl]])&gt;0,"ja","nein")</f>
        <v>nein</v>
      </c>
      <c r="T388" s="1131"/>
    </row>
    <row r="389" spans="2:20" ht="14.85" customHeight="1" x14ac:dyDescent="0.2">
      <c r="B389" s="1129"/>
      <c r="C389" s="1118"/>
      <c r="D389" s="1118"/>
      <c r="E389" s="1118"/>
      <c r="F389" s="1118"/>
      <c r="G389"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89" s="1130"/>
      <c r="I389" s="1130"/>
      <c r="J389" s="1130"/>
      <c r="K389" s="1130"/>
      <c r="L389" s="1130"/>
      <c r="M389" s="1130"/>
      <c r="N389" s="1130"/>
      <c r="O389" s="1130"/>
      <c r="P389" s="1130"/>
      <c r="Q389" s="1130"/>
      <c r="R389" s="1130"/>
      <c r="S389" s="1131" t="str">
        <f>IF(SUM(D3_Mengen[[#This Row],[Stromkreis AC km (Stromkreis)]:[Konverter DC Anzahl]])&gt;0,"ja","nein")</f>
        <v>nein</v>
      </c>
      <c r="T389" s="1131"/>
    </row>
    <row r="390" spans="2:20" ht="14.85" customHeight="1" x14ac:dyDescent="0.2">
      <c r="B390" s="1129"/>
      <c r="C390" s="1118"/>
      <c r="D390" s="1118"/>
      <c r="E390" s="1118"/>
      <c r="F390" s="1118"/>
      <c r="G390"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90" s="1130"/>
      <c r="I390" s="1130"/>
      <c r="J390" s="1130"/>
      <c r="K390" s="1130"/>
      <c r="L390" s="1130"/>
      <c r="M390" s="1130"/>
      <c r="N390" s="1130"/>
      <c r="O390" s="1130"/>
      <c r="P390" s="1130"/>
      <c r="Q390" s="1130"/>
      <c r="R390" s="1130"/>
      <c r="S390" s="1131" t="str">
        <f>IF(SUM(D3_Mengen[[#This Row],[Stromkreis AC km (Stromkreis)]:[Konverter DC Anzahl]])&gt;0,"ja","nein")</f>
        <v>nein</v>
      </c>
      <c r="T390" s="1131"/>
    </row>
    <row r="391" spans="2:20" ht="14.85" customHeight="1" x14ac:dyDescent="0.2">
      <c r="B391" s="1129"/>
      <c r="C391" s="1118"/>
      <c r="D391" s="1118"/>
      <c r="E391" s="1118"/>
      <c r="F391" s="1118"/>
      <c r="G391"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91" s="1130"/>
      <c r="I391" s="1130"/>
      <c r="J391" s="1130"/>
      <c r="K391" s="1130"/>
      <c r="L391" s="1130"/>
      <c r="M391" s="1130"/>
      <c r="N391" s="1130"/>
      <c r="O391" s="1130"/>
      <c r="P391" s="1130"/>
      <c r="Q391" s="1130"/>
      <c r="R391" s="1130"/>
      <c r="S391" s="1131" t="str">
        <f>IF(SUM(D3_Mengen[[#This Row],[Stromkreis AC km (Stromkreis)]:[Konverter DC Anzahl]])&gt;0,"ja","nein")</f>
        <v>nein</v>
      </c>
      <c r="T391" s="1131"/>
    </row>
    <row r="392" spans="2:20" ht="14.85" customHeight="1" x14ac:dyDescent="0.2">
      <c r="B392" s="1129"/>
      <c r="C392" s="1118"/>
      <c r="D392" s="1118"/>
      <c r="E392" s="1118"/>
      <c r="F392" s="1118"/>
      <c r="G392"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92" s="1130"/>
      <c r="I392" s="1130"/>
      <c r="J392" s="1130"/>
      <c r="K392" s="1130"/>
      <c r="L392" s="1130"/>
      <c r="M392" s="1130"/>
      <c r="N392" s="1130"/>
      <c r="O392" s="1130"/>
      <c r="P392" s="1130"/>
      <c r="Q392" s="1130"/>
      <c r="R392" s="1130"/>
      <c r="S392" s="1131" t="str">
        <f>IF(SUM(D3_Mengen[[#This Row],[Stromkreis AC km (Stromkreis)]:[Konverter DC Anzahl]])&gt;0,"ja","nein")</f>
        <v>nein</v>
      </c>
      <c r="T392" s="1131"/>
    </row>
    <row r="393" spans="2:20" ht="14.85" customHeight="1" x14ac:dyDescent="0.2">
      <c r="B393" s="1129"/>
      <c r="C393" s="1118"/>
      <c r="D393" s="1118"/>
      <c r="E393" s="1118"/>
      <c r="F393" s="1118"/>
      <c r="G393"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93" s="1130"/>
      <c r="I393" s="1130"/>
      <c r="J393" s="1130"/>
      <c r="K393" s="1130"/>
      <c r="L393" s="1130"/>
      <c r="M393" s="1130"/>
      <c r="N393" s="1130"/>
      <c r="O393" s="1130"/>
      <c r="P393" s="1130"/>
      <c r="Q393" s="1130"/>
      <c r="R393" s="1130"/>
      <c r="S393" s="1131" t="str">
        <f>IF(SUM(D3_Mengen[[#This Row],[Stromkreis AC km (Stromkreis)]:[Konverter DC Anzahl]])&gt;0,"ja","nein")</f>
        <v>nein</v>
      </c>
      <c r="T393" s="1131"/>
    </row>
    <row r="394" spans="2:20" ht="14.85" customHeight="1" x14ac:dyDescent="0.2">
      <c r="B394" s="1129"/>
      <c r="C394" s="1118"/>
      <c r="D394" s="1118"/>
      <c r="E394" s="1118"/>
      <c r="F394" s="1118"/>
      <c r="G394"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94" s="1130"/>
      <c r="I394" s="1130"/>
      <c r="J394" s="1130"/>
      <c r="K394" s="1130"/>
      <c r="L394" s="1130"/>
      <c r="M394" s="1130"/>
      <c r="N394" s="1130"/>
      <c r="O394" s="1130"/>
      <c r="P394" s="1130"/>
      <c r="Q394" s="1130"/>
      <c r="R394" s="1130"/>
      <c r="S394" s="1131" t="str">
        <f>IF(SUM(D3_Mengen[[#This Row],[Stromkreis AC km (Stromkreis)]:[Konverter DC Anzahl]])&gt;0,"ja","nein")</f>
        <v>nein</v>
      </c>
      <c r="T394" s="1131"/>
    </row>
    <row r="395" spans="2:20" ht="14.85" customHeight="1" x14ac:dyDescent="0.2">
      <c r="B395" s="1129"/>
      <c r="C395" s="1118"/>
      <c r="D395" s="1118"/>
      <c r="E395" s="1118"/>
      <c r="F395" s="1118"/>
      <c r="G395"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95" s="1130"/>
      <c r="I395" s="1130"/>
      <c r="J395" s="1130"/>
      <c r="K395" s="1130"/>
      <c r="L395" s="1130"/>
      <c r="M395" s="1130"/>
      <c r="N395" s="1130"/>
      <c r="O395" s="1130"/>
      <c r="P395" s="1130"/>
      <c r="Q395" s="1130"/>
      <c r="R395" s="1130"/>
      <c r="S395" s="1131" t="str">
        <f>IF(SUM(D3_Mengen[[#This Row],[Stromkreis AC km (Stromkreis)]:[Konverter DC Anzahl]])&gt;0,"ja","nein")</f>
        <v>nein</v>
      </c>
      <c r="T395" s="1131"/>
    </row>
    <row r="396" spans="2:20" ht="14.85" customHeight="1" x14ac:dyDescent="0.2">
      <c r="B396" s="1129"/>
      <c r="C396" s="1118"/>
      <c r="D396" s="1118"/>
      <c r="E396" s="1118"/>
      <c r="F396" s="1118"/>
      <c r="G396"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96" s="1130"/>
      <c r="I396" s="1130"/>
      <c r="J396" s="1130"/>
      <c r="K396" s="1130"/>
      <c r="L396" s="1130"/>
      <c r="M396" s="1130"/>
      <c r="N396" s="1130"/>
      <c r="O396" s="1130"/>
      <c r="P396" s="1130"/>
      <c r="Q396" s="1130"/>
      <c r="R396" s="1130"/>
      <c r="S396" s="1131" t="str">
        <f>IF(SUM(D3_Mengen[[#This Row],[Stromkreis AC km (Stromkreis)]:[Konverter DC Anzahl]])&gt;0,"ja","nein")</f>
        <v>nein</v>
      </c>
      <c r="T396" s="1131"/>
    </row>
    <row r="397" spans="2:20" ht="14.85" customHeight="1" x14ac:dyDescent="0.2">
      <c r="B397" s="1129"/>
      <c r="C397" s="1118"/>
      <c r="D397" s="1118"/>
      <c r="E397" s="1118"/>
      <c r="F397" s="1118"/>
      <c r="G397"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97" s="1130"/>
      <c r="I397" s="1130"/>
      <c r="J397" s="1130"/>
      <c r="K397" s="1130"/>
      <c r="L397" s="1130"/>
      <c r="M397" s="1130"/>
      <c r="N397" s="1130"/>
      <c r="O397" s="1130"/>
      <c r="P397" s="1130"/>
      <c r="Q397" s="1130"/>
      <c r="R397" s="1130"/>
      <c r="S397" s="1131" t="str">
        <f>IF(SUM(D3_Mengen[[#This Row],[Stromkreis AC km (Stromkreis)]:[Konverter DC Anzahl]])&gt;0,"ja","nein")</f>
        <v>nein</v>
      </c>
      <c r="T397" s="1131"/>
    </row>
    <row r="398" spans="2:20" ht="14.85" customHeight="1" x14ac:dyDescent="0.2">
      <c r="B398" s="1129"/>
      <c r="C398" s="1118"/>
      <c r="D398" s="1118"/>
      <c r="E398" s="1118"/>
      <c r="F398" s="1118"/>
      <c r="G398"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98" s="1130"/>
      <c r="I398" s="1130"/>
      <c r="J398" s="1130"/>
      <c r="K398" s="1130"/>
      <c r="L398" s="1130"/>
      <c r="M398" s="1130"/>
      <c r="N398" s="1130"/>
      <c r="O398" s="1130"/>
      <c r="P398" s="1130"/>
      <c r="Q398" s="1130"/>
      <c r="R398" s="1130"/>
      <c r="S398" s="1131" t="str">
        <f>IF(SUM(D3_Mengen[[#This Row],[Stromkreis AC km (Stromkreis)]:[Konverter DC Anzahl]])&gt;0,"ja","nein")</f>
        <v>nein</v>
      </c>
      <c r="T398" s="1131"/>
    </row>
    <row r="399" spans="2:20" ht="14.85" customHeight="1" x14ac:dyDescent="0.2">
      <c r="B399" s="1129"/>
      <c r="C399" s="1118"/>
      <c r="D399" s="1118"/>
      <c r="E399" s="1118"/>
      <c r="F399" s="1118"/>
      <c r="G399"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399" s="1130"/>
      <c r="I399" s="1130"/>
      <c r="J399" s="1130"/>
      <c r="K399" s="1130"/>
      <c r="L399" s="1130"/>
      <c r="M399" s="1130"/>
      <c r="N399" s="1130"/>
      <c r="O399" s="1130"/>
      <c r="P399" s="1130"/>
      <c r="Q399" s="1130"/>
      <c r="R399" s="1130"/>
      <c r="S399" s="1131" t="str">
        <f>IF(SUM(D3_Mengen[[#This Row],[Stromkreis AC km (Stromkreis)]:[Konverter DC Anzahl]])&gt;0,"ja","nein")</f>
        <v>nein</v>
      </c>
      <c r="T399" s="1131"/>
    </row>
    <row r="400" spans="2:20" ht="14.85" customHeight="1" x14ac:dyDescent="0.2">
      <c r="B400" s="1129"/>
      <c r="C400" s="1118"/>
      <c r="D400" s="1118"/>
      <c r="E400" s="1118"/>
      <c r="F400" s="1118"/>
      <c r="G400"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00" s="1130"/>
      <c r="I400" s="1130"/>
      <c r="J400" s="1130"/>
      <c r="K400" s="1130"/>
      <c r="L400" s="1130"/>
      <c r="M400" s="1130"/>
      <c r="N400" s="1130"/>
      <c r="O400" s="1130"/>
      <c r="P400" s="1130"/>
      <c r="Q400" s="1130"/>
      <c r="R400" s="1130"/>
      <c r="S400" s="1131" t="str">
        <f>IF(SUM(D3_Mengen[[#This Row],[Stromkreis AC km (Stromkreis)]:[Konverter DC Anzahl]])&gt;0,"ja","nein")</f>
        <v>nein</v>
      </c>
      <c r="T400" s="1131"/>
    </row>
    <row r="401" spans="2:20" ht="14.85" customHeight="1" x14ac:dyDescent="0.2">
      <c r="B401" s="1129"/>
      <c r="C401" s="1118"/>
      <c r="D401" s="1118"/>
      <c r="E401" s="1118"/>
      <c r="F401" s="1118"/>
      <c r="G401"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01" s="1130"/>
      <c r="I401" s="1130"/>
      <c r="J401" s="1130"/>
      <c r="K401" s="1130"/>
      <c r="L401" s="1130"/>
      <c r="M401" s="1130"/>
      <c r="N401" s="1130"/>
      <c r="O401" s="1130"/>
      <c r="P401" s="1130"/>
      <c r="Q401" s="1130"/>
      <c r="R401" s="1130"/>
      <c r="S401" s="1131" t="str">
        <f>IF(SUM(D3_Mengen[[#This Row],[Stromkreis AC km (Stromkreis)]:[Konverter DC Anzahl]])&gt;0,"ja","nein")</f>
        <v>nein</v>
      </c>
      <c r="T401" s="1131"/>
    </row>
    <row r="402" spans="2:20" ht="14.85" customHeight="1" x14ac:dyDescent="0.2">
      <c r="B402" s="1129"/>
      <c r="C402" s="1118"/>
      <c r="D402" s="1118"/>
      <c r="E402" s="1118"/>
      <c r="F402" s="1118"/>
      <c r="G402"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02" s="1130"/>
      <c r="I402" s="1130"/>
      <c r="J402" s="1130"/>
      <c r="K402" s="1130"/>
      <c r="L402" s="1130"/>
      <c r="M402" s="1130"/>
      <c r="N402" s="1130"/>
      <c r="O402" s="1130"/>
      <c r="P402" s="1130"/>
      <c r="Q402" s="1130"/>
      <c r="R402" s="1130"/>
      <c r="S402" s="1131" t="str">
        <f>IF(SUM(D3_Mengen[[#This Row],[Stromkreis AC km (Stromkreis)]:[Konverter DC Anzahl]])&gt;0,"ja","nein")</f>
        <v>nein</v>
      </c>
      <c r="T402" s="1131"/>
    </row>
    <row r="403" spans="2:20" ht="14.85" customHeight="1" x14ac:dyDescent="0.2">
      <c r="B403" s="1129"/>
      <c r="C403" s="1118"/>
      <c r="D403" s="1118"/>
      <c r="E403" s="1118"/>
      <c r="F403" s="1118"/>
      <c r="G403"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03" s="1130"/>
      <c r="I403" s="1130"/>
      <c r="J403" s="1130"/>
      <c r="K403" s="1130"/>
      <c r="L403" s="1130"/>
      <c r="M403" s="1130"/>
      <c r="N403" s="1130"/>
      <c r="O403" s="1130"/>
      <c r="P403" s="1130"/>
      <c r="Q403" s="1130"/>
      <c r="R403" s="1130"/>
      <c r="S403" s="1131" t="str">
        <f>IF(SUM(D3_Mengen[[#This Row],[Stromkreis AC km (Stromkreis)]:[Konverter DC Anzahl]])&gt;0,"ja","nein")</f>
        <v>nein</v>
      </c>
      <c r="T403" s="1131"/>
    </row>
    <row r="404" spans="2:20" ht="14.85" customHeight="1" x14ac:dyDescent="0.2">
      <c r="B404" s="1129"/>
      <c r="C404" s="1118"/>
      <c r="D404" s="1118"/>
      <c r="E404" s="1118"/>
      <c r="F404" s="1118"/>
      <c r="G404"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04" s="1130"/>
      <c r="I404" s="1130"/>
      <c r="J404" s="1130"/>
      <c r="K404" s="1130"/>
      <c r="L404" s="1130"/>
      <c r="M404" s="1130"/>
      <c r="N404" s="1130"/>
      <c r="O404" s="1130"/>
      <c r="P404" s="1130"/>
      <c r="Q404" s="1130"/>
      <c r="R404" s="1130"/>
      <c r="S404" s="1131" t="str">
        <f>IF(SUM(D3_Mengen[[#This Row],[Stromkreis AC km (Stromkreis)]:[Konverter DC Anzahl]])&gt;0,"ja","nein")</f>
        <v>nein</v>
      </c>
      <c r="T404" s="1131"/>
    </row>
    <row r="405" spans="2:20" ht="14.85" customHeight="1" x14ac:dyDescent="0.2">
      <c r="B405" s="1129"/>
      <c r="C405" s="1118"/>
      <c r="D405" s="1118"/>
      <c r="E405" s="1118"/>
      <c r="F405" s="1118"/>
      <c r="G405"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05" s="1130"/>
      <c r="I405" s="1130"/>
      <c r="J405" s="1130"/>
      <c r="K405" s="1130"/>
      <c r="L405" s="1130"/>
      <c r="M405" s="1130"/>
      <c r="N405" s="1130"/>
      <c r="O405" s="1130"/>
      <c r="P405" s="1130"/>
      <c r="Q405" s="1130"/>
      <c r="R405" s="1130"/>
      <c r="S405" s="1131" t="str">
        <f>IF(SUM(D3_Mengen[[#This Row],[Stromkreis AC km (Stromkreis)]:[Konverter DC Anzahl]])&gt;0,"ja","nein")</f>
        <v>nein</v>
      </c>
      <c r="T405" s="1131"/>
    </row>
    <row r="406" spans="2:20" ht="14.85" customHeight="1" x14ac:dyDescent="0.2">
      <c r="B406" s="1129"/>
      <c r="C406" s="1118"/>
      <c r="D406" s="1118"/>
      <c r="E406" s="1118"/>
      <c r="F406" s="1118"/>
      <c r="G406"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06" s="1130"/>
      <c r="I406" s="1130"/>
      <c r="J406" s="1130"/>
      <c r="K406" s="1130"/>
      <c r="L406" s="1130"/>
      <c r="M406" s="1130"/>
      <c r="N406" s="1130"/>
      <c r="O406" s="1130"/>
      <c r="P406" s="1130"/>
      <c r="Q406" s="1130"/>
      <c r="R406" s="1130"/>
      <c r="S406" s="1131" t="str">
        <f>IF(SUM(D3_Mengen[[#This Row],[Stromkreis AC km (Stromkreis)]:[Konverter DC Anzahl]])&gt;0,"ja","nein")</f>
        <v>nein</v>
      </c>
      <c r="T406" s="1131"/>
    </row>
    <row r="407" spans="2:20" ht="14.85" customHeight="1" x14ac:dyDescent="0.2">
      <c r="B407" s="1129"/>
      <c r="C407" s="1118"/>
      <c r="D407" s="1118"/>
      <c r="E407" s="1118"/>
      <c r="F407" s="1118"/>
      <c r="G407"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07" s="1130"/>
      <c r="I407" s="1130"/>
      <c r="J407" s="1130"/>
      <c r="K407" s="1130"/>
      <c r="L407" s="1130"/>
      <c r="M407" s="1130"/>
      <c r="N407" s="1130"/>
      <c r="O407" s="1130"/>
      <c r="P407" s="1130"/>
      <c r="Q407" s="1130"/>
      <c r="R407" s="1130"/>
      <c r="S407" s="1131" t="str">
        <f>IF(SUM(D3_Mengen[[#This Row],[Stromkreis AC km (Stromkreis)]:[Konverter DC Anzahl]])&gt;0,"ja","nein")</f>
        <v>nein</v>
      </c>
      <c r="T407" s="1131"/>
    </row>
    <row r="408" spans="2:20" ht="14.85" customHeight="1" x14ac:dyDescent="0.2">
      <c r="B408" s="1129"/>
      <c r="C408" s="1118"/>
      <c r="D408" s="1118"/>
      <c r="E408" s="1118"/>
      <c r="F408" s="1118"/>
      <c r="G408"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08" s="1130"/>
      <c r="I408" s="1130"/>
      <c r="J408" s="1130"/>
      <c r="K408" s="1130"/>
      <c r="L408" s="1130"/>
      <c r="M408" s="1130"/>
      <c r="N408" s="1130"/>
      <c r="O408" s="1130"/>
      <c r="P408" s="1130"/>
      <c r="Q408" s="1130"/>
      <c r="R408" s="1130"/>
      <c r="S408" s="1131" t="str">
        <f>IF(SUM(D3_Mengen[[#This Row],[Stromkreis AC km (Stromkreis)]:[Konverter DC Anzahl]])&gt;0,"ja","nein")</f>
        <v>nein</v>
      </c>
      <c r="T408" s="1131"/>
    </row>
    <row r="409" spans="2:20" ht="14.85" customHeight="1" x14ac:dyDescent="0.2">
      <c r="B409" s="1129"/>
      <c r="C409" s="1118"/>
      <c r="D409" s="1118"/>
      <c r="E409" s="1118"/>
      <c r="F409" s="1118"/>
      <c r="G409"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09" s="1130"/>
      <c r="I409" s="1130"/>
      <c r="J409" s="1130"/>
      <c r="K409" s="1130"/>
      <c r="L409" s="1130"/>
      <c r="M409" s="1130"/>
      <c r="N409" s="1130"/>
      <c r="O409" s="1130"/>
      <c r="P409" s="1130"/>
      <c r="Q409" s="1130"/>
      <c r="R409" s="1130"/>
      <c r="S409" s="1131" t="str">
        <f>IF(SUM(D3_Mengen[[#This Row],[Stromkreis AC km (Stromkreis)]:[Konverter DC Anzahl]])&gt;0,"ja","nein")</f>
        <v>nein</v>
      </c>
      <c r="T409" s="1131"/>
    </row>
    <row r="410" spans="2:20" ht="14.85" customHeight="1" x14ac:dyDescent="0.2">
      <c r="B410" s="1129"/>
      <c r="C410" s="1118"/>
      <c r="D410" s="1118"/>
      <c r="E410" s="1118"/>
      <c r="F410" s="1118"/>
      <c r="G410"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10" s="1130"/>
      <c r="I410" s="1130"/>
      <c r="J410" s="1130"/>
      <c r="K410" s="1130"/>
      <c r="L410" s="1130"/>
      <c r="M410" s="1130"/>
      <c r="N410" s="1130"/>
      <c r="O410" s="1130"/>
      <c r="P410" s="1130"/>
      <c r="Q410" s="1130"/>
      <c r="R410" s="1130"/>
      <c r="S410" s="1131" t="str">
        <f>IF(SUM(D3_Mengen[[#This Row],[Stromkreis AC km (Stromkreis)]:[Konverter DC Anzahl]])&gt;0,"ja","nein")</f>
        <v>nein</v>
      </c>
      <c r="T410" s="1131"/>
    </row>
    <row r="411" spans="2:20" ht="14.85" customHeight="1" x14ac:dyDescent="0.2">
      <c r="B411" s="1129"/>
      <c r="C411" s="1118"/>
      <c r="D411" s="1118"/>
      <c r="E411" s="1118"/>
      <c r="F411" s="1118"/>
      <c r="G411"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11" s="1130"/>
      <c r="I411" s="1130"/>
      <c r="J411" s="1130"/>
      <c r="K411" s="1130"/>
      <c r="L411" s="1130"/>
      <c r="M411" s="1130"/>
      <c r="N411" s="1130"/>
      <c r="O411" s="1130"/>
      <c r="P411" s="1130"/>
      <c r="Q411" s="1130"/>
      <c r="R411" s="1130"/>
      <c r="S411" s="1131" t="str">
        <f>IF(SUM(D3_Mengen[[#This Row],[Stromkreis AC km (Stromkreis)]:[Konverter DC Anzahl]])&gt;0,"ja","nein")</f>
        <v>nein</v>
      </c>
      <c r="T411" s="1131"/>
    </row>
    <row r="412" spans="2:20" ht="14.85" customHeight="1" x14ac:dyDescent="0.2">
      <c r="B412" s="1129"/>
      <c r="C412" s="1118"/>
      <c r="D412" s="1118"/>
      <c r="E412" s="1118"/>
      <c r="F412" s="1118"/>
      <c r="G412"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12" s="1130"/>
      <c r="I412" s="1130"/>
      <c r="J412" s="1130"/>
      <c r="K412" s="1130"/>
      <c r="L412" s="1130"/>
      <c r="M412" s="1130"/>
      <c r="N412" s="1130"/>
      <c r="O412" s="1130"/>
      <c r="P412" s="1130"/>
      <c r="Q412" s="1130"/>
      <c r="R412" s="1130"/>
      <c r="S412" s="1131" t="str">
        <f>IF(SUM(D3_Mengen[[#This Row],[Stromkreis AC km (Stromkreis)]:[Konverter DC Anzahl]])&gt;0,"ja","nein")</f>
        <v>nein</v>
      </c>
      <c r="T412" s="1131"/>
    </row>
    <row r="413" spans="2:20" ht="14.85" customHeight="1" x14ac:dyDescent="0.2">
      <c r="B413" s="1129"/>
      <c r="C413" s="1118"/>
      <c r="D413" s="1118"/>
      <c r="E413" s="1118"/>
      <c r="F413" s="1118"/>
      <c r="G413"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13" s="1130"/>
      <c r="I413" s="1130"/>
      <c r="J413" s="1130"/>
      <c r="K413" s="1130"/>
      <c r="L413" s="1130"/>
      <c r="M413" s="1130"/>
      <c r="N413" s="1130"/>
      <c r="O413" s="1130"/>
      <c r="P413" s="1130"/>
      <c r="Q413" s="1130"/>
      <c r="R413" s="1130"/>
      <c r="S413" s="1131" t="str">
        <f>IF(SUM(D3_Mengen[[#This Row],[Stromkreis AC km (Stromkreis)]:[Konverter DC Anzahl]])&gt;0,"ja","nein")</f>
        <v>nein</v>
      </c>
      <c r="T413" s="1131"/>
    </row>
    <row r="414" spans="2:20" ht="14.85" customHeight="1" x14ac:dyDescent="0.2">
      <c r="B414" s="1129"/>
      <c r="C414" s="1118"/>
      <c r="D414" s="1118"/>
      <c r="E414" s="1118"/>
      <c r="F414" s="1118"/>
      <c r="G414"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14" s="1130"/>
      <c r="I414" s="1130"/>
      <c r="J414" s="1130"/>
      <c r="K414" s="1130"/>
      <c r="L414" s="1130"/>
      <c r="M414" s="1130"/>
      <c r="N414" s="1130"/>
      <c r="O414" s="1130"/>
      <c r="P414" s="1130"/>
      <c r="Q414" s="1130"/>
      <c r="R414" s="1130"/>
      <c r="S414" s="1131" t="str">
        <f>IF(SUM(D3_Mengen[[#This Row],[Stromkreis AC km (Stromkreis)]:[Konverter DC Anzahl]])&gt;0,"ja","nein")</f>
        <v>nein</v>
      </c>
      <c r="T414" s="1131"/>
    </row>
    <row r="415" spans="2:20" ht="14.85" customHeight="1" x14ac:dyDescent="0.2">
      <c r="B415" s="1129"/>
      <c r="C415" s="1118"/>
      <c r="D415" s="1118"/>
      <c r="E415" s="1118"/>
      <c r="F415" s="1118"/>
      <c r="G415"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15" s="1130"/>
      <c r="I415" s="1130"/>
      <c r="J415" s="1130"/>
      <c r="K415" s="1130"/>
      <c r="L415" s="1130"/>
      <c r="M415" s="1130"/>
      <c r="N415" s="1130"/>
      <c r="O415" s="1130"/>
      <c r="P415" s="1130"/>
      <c r="Q415" s="1130"/>
      <c r="R415" s="1130"/>
      <c r="S415" s="1131" t="str">
        <f>IF(SUM(D3_Mengen[[#This Row],[Stromkreis AC km (Stromkreis)]:[Konverter DC Anzahl]])&gt;0,"ja","nein")</f>
        <v>nein</v>
      </c>
      <c r="T415" s="1131"/>
    </row>
    <row r="416" spans="2:20" ht="14.85" customHeight="1" x14ac:dyDescent="0.2">
      <c r="B416" s="1129"/>
      <c r="C416" s="1118"/>
      <c r="D416" s="1118"/>
      <c r="E416" s="1118"/>
      <c r="F416" s="1118"/>
      <c r="G416"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16" s="1130"/>
      <c r="I416" s="1130"/>
      <c r="J416" s="1130"/>
      <c r="K416" s="1130"/>
      <c r="L416" s="1130"/>
      <c r="M416" s="1130"/>
      <c r="N416" s="1130"/>
      <c r="O416" s="1130"/>
      <c r="P416" s="1130"/>
      <c r="Q416" s="1130"/>
      <c r="R416" s="1130"/>
      <c r="S416" s="1131" t="str">
        <f>IF(SUM(D3_Mengen[[#This Row],[Stromkreis AC km (Stromkreis)]:[Konverter DC Anzahl]])&gt;0,"ja","nein")</f>
        <v>nein</v>
      </c>
      <c r="T416" s="1131"/>
    </row>
    <row r="417" spans="2:20" ht="14.85" customHeight="1" x14ac:dyDescent="0.2">
      <c r="B417" s="1129"/>
      <c r="C417" s="1118"/>
      <c r="D417" s="1118"/>
      <c r="E417" s="1118"/>
      <c r="F417" s="1118"/>
      <c r="G417"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17" s="1130"/>
      <c r="I417" s="1130"/>
      <c r="J417" s="1130"/>
      <c r="K417" s="1130"/>
      <c r="L417" s="1130"/>
      <c r="M417" s="1130"/>
      <c r="N417" s="1130"/>
      <c r="O417" s="1130"/>
      <c r="P417" s="1130"/>
      <c r="Q417" s="1130"/>
      <c r="R417" s="1130"/>
      <c r="S417" s="1131" t="str">
        <f>IF(SUM(D3_Mengen[[#This Row],[Stromkreis AC km (Stromkreis)]:[Konverter DC Anzahl]])&gt;0,"ja","nein")</f>
        <v>nein</v>
      </c>
      <c r="T417" s="1131"/>
    </row>
    <row r="418" spans="2:20" ht="14.85" customHeight="1" x14ac:dyDescent="0.2">
      <c r="B418" s="1129"/>
      <c r="C418" s="1118"/>
      <c r="D418" s="1118"/>
      <c r="E418" s="1118"/>
      <c r="F418" s="1118"/>
      <c r="G418"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18" s="1130"/>
      <c r="I418" s="1130"/>
      <c r="J418" s="1130"/>
      <c r="K418" s="1130"/>
      <c r="L418" s="1130"/>
      <c r="M418" s="1130"/>
      <c r="N418" s="1130"/>
      <c r="O418" s="1130"/>
      <c r="P418" s="1130"/>
      <c r="Q418" s="1130"/>
      <c r="R418" s="1130"/>
      <c r="S418" s="1131" t="str">
        <f>IF(SUM(D3_Mengen[[#This Row],[Stromkreis AC km (Stromkreis)]:[Konverter DC Anzahl]])&gt;0,"ja","nein")</f>
        <v>nein</v>
      </c>
      <c r="T418" s="1131"/>
    </row>
    <row r="419" spans="2:20" ht="14.85" customHeight="1" x14ac:dyDescent="0.2">
      <c r="B419" s="1129"/>
      <c r="C419" s="1118"/>
      <c r="D419" s="1118"/>
      <c r="E419" s="1118"/>
      <c r="F419" s="1118"/>
      <c r="G419"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19" s="1130"/>
      <c r="I419" s="1130"/>
      <c r="J419" s="1130"/>
      <c r="K419" s="1130"/>
      <c r="L419" s="1130"/>
      <c r="M419" s="1130"/>
      <c r="N419" s="1130"/>
      <c r="O419" s="1130"/>
      <c r="P419" s="1130"/>
      <c r="Q419" s="1130"/>
      <c r="R419" s="1130"/>
      <c r="S419" s="1131" t="str">
        <f>IF(SUM(D3_Mengen[[#This Row],[Stromkreis AC km (Stromkreis)]:[Konverter DC Anzahl]])&gt;0,"ja","nein")</f>
        <v>nein</v>
      </c>
      <c r="T419" s="1131"/>
    </row>
    <row r="420" spans="2:20" ht="14.85" customHeight="1" x14ac:dyDescent="0.2">
      <c r="B420" s="1129"/>
      <c r="C420" s="1118"/>
      <c r="D420" s="1118"/>
      <c r="E420" s="1118"/>
      <c r="F420" s="1118"/>
      <c r="G420"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20" s="1130"/>
      <c r="I420" s="1130"/>
      <c r="J420" s="1130"/>
      <c r="K420" s="1130"/>
      <c r="L420" s="1130"/>
      <c r="M420" s="1130"/>
      <c r="N420" s="1130"/>
      <c r="O420" s="1130"/>
      <c r="P420" s="1130"/>
      <c r="Q420" s="1130"/>
      <c r="R420" s="1130"/>
      <c r="S420" s="1131" t="str">
        <f>IF(SUM(D3_Mengen[[#This Row],[Stromkreis AC km (Stromkreis)]:[Konverter DC Anzahl]])&gt;0,"ja","nein")</f>
        <v>nein</v>
      </c>
      <c r="T420" s="1131"/>
    </row>
    <row r="421" spans="2:20" ht="14.85" customHeight="1" x14ac:dyDescent="0.2">
      <c r="B421" s="1129"/>
      <c r="C421" s="1118"/>
      <c r="D421" s="1118"/>
      <c r="E421" s="1118"/>
      <c r="F421" s="1118"/>
      <c r="G421"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21" s="1130"/>
      <c r="I421" s="1130"/>
      <c r="J421" s="1130"/>
      <c r="K421" s="1130"/>
      <c r="L421" s="1130"/>
      <c r="M421" s="1130"/>
      <c r="N421" s="1130"/>
      <c r="O421" s="1130"/>
      <c r="P421" s="1130"/>
      <c r="Q421" s="1130"/>
      <c r="R421" s="1130"/>
      <c r="S421" s="1131" t="str">
        <f>IF(SUM(D3_Mengen[[#This Row],[Stromkreis AC km (Stromkreis)]:[Konverter DC Anzahl]])&gt;0,"ja","nein")</f>
        <v>nein</v>
      </c>
      <c r="T421" s="1131"/>
    </row>
    <row r="422" spans="2:20" ht="14.85" customHeight="1" x14ac:dyDescent="0.2">
      <c r="B422" s="1129"/>
      <c r="C422" s="1118"/>
      <c r="D422" s="1118"/>
      <c r="E422" s="1118"/>
      <c r="F422" s="1118"/>
      <c r="G422"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22" s="1130"/>
      <c r="I422" s="1130"/>
      <c r="J422" s="1130"/>
      <c r="K422" s="1130"/>
      <c r="L422" s="1130"/>
      <c r="M422" s="1130"/>
      <c r="N422" s="1130"/>
      <c r="O422" s="1130"/>
      <c r="P422" s="1130"/>
      <c r="Q422" s="1130"/>
      <c r="R422" s="1130"/>
      <c r="S422" s="1131" t="str">
        <f>IF(SUM(D3_Mengen[[#This Row],[Stromkreis AC km (Stromkreis)]:[Konverter DC Anzahl]])&gt;0,"ja","nein")</f>
        <v>nein</v>
      </c>
      <c r="T422" s="1131"/>
    </row>
    <row r="423" spans="2:20" ht="14.85" customHeight="1" x14ac:dyDescent="0.2">
      <c r="B423" s="1129"/>
      <c r="C423" s="1118"/>
      <c r="D423" s="1118"/>
      <c r="E423" s="1118"/>
      <c r="F423" s="1118"/>
      <c r="G423"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23" s="1130"/>
      <c r="I423" s="1130"/>
      <c r="J423" s="1130"/>
      <c r="K423" s="1130"/>
      <c r="L423" s="1130"/>
      <c r="M423" s="1130"/>
      <c r="N423" s="1130"/>
      <c r="O423" s="1130"/>
      <c r="P423" s="1130"/>
      <c r="Q423" s="1130"/>
      <c r="R423" s="1130"/>
      <c r="S423" s="1131" t="str">
        <f>IF(SUM(D3_Mengen[[#This Row],[Stromkreis AC km (Stromkreis)]:[Konverter DC Anzahl]])&gt;0,"ja","nein")</f>
        <v>nein</v>
      </c>
      <c r="T423" s="1131"/>
    </row>
    <row r="424" spans="2:20" ht="14.85" customHeight="1" x14ac:dyDescent="0.2">
      <c r="B424" s="1129"/>
      <c r="C424" s="1118"/>
      <c r="D424" s="1118"/>
      <c r="E424" s="1118"/>
      <c r="F424" s="1118"/>
      <c r="G424"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24" s="1130"/>
      <c r="I424" s="1130"/>
      <c r="J424" s="1130"/>
      <c r="K424" s="1130"/>
      <c r="L424" s="1130"/>
      <c r="M424" s="1130"/>
      <c r="N424" s="1130"/>
      <c r="O424" s="1130"/>
      <c r="P424" s="1130"/>
      <c r="Q424" s="1130"/>
      <c r="R424" s="1130"/>
      <c r="S424" s="1131" t="str">
        <f>IF(SUM(D3_Mengen[[#This Row],[Stromkreis AC km (Stromkreis)]:[Konverter DC Anzahl]])&gt;0,"ja","nein")</f>
        <v>nein</v>
      </c>
      <c r="T424" s="1131"/>
    </row>
    <row r="425" spans="2:20" ht="14.85" customHeight="1" x14ac:dyDescent="0.2">
      <c r="B425" s="1129"/>
      <c r="C425" s="1118"/>
      <c r="D425" s="1118"/>
      <c r="E425" s="1118"/>
      <c r="F425" s="1118"/>
      <c r="G425"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25" s="1130"/>
      <c r="I425" s="1130"/>
      <c r="J425" s="1130"/>
      <c r="K425" s="1130"/>
      <c r="L425" s="1130"/>
      <c r="M425" s="1130"/>
      <c r="N425" s="1130"/>
      <c r="O425" s="1130"/>
      <c r="P425" s="1130"/>
      <c r="Q425" s="1130"/>
      <c r="R425" s="1130"/>
      <c r="S425" s="1131" t="str">
        <f>IF(SUM(D3_Mengen[[#This Row],[Stromkreis AC km (Stromkreis)]:[Konverter DC Anzahl]])&gt;0,"ja","nein")</f>
        <v>nein</v>
      </c>
      <c r="T425" s="1131"/>
    </row>
    <row r="426" spans="2:20" ht="14.85" customHeight="1" x14ac:dyDescent="0.2">
      <c r="B426" s="1129"/>
      <c r="C426" s="1118"/>
      <c r="D426" s="1118"/>
      <c r="E426" s="1118"/>
      <c r="F426" s="1118"/>
      <c r="G426"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26" s="1130"/>
      <c r="I426" s="1130"/>
      <c r="J426" s="1130"/>
      <c r="K426" s="1130"/>
      <c r="L426" s="1130"/>
      <c r="M426" s="1130"/>
      <c r="N426" s="1130"/>
      <c r="O426" s="1130"/>
      <c r="P426" s="1130"/>
      <c r="Q426" s="1130"/>
      <c r="R426" s="1130"/>
      <c r="S426" s="1131" t="str">
        <f>IF(SUM(D3_Mengen[[#This Row],[Stromkreis AC km (Stromkreis)]:[Konverter DC Anzahl]])&gt;0,"ja","nein")</f>
        <v>nein</v>
      </c>
      <c r="T426" s="1131"/>
    </row>
    <row r="427" spans="2:20" ht="14.85" customHeight="1" x14ac:dyDescent="0.2">
      <c r="B427" s="1129"/>
      <c r="C427" s="1118"/>
      <c r="D427" s="1118"/>
      <c r="E427" s="1118"/>
      <c r="F427" s="1118"/>
      <c r="G427"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27" s="1130"/>
      <c r="I427" s="1130"/>
      <c r="J427" s="1130"/>
      <c r="K427" s="1130"/>
      <c r="L427" s="1130"/>
      <c r="M427" s="1130"/>
      <c r="N427" s="1130"/>
      <c r="O427" s="1130"/>
      <c r="P427" s="1130"/>
      <c r="Q427" s="1130"/>
      <c r="R427" s="1130"/>
      <c r="S427" s="1131" t="str">
        <f>IF(SUM(D3_Mengen[[#This Row],[Stromkreis AC km (Stromkreis)]:[Konverter DC Anzahl]])&gt;0,"ja","nein")</f>
        <v>nein</v>
      </c>
      <c r="T427" s="1131"/>
    </row>
    <row r="428" spans="2:20" ht="14.85" customHeight="1" x14ac:dyDescent="0.2">
      <c r="B428" s="1129"/>
      <c r="C428" s="1118"/>
      <c r="D428" s="1118"/>
      <c r="E428" s="1118"/>
      <c r="F428" s="1118"/>
      <c r="G428"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28" s="1130"/>
      <c r="I428" s="1130"/>
      <c r="J428" s="1130"/>
      <c r="K428" s="1130"/>
      <c r="L428" s="1130"/>
      <c r="M428" s="1130"/>
      <c r="N428" s="1130"/>
      <c r="O428" s="1130"/>
      <c r="P428" s="1130"/>
      <c r="Q428" s="1130"/>
      <c r="R428" s="1130"/>
      <c r="S428" s="1131" t="str">
        <f>IF(SUM(D3_Mengen[[#This Row],[Stromkreis AC km (Stromkreis)]:[Konverter DC Anzahl]])&gt;0,"ja","nein")</f>
        <v>nein</v>
      </c>
      <c r="T428" s="1131"/>
    </row>
    <row r="429" spans="2:20" ht="14.85" customHeight="1" x14ac:dyDescent="0.2">
      <c r="B429" s="1129"/>
      <c r="C429" s="1118"/>
      <c r="D429" s="1118"/>
      <c r="E429" s="1118"/>
      <c r="F429" s="1118"/>
      <c r="G429"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29" s="1130"/>
      <c r="I429" s="1130"/>
      <c r="J429" s="1130"/>
      <c r="K429" s="1130"/>
      <c r="L429" s="1130"/>
      <c r="M429" s="1130"/>
      <c r="N429" s="1130"/>
      <c r="O429" s="1130"/>
      <c r="P429" s="1130"/>
      <c r="Q429" s="1130"/>
      <c r="R429" s="1130"/>
      <c r="S429" s="1131" t="str">
        <f>IF(SUM(D3_Mengen[[#This Row],[Stromkreis AC km (Stromkreis)]:[Konverter DC Anzahl]])&gt;0,"ja","nein")</f>
        <v>nein</v>
      </c>
      <c r="T429" s="1131"/>
    </row>
    <row r="430" spans="2:20" ht="14.85" customHeight="1" x14ac:dyDescent="0.2">
      <c r="B430" s="1129"/>
      <c r="C430" s="1118"/>
      <c r="D430" s="1118"/>
      <c r="E430" s="1118"/>
      <c r="F430" s="1118"/>
      <c r="G430"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30" s="1130"/>
      <c r="I430" s="1130"/>
      <c r="J430" s="1130"/>
      <c r="K430" s="1130"/>
      <c r="L430" s="1130"/>
      <c r="M430" s="1130"/>
      <c r="N430" s="1130"/>
      <c r="O430" s="1130"/>
      <c r="P430" s="1130"/>
      <c r="Q430" s="1130"/>
      <c r="R430" s="1130"/>
      <c r="S430" s="1131" t="str">
        <f>IF(SUM(D3_Mengen[[#This Row],[Stromkreis AC km (Stromkreis)]:[Konverter DC Anzahl]])&gt;0,"ja","nein")</f>
        <v>nein</v>
      </c>
      <c r="T430" s="1131"/>
    </row>
    <row r="431" spans="2:20" ht="14.85" customHeight="1" x14ac:dyDescent="0.2">
      <c r="B431" s="1129"/>
      <c r="C431" s="1118"/>
      <c r="D431" s="1118"/>
      <c r="E431" s="1118"/>
      <c r="F431" s="1118"/>
      <c r="G431"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31" s="1130"/>
      <c r="I431" s="1130"/>
      <c r="J431" s="1130"/>
      <c r="K431" s="1130"/>
      <c r="L431" s="1130"/>
      <c r="M431" s="1130"/>
      <c r="N431" s="1130"/>
      <c r="O431" s="1130"/>
      <c r="P431" s="1130"/>
      <c r="Q431" s="1130"/>
      <c r="R431" s="1130"/>
      <c r="S431" s="1131" t="str">
        <f>IF(SUM(D3_Mengen[[#This Row],[Stromkreis AC km (Stromkreis)]:[Konverter DC Anzahl]])&gt;0,"ja","nein")</f>
        <v>nein</v>
      </c>
      <c r="T431" s="1131"/>
    </row>
    <row r="432" spans="2:20" ht="14.85" customHeight="1" x14ac:dyDescent="0.2">
      <c r="B432" s="1129"/>
      <c r="C432" s="1118"/>
      <c r="D432" s="1118"/>
      <c r="E432" s="1118"/>
      <c r="F432" s="1118"/>
      <c r="G432"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32" s="1130"/>
      <c r="I432" s="1130"/>
      <c r="J432" s="1130"/>
      <c r="K432" s="1130"/>
      <c r="L432" s="1130"/>
      <c r="M432" s="1130"/>
      <c r="N432" s="1130"/>
      <c r="O432" s="1130"/>
      <c r="P432" s="1130"/>
      <c r="Q432" s="1130"/>
      <c r="R432" s="1130"/>
      <c r="S432" s="1131" t="str">
        <f>IF(SUM(D3_Mengen[[#This Row],[Stromkreis AC km (Stromkreis)]:[Konverter DC Anzahl]])&gt;0,"ja","nein")</f>
        <v>nein</v>
      </c>
      <c r="T432" s="1131"/>
    </row>
    <row r="433" spans="2:20" ht="14.85" customHeight="1" x14ac:dyDescent="0.2">
      <c r="B433" s="1129"/>
      <c r="C433" s="1118"/>
      <c r="D433" s="1118"/>
      <c r="E433" s="1118"/>
      <c r="F433" s="1118"/>
      <c r="G433"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33" s="1130"/>
      <c r="I433" s="1130"/>
      <c r="J433" s="1130"/>
      <c r="K433" s="1130"/>
      <c r="L433" s="1130"/>
      <c r="M433" s="1130"/>
      <c r="N433" s="1130"/>
      <c r="O433" s="1130"/>
      <c r="P433" s="1130"/>
      <c r="Q433" s="1130"/>
      <c r="R433" s="1130"/>
      <c r="S433" s="1131" t="str">
        <f>IF(SUM(D3_Mengen[[#This Row],[Stromkreis AC km (Stromkreis)]:[Konverter DC Anzahl]])&gt;0,"ja","nein")</f>
        <v>nein</v>
      </c>
      <c r="T433" s="1131"/>
    </row>
    <row r="434" spans="2:20" ht="14.85" customHeight="1" x14ac:dyDescent="0.2">
      <c r="B434" s="1129"/>
      <c r="C434" s="1118"/>
      <c r="D434" s="1118"/>
      <c r="E434" s="1118"/>
      <c r="F434" s="1118"/>
      <c r="G434"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34" s="1130"/>
      <c r="I434" s="1130"/>
      <c r="J434" s="1130"/>
      <c r="K434" s="1130"/>
      <c r="L434" s="1130"/>
      <c r="M434" s="1130"/>
      <c r="N434" s="1130"/>
      <c r="O434" s="1130"/>
      <c r="P434" s="1130"/>
      <c r="Q434" s="1130"/>
      <c r="R434" s="1130"/>
      <c r="S434" s="1131" t="str">
        <f>IF(SUM(D3_Mengen[[#This Row],[Stromkreis AC km (Stromkreis)]:[Konverter DC Anzahl]])&gt;0,"ja","nein")</f>
        <v>nein</v>
      </c>
      <c r="T434" s="1131"/>
    </row>
    <row r="435" spans="2:20" ht="14.85" customHeight="1" x14ac:dyDescent="0.2">
      <c r="B435" s="1129"/>
      <c r="C435" s="1118"/>
      <c r="D435" s="1118"/>
      <c r="E435" s="1118"/>
      <c r="F435" s="1118"/>
      <c r="G435"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35" s="1130"/>
      <c r="I435" s="1130"/>
      <c r="J435" s="1130"/>
      <c r="K435" s="1130"/>
      <c r="L435" s="1130"/>
      <c r="M435" s="1130"/>
      <c r="N435" s="1130"/>
      <c r="O435" s="1130"/>
      <c r="P435" s="1130"/>
      <c r="Q435" s="1130"/>
      <c r="R435" s="1130"/>
      <c r="S435" s="1131" t="str">
        <f>IF(SUM(D3_Mengen[[#This Row],[Stromkreis AC km (Stromkreis)]:[Konverter DC Anzahl]])&gt;0,"ja","nein")</f>
        <v>nein</v>
      </c>
      <c r="T435" s="1131"/>
    </row>
    <row r="436" spans="2:20" ht="14.85" customHeight="1" x14ac:dyDescent="0.2">
      <c r="B436" s="1129"/>
      <c r="C436" s="1118"/>
      <c r="D436" s="1118"/>
      <c r="E436" s="1118"/>
      <c r="F436" s="1118"/>
      <c r="G436"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36" s="1130"/>
      <c r="I436" s="1130"/>
      <c r="J436" s="1130"/>
      <c r="K436" s="1130"/>
      <c r="L436" s="1130"/>
      <c r="M436" s="1130"/>
      <c r="N436" s="1130"/>
      <c r="O436" s="1130"/>
      <c r="P436" s="1130"/>
      <c r="Q436" s="1130"/>
      <c r="R436" s="1130"/>
      <c r="S436" s="1131" t="str">
        <f>IF(SUM(D3_Mengen[[#This Row],[Stromkreis AC km (Stromkreis)]:[Konverter DC Anzahl]])&gt;0,"ja","nein")</f>
        <v>nein</v>
      </c>
      <c r="T436" s="1131"/>
    </row>
    <row r="437" spans="2:20" ht="14.85" customHeight="1" x14ac:dyDescent="0.2">
      <c r="B437" s="1129"/>
      <c r="C437" s="1118"/>
      <c r="D437" s="1118"/>
      <c r="E437" s="1118"/>
      <c r="F437" s="1118"/>
      <c r="G437"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37" s="1130"/>
      <c r="I437" s="1130"/>
      <c r="J437" s="1130"/>
      <c r="K437" s="1130"/>
      <c r="L437" s="1130"/>
      <c r="M437" s="1130"/>
      <c r="N437" s="1130"/>
      <c r="O437" s="1130"/>
      <c r="P437" s="1130"/>
      <c r="Q437" s="1130"/>
      <c r="R437" s="1130"/>
      <c r="S437" s="1131" t="str">
        <f>IF(SUM(D3_Mengen[[#This Row],[Stromkreis AC km (Stromkreis)]:[Konverter DC Anzahl]])&gt;0,"ja","nein")</f>
        <v>nein</v>
      </c>
      <c r="T437" s="1131"/>
    </row>
    <row r="438" spans="2:20" ht="14.85" customHeight="1" x14ac:dyDescent="0.2">
      <c r="B438" s="1129"/>
      <c r="C438" s="1118"/>
      <c r="D438" s="1118"/>
      <c r="E438" s="1118"/>
      <c r="F438" s="1118"/>
      <c r="G438"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38" s="1130"/>
      <c r="I438" s="1130"/>
      <c r="J438" s="1130"/>
      <c r="K438" s="1130"/>
      <c r="L438" s="1130"/>
      <c r="M438" s="1130"/>
      <c r="N438" s="1130"/>
      <c r="O438" s="1130"/>
      <c r="P438" s="1130"/>
      <c r="Q438" s="1130"/>
      <c r="R438" s="1130"/>
      <c r="S438" s="1131" t="str">
        <f>IF(SUM(D3_Mengen[[#This Row],[Stromkreis AC km (Stromkreis)]:[Konverter DC Anzahl]])&gt;0,"ja","nein")</f>
        <v>nein</v>
      </c>
      <c r="T438" s="1131"/>
    </row>
    <row r="439" spans="2:20" ht="14.85" customHeight="1" x14ac:dyDescent="0.2">
      <c r="B439" s="1129"/>
      <c r="C439" s="1118"/>
      <c r="D439" s="1118"/>
      <c r="E439" s="1118"/>
      <c r="F439" s="1118"/>
      <c r="G439"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39" s="1130"/>
      <c r="I439" s="1130"/>
      <c r="J439" s="1130"/>
      <c r="K439" s="1130"/>
      <c r="L439" s="1130"/>
      <c r="M439" s="1130"/>
      <c r="N439" s="1130"/>
      <c r="O439" s="1130"/>
      <c r="P439" s="1130"/>
      <c r="Q439" s="1130"/>
      <c r="R439" s="1130"/>
      <c r="S439" s="1131" t="str">
        <f>IF(SUM(D3_Mengen[[#This Row],[Stromkreis AC km (Stromkreis)]:[Konverter DC Anzahl]])&gt;0,"ja","nein")</f>
        <v>nein</v>
      </c>
      <c r="T439" s="1131"/>
    </row>
    <row r="440" spans="2:20" ht="14.85" customHeight="1" x14ac:dyDescent="0.2">
      <c r="B440" s="1129"/>
      <c r="C440" s="1118"/>
      <c r="D440" s="1118"/>
      <c r="E440" s="1118"/>
      <c r="F440" s="1118"/>
      <c r="G440"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40" s="1130"/>
      <c r="I440" s="1130"/>
      <c r="J440" s="1130"/>
      <c r="K440" s="1130"/>
      <c r="L440" s="1130"/>
      <c r="M440" s="1130"/>
      <c r="N440" s="1130"/>
      <c r="O440" s="1130"/>
      <c r="P440" s="1130"/>
      <c r="Q440" s="1130"/>
      <c r="R440" s="1130"/>
      <c r="S440" s="1131" t="str">
        <f>IF(SUM(D3_Mengen[[#This Row],[Stromkreis AC km (Stromkreis)]:[Konverter DC Anzahl]])&gt;0,"ja","nein")</f>
        <v>nein</v>
      </c>
      <c r="T440" s="1131"/>
    </row>
    <row r="441" spans="2:20" ht="14.85" customHeight="1" x14ac:dyDescent="0.2">
      <c r="B441" s="1129"/>
      <c r="C441" s="1118"/>
      <c r="D441" s="1118"/>
      <c r="E441" s="1118"/>
      <c r="F441" s="1118"/>
      <c r="G441"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41" s="1130"/>
      <c r="I441" s="1130"/>
      <c r="J441" s="1130"/>
      <c r="K441" s="1130"/>
      <c r="L441" s="1130"/>
      <c r="M441" s="1130"/>
      <c r="N441" s="1130"/>
      <c r="O441" s="1130"/>
      <c r="P441" s="1130"/>
      <c r="Q441" s="1130"/>
      <c r="R441" s="1130"/>
      <c r="S441" s="1131" t="str">
        <f>IF(SUM(D3_Mengen[[#This Row],[Stromkreis AC km (Stromkreis)]:[Konverter DC Anzahl]])&gt;0,"ja","nein")</f>
        <v>nein</v>
      </c>
      <c r="T441" s="1131"/>
    </row>
    <row r="442" spans="2:20" ht="14.85" customHeight="1" x14ac:dyDescent="0.2">
      <c r="B442" s="1129"/>
      <c r="C442" s="1118"/>
      <c r="D442" s="1118"/>
      <c r="E442" s="1118"/>
      <c r="F442" s="1118"/>
      <c r="G442"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42" s="1130"/>
      <c r="I442" s="1130"/>
      <c r="J442" s="1130"/>
      <c r="K442" s="1130"/>
      <c r="L442" s="1130"/>
      <c r="M442" s="1130"/>
      <c r="N442" s="1130"/>
      <c r="O442" s="1130"/>
      <c r="P442" s="1130"/>
      <c r="Q442" s="1130"/>
      <c r="R442" s="1130"/>
      <c r="S442" s="1131" t="str">
        <f>IF(SUM(D3_Mengen[[#This Row],[Stromkreis AC km (Stromkreis)]:[Konverter DC Anzahl]])&gt;0,"ja","nein")</f>
        <v>nein</v>
      </c>
      <c r="T442" s="1131"/>
    </row>
    <row r="443" spans="2:20" ht="14.85" customHeight="1" x14ac:dyDescent="0.2">
      <c r="B443" s="1129"/>
      <c r="C443" s="1118"/>
      <c r="D443" s="1118"/>
      <c r="E443" s="1118"/>
      <c r="F443" s="1118"/>
      <c r="G443"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43" s="1130"/>
      <c r="I443" s="1130"/>
      <c r="J443" s="1130"/>
      <c r="K443" s="1130"/>
      <c r="L443" s="1130"/>
      <c r="M443" s="1130"/>
      <c r="N443" s="1130"/>
      <c r="O443" s="1130"/>
      <c r="P443" s="1130"/>
      <c r="Q443" s="1130"/>
      <c r="R443" s="1130"/>
      <c r="S443" s="1131" t="str">
        <f>IF(SUM(D3_Mengen[[#This Row],[Stromkreis AC km (Stromkreis)]:[Konverter DC Anzahl]])&gt;0,"ja","nein")</f>
        <v>nein</v>
      </c>
      <c r="T443" s="1131"/>
    </row>
    <row r="444" spans="2:20" ht="14.85" customHeight="1" x14ac:dyDescent="0.2">
      <c r="B444" s="1129"/>
      <c r="C444" s="1118"/>
      <c r="D444" s="1118"/>
      <c r="E444" s="1118"/>
      <c r="F444" s="1118"/>
      <c r="G444"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44" s="1130"/>
      <c r="I444" s="1130"/>
      <c r="J444" s="1130"/>
      <c r="K444" s="1130"/>
      <c r="L444" s="1130"/>
      <c r="M444" s="1130"/>
      <c r="N444" s="1130"/>
      <c r="O444" s="1130"/>
      <c r="P444" s="1130"/>
      <c r="Q444" s="1130"/>
      <c r="R444" s="1130"/>
      <c r="S444" s="1131" t="str">
        <f>IF(SUM(D3_Mengen[[#This Row],[Stromkreis AC km (Stromkreis)]:[Konverter DC Anzahl]])&gt;0,"ja","nein")</f>
        <v>nein</v>
      </c>
      <c r="T444" s="1131"/>
    </row>
    <row r="445" spans="2:20" ht="14.85" customHeight="1" x14ac:dyDescent="0.2">
      <c r="B445" s="1129"/>
      <c r="C445" s="1118"/>
      <c r="D445" s="1118"/>
      <c r="E445" s="1118"/>
      <c r="F445" s="1118"/>
      <c r="G445"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45" s="1130"/>
      <c r="I445" s="1130"/>
      <c r="J445" s="1130"/>
      <c r="K445" s="1130"/>
      <c r="L445" s="1130"/>
      <c r="M445" s="1130"/>
      <c r="N445" s="1130"/>
      <c r="O445" s="1130"/>
      <c r="P445" s="1130"/>
      <c r="Q445" s="1130"/>
      <c r="R445" s="1130"/>
      <c r="S445" s="1131" t="str">
        <f>IF(SUM(D3_Mengen[[#This Row],[Stromkreis AC km (Stromkreis)]:[Konverter DC Anzahl]])&gt;0,"ja","nein")</f>
        <v>nein</v>
      </c>
      <c r="T445" s="1131"/>
    </row>
    <row r="446" spans="2:20" ht="14.85" customHeight="1" x14ac:dyDescent="0.2">
      <c r="B446" s="1129"/>
      <c r="C446" s="1118"/>
      <c r="D446" s="1118"/>
      <c r="E446" s="1118"/>
      <c r="F446" s="1118"/>
      <c r="G446"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46" s="1130"/>
      <c r="I446" s="1130"/>
      <c r="J446" s="1130"/>
      <c r="K446" s="1130"/>
      <c r="L446" s="1130"/>
      <c r="M446" s="1130"/>
      <c r="N446" s="1130"/>
      <c r="O446" s="1130"/>
      <c r="P446" s="1130"/>
      <c r="Q446" s="1130"/>
      <c r="R446" s="1130"/>
      <c r="S446" s="1131" t="str">
        <f>IF(SUM(D3_Mengen[[#This Row],[Stromkreis AC km (Stromkreis)]:[Konverter DC Anzahl]])&gt;0,"ja","nein")</f>
        <v>nein</v>
      </c>
      <c r="T446" s="1131"/>
    </row>
    <row r="447" spans="2:20" ht="14.85" customHeight="1" x14ac:dyDescent="0.2">
      <c r="B447" s="1129"/>
      <c r="C447" s="1118"/>
      <c r="D447" s="1118"/>
      <c r="E447" s="1118"/>
      <c r="F447" s="1118"/>
      <c r="G447"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47" s="1130"/>
      <c r="I447" s="1130"/>
      <c r="J447" s="1130"/>
      <c r="K447" s="1130"/>
      <c r="L447" s="1130"/>
      <c r="M447" s="1130"/>
      <c r="N447" s="1130"/>
      <c r="O447" s="1130"/>
      <c r="P447" s="1130"/>
      <c r="Q447" s="1130"/>
      <c r="R447" s="1130"/>
      <c r="S447" s="1131" t="str">
        <f>IF(SUM(D3_Mengen[[#This Row],[Stromkreis AC km (Stromkreis)]:[Konverter DC Anzahl]])&gt;0,"ja","nein")</f>
        <v>nein</v>
      </c>
      <c r="T447" s="1131"/>
    </row>
    <row r="448" spans="2:20" ht="14.85" customHeight="1" x14ac:dyDescent="0.2">
      <c r="B448" s="1129"/>
      <c r="C448" s="1118"/>
      <c r="D448" s="1118"/>
      <c r="E448" s="1118"/>
      <c r="F448" s="1118"/>
      <c r="G448"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48" s="1130"/>
      <c r="I448" s="1130"/>
      <c r="J448" s="1130"/>
      <c r="K448" s="1130"/>
      <c r="L448" s="1130"/>
      <c r="M448" s="1130"/>
      <c r="N448" s="1130"/>
      <c r="O448" s="1130"/>
      <c r="P448" s="1130"/>
      <c r="Q448" s="1130"/>
      <c r="R448" s="1130"/>
      <c r="S448" s="1131" t="str">
        <f>IF(SUM(D3_Mengen[[#This Row],[Stromkreis AC km (Stromkreis)]:[Konverter DC Anzahl]])&gt;0,"ja","nein")</f>
        <v>nein</v>
      </c>
      <c r="T448" s="1131"/>
    </row>
    <row r="449" spans="2:20" ht="14.85" customHeight="1" x14ac:dyDescent="0.2">
      <c r="B449" s="1129"/>
      <c r="C449" s="1118"/>
      <c r="D449" s="1118"/>
      <c r="E449" s="1118"/>
      <c r="F449" s="1118"/>
      <c r="G449"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49" s="1130"/>
      <c r="I449" s="1130"/>
      <c r="J449" s="1130"/>
      <c r="K449" s="1130"/>
      <c r="L449" s="1130"/>
      <c r="M449" s="1130"/>
      <c r="N449" s="1130"/>
      <c r="O449" s="1130"/>
      <c r="P449" s="1130"/>
      <c r="Q449" s="1130"/>
      <c r="R449" s="1130"/>
      <c r="S449" s="1131" t="str">
        <f>IF(SUM(D3_Mengen[[#This Row],[Stromkreis AC km (Stromkreis)]:[Konverter DC Anzahl]])&gt;0,"ja","nein")</f>
        <v>nein</v>
      </c>
      <c r="T449" s="1131"/>
    </row>
    <row r="450" spans="2:20" ht="14.85" customHeight="1" x14ac:dyDescent="0.2">
      <c r="B450" s="1129"/>
      <c r="C450" s="1118"/>
      <c r="D450" s="1118"/>
      <c r="E450" s="1118"/>
      <c r="F450" s="1118"/>
      <c r="G450"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50" s="1130"/>
      <c r="I450" s="1130"/>
      <c r="J450" s="1130"/>
      <c r="K450" s="1130"/>
      <c r="L450" s="1130"/>
      <c r="M450" s="1130"/>
      <c r="N450" s="1130"/>
      <c r="O450" s="1130"/>
      <c r="P450" s="1130"/>
      <c r="Q450" s="1130"/>
      <c r="R450" s="1130"/>
      <c r="S450" s="1131" t="str">
        <f>IF(SUM(D3_Mengen[[#This Row],[Stromkreis AC km (Stromkreis)]:[Konverter DC Anzahl]])&gt;0,"ja","nein")</f>
        <v>nein</v>
      </c>
      <c r="T450" s="1131"/>
    </row>
    <row r="451" spans="2:20" ht="14.85" customHeight="1" x14ac:dyDescent="0.2">
      <c r="B451" s="1129"/>
      <c r="C451" s="1118"/>
      <c r="D451" s="1118"/>
      <c r="E451" s="1118"/>
      <c r="F451" s="1118"/>
      <c r="G451"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51" s="1130"/>
      <c r="I451" s="1130"/>
      <c r="J451" s="1130"/>
      <c r="K451" s="1130"/>
      <c r="L451" s="1130"/>
      <c r="M451" s="1130"/>
      <c r="N451" s="1130"/>
      <c r="O451" s="1130"/>
      <c r="P451" s="1130"/>
      <c r="Q451" s="1130"/>
      <c r="R451" s="1130"/>
      <c r="S451" s="1131" t="str">
        <f>IF(SUM(D3_Mengen[[#This Row],[Stromkreis AC km (Stromkreis)]:[Konverter DC Anzahl]])&gt;0,"ja","nein")</f>
        <v>nein</v>
      </c>
      <c r="T451" s="1131"/>
    </row>
    <row r="452" spans="2:20" ht="14.85" customHeight="1" x14ac:dyDescent="0.2">
      <c r="B452" s="1129"/>
      <c r="C452" s="1118"/>
      <c r="D452" s="1118"/>
      <c r="E452" s="1118"/>
      <c r="F452" s="1118"/>
      <c r="G452"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52" s="1130"/>
      <c r="I452" s="1130"/>
      <c r="J452" s="1130"/>
      <c r="K452" s="1130"/>
      <c r="L452" s="1130"/>
      <c r="M452" s="1130"/>
      <c r="N452" s="1130"/>
      <c r="O452" s="1130"/>
      <c r="P452" s="1130"/>
      <c r="Q452" s="1130"/>
      <c r="R452" s="1130"/>
      <c r="S452" s="1131" t="str">
        <f>IF(SUM(D3_Mengen[[#This Row],[Stromkreis AC km (Stromkreis)]:[Konverter DC Anzahl]])&gt;0,"ja","nein")</f>
        <v>nein</v>
      </c>
      <c r="T452" s="1131"/>
    </row>
    <row r="453" spans="2:20" ht="14.85" customHeight="1" x14ac:dyDescent="0.2">
      <c r="B453" s="1129"/>
      <c r="C453" s="1118"/>
      <c r="D453" s="1118"/>
      <c r="E453" s="1118"/>
      <c r="F453" s="1118"/>
      <c r="G453"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53" s="1130"/>
      <c r="I453" s="1130"/>
      <c r="J453" s="1130"/>
      <c r="K453" s="1130"/>
      <c r="L453" s="1130"/>
      <c r="M453" s="1130"/>
      <c r="N453" s="1130"/>
      <c r="O453" s="1130"/>
      <c r="P453" s="1130"/>
      <c r="Q453" s="1130"/>
      <c r="R453" s="1130"/>
      <c r="S453" s="1131" t="str">
        <f>IF(SUM(D3_Mengen[[#This Row],[Stromkreis AC km (Stromkreis)]:[Konverter DC Anzahl]])&gt;0,"ja","nein")</f>
        <v>nein</v>
      </c>
      <c r="T453" s="1131"/>
    </row>
    <row r="454" spans="2:20" ht="14.85" customHeight="1" x14ac:dyDescent="0.2">
      <c r="B454" s="1129"/>
      <c r="C454" s="1118"/>
      <c r="D454" s="1118"/>
      <c r="E454" s="1118"/>
      <c r="F454" s="1118"/>
      <c r="G454"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54" s="1130"/>
      <c r="I454" s="1130"/>
      <c r="J454" s="1130"/>
      <c r="K454" s="1130"/>
      <c r="L454" s="1130"/>
      <c r="M454" s="1130"/>
      <c r="N454" s="1130"/>
      <c r="O454" s="1130"/>
      <c r="P454" s="1130"/>
      <c r="Q454" s="1130"/>
      <c r="R454" s="1130"/>
      <c r="S454" s="1131" t="str">
        <f>IF(SUM(D3_Mengen[[#This Row],[Stromkreis AC km (Stromkreis)]:[Konverter DC Anzahl]])&gt;0,"ja","nein")</f>
        <v>nein</v>
      </c>
      <c r="T454" s="1131"/>
    </row>
    <row r="455" spans="2:20" ht="14.85" customHeight="1" x14ac:dyDescent="0.2">
      <c r="B455" s="1129"/>
      <c r="C455" s="1118"/>
      <c r="D455" s="1118"/>
      <c r="E455" s="1118"/>
      <c r="F455" s="1118"/>
      <c r="G455"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55" s="1130"/>
      <c r="I455" s="1130"/>
      <c r="J455" s="1130"/>
      <c r="K455" s="1130"/>
      <c r="L455" s="1130"/>
      <c r="M455" s="1130"/>
      <c r="N455" s="1130"/>
      <c r="O455" s="1130"/>
      <c r="P455" s="1130"/>
      <c r="Q455" s="1130"/>
      <c r="R455" s="1130"/>
      <c r="S455" s="1131" t="str">
        <f>IF(SUM(D3_Mengen[[#This Row],[Stromkreis AC km (Stromkreis)]:[Konverter DC Anzahl]])&gt;0,"ja","nein")</f>
        <v>nein</v>
      </c>
      <c r="T455" s="1131"/>
    </row>
    <row r="456" spans="2:20" ht="14.85" customHeight="1" x14ac:dyDescent="0.2">
      <c r="B456" s="1129"/>
      <c r="C456" s="1118"/>
      <c r="D456" s="1118"/>
      <c r="E456" s="1118"/>
      <c r="F456" s="1118"/>
      <c r="G456"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56" s="1130"/>
      <c r="I456" s="1130"/>
      <c r="J456" s="1130"/>
      <c r="K456" s="1130"/>
      <c r="L456" s="1130"/>
      <c r="M456" s="1130"/>
      <c r="N456" s="1130"/>
      <c r="O456" s="1130"/>
      <c r="P456" s="1130"/>
      <c r="Q456" s="1130"/>
      <c r="R456" s="1130"/>
      <c r="S456" s="1131" t="str">
        <f>IF(SUM(D3_Mengen[[#This Row],[Stromkreis AC km (Stromkreis)]:[Konverter DC Anzahl]])&gt;0,"ja","nein")</f>
        <v>nein</v>
      </c>
      <c r="T456" s="1131"/>
    </row>
    <row r="457" spans="2:20" ht="14.85" customHeight="1" x14ac:dyDescent="0.2">
      <c r="B457" s="1129"/>
      <c r="C457" s="1118"/>
      <c r="D457" s="1118"/>
      <c r="E457" s="1118"/>
      <c r="F457" s="1118"/>
      <c r="G457"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57" s="1130"/>
      <c r="I457" s="1130"/>
      <c r="J457" s="1130"/>
      <c r="K457" s="1130"/>
      <c r="L457" s="1130"/>
      <c r="M457" s="1130"/>
      <c r="N457" s="1130"/>
      <c r="O457" s="1130"/>
      <c r="P457" s="1130"/>
      <c r="Q457" s="1130"/>
      <c r="R457" s="1130"/>
      <c r="S457" s="1131" t="str">
        <f>IF(SUM(D3_Mengen[[#This Row],[Stromkreis AC km (Stromkreis)]:[Konverter DC Anzahl]])&gt;0,"ja","nein")</f>
        <v>nein</v>
      </c>
      <c r="T457" s="1131"/>
    </row>
    <row r="458" spans="2:20" ht="14.85" customHeight="1" x14ac:dyDescent="0.2">
      <c r="B458" s="1129"/>
      <c r="C458" s="1118"/>
      <c r="D458" s="1118"/>
      <c r="E458" s="1118"/>
      <c r="F458" s="1118"/>
      <c r="G458"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58" s="1130"/>
      <c r="I458" s="1130"/>
      <c r="J458" s="1130"/>
      <c r="K458" s="1130"/>
      <c r="L458" s="1130"/>
      <c r="M458" s="1130"/>
      <c r="N458" s="1130"/>
      <c r="O458" s="1130"/>
      <c r="P458" s="1130"/>
      <c r="Q458" s="1130"/>
      <c r="R458" s="1130"/>
      <c r="S458" s="1131" t="str">
        <f>IF(SUM(D3_Mengen[[#This Row],[Stromkreis AC km (Stromkreis)]:[Konverter DC Anzahl]])&gt;0,"ja","nein")</f>
        <v>nein</v>
      </c>
      <c r="T458" s="1131"/>
    </row>
    <row r="459" spans="2:20" ht="14.85" customHeight="1" x14ac:dyDescent="0.2">
      <c r="B459" s="1129"/>
      <c r="C459" s="1118"/>
      <c r="D459" s="1118"/>
      <c r="E459" s="1118"/>
      <c r="F459" s="1118"/>
      <c r="G459"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59" s="1130"/>
      <c r="I459" s="1130"/>
      <c r="J459" s="1130"/>
      <c r="K459" s="1130"/>
      <c r="L459" s="1130"/>
      <c r="M459" s="1130"/>
      <c r="N459" s="1130"/>
      <c r="O459" s="1130"/>
      <c r="P459" s="1130"/>
      <c r="Q459" s="1130"/>
      <c r="R459" s="1130"/>
      <c r="S459" s="1131" t="str">
        <f>IF(SUM(D3_Mengen[[#This Row],[Stromkreis AC km (Stromkreis)]:[Konverter DC Anzahl]])&gt;0,"ja","nein")</f>
        <v>nein</v>
      </c>
      <c r="T459" s="1131"/>
    </row>
    <row r="460" spans="2:20" ht="14.85" customHeight="1" x14ac:dyDescent="0.2">
      <c r="B460" s="1129"/>
      <c r="C460" s="1118"/>
      <c r="D460" s="1118"/>
      <c r="E460" s="1118"/>
      <c r="F460" s="1118"/>
      <c r="G460"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60" s="1130"/>
      <c r="I460" s="1130"/>
      <c r="J460" s="1130"/>
      <c r="K460" s="1130"/>
      <c r="L460" s="1130"/>
      <c r="M460" s="1130"/>
      <c r="N460" s="1130"/>
      <c r="O460" s="1130"/>
      <c r="P460" s="1130"/>
      <c r="Q460" s="1130"/>
      <c r="R460" s="1130"/>
      <c r="S460" s="1131" t="str">
        <f>IF(SUM(D3_Mengen[[#This Row],[Stromkreis AC km (Stromkreis)]:[Konverter DC Anzahl]])&gt;0,"ja","nein")</f>
        <v>nein</v>
      </c>
      <c r="T460" s="1131"/>
    </row>
    <row r="461" spans="2:20" ht="14.85" customHeight="1" x14ac:dyDescent="0.2">
      <c r="B461" s="1129"/>
      <c r="C461" s="1118"/>
      <c r="D461" s="1118"/>
      <c r="E461" s="1118"/>
      <c r="F461" s="1118"/>
      <c r="G461"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61" s="1130"/>
      <c r="I461" s="1130"/>
      <c r="J461" s="1130"/>
      <c r="K461" s="1130"/>
      <c r="L461" s="1130"/>
      <c r="M461" s="1130"/>
      <c r="N461" s="1130"/>
      <c r="O461" s="1130"/>
      <c r="P461" s="1130"/>
      <c r="Q461" s="1130"/>
      <c r="R461" s="1130"/>
      <c r="S461" s="1131" t="str">
        <f>IF(SUM(D3_Mengen[[#This Row],[Stromkreis AC km (Stromkreis)]:[Konverter DC Anzahl]])&gt;0,"ja","nein")</f>
        <v>nein</v>
      </c>
      <c r="T461" s="1131"/>
    </row>
    <row r="462" spans="2:20" ht="14.85" customHeight="1" x14ac:dyDescent="0.2">
      <c r="B462" s="1129"/>
      <c r="C462" s="1118"/>
      <c r="D462" s="1118"/>
      <c r="E462" s="1118"/>
      <c r="F462" s="1118"/>
      <c r="G462"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62" s="1130"/>
      <c r="I462" s="1130"/>
      <c r="J462" s="1130"/>
      <c r="K462" s="1130"/>
      <c r="L462" s="1130"/>
      <c r="M462" s="1130"/>
      <c r="N462" s="1130"/>
      <c r="O462" s="1130"/>
      <c r="P462" s="1130"/>
      <c r="Q462" s="1130"/>
      <c r="R462" s="1130"/>
      <c r="S462" s="1131" t="str">
        <f>IF(SUM(D3_Mengen[[#This Row],[Stromkreis AC km (Stromkreis)]:[Konverter DC Anzahl]])&gt;0,"ja","nein")</f>
        <v>nein</v>
      </c>
      <c r="T462" s="1131"/>
    </row>
    <row r="463" spans="2:20" ht="14.85" customHeight="1" x14ac:dyDescent="0.2">
      <c r="B463" s="1129"/>
      <c r="C463" s="1118"/>
      <c r="D463" s="1118"/>
      <c r="E463" s="1118"/>
      <c r="F463" s="1118"/>
      <c r="G463"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63" s="1130"/>
      <c r="I463" s="1130"/>
      <c r="J463" s="1130"/>
      <c r="K463" s="1130"/>
      <c r="L463" s="1130"/>
      <c r="M463" s="1130"/>
      <c r="N463" s="1130"/>
      <c r="O463" s="1130"/>
      <c r="P463" s="1130"/>
      <c r="Q463" s="1130"/>
      <c r="R463" s="1130"/>
      <c r="S463" s="1131" t="str">
        <f>IF(SUM(D3_Mengen[[#This Row],[Stromkreis AC km (Stromkreis)]:[Konverter DC Anzahl]])&gt;0,"ja","nein")</f>
        <v>nein</v>
      </c>
      <c r="T463" s="1131"/>
    </row>
    <row r="464" spans="2:20" ht="14.85" customHeight="1" x14ac:dyDescent="0.2">
      <c r="B464" s="1129"/>
      <c r="C464" s="1118"/>
      <c r="D464" s="1118"/>
      <c r="E464" s="1118"/>
      <c r="F464" s="1118"/>
      <c r="G464"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64" s="1130"/>
      <c r="I464" s="1130"/>
      <c r="J464" s="1130"/>
      <c r="K464" s="1130"/>
      <c r="L464" s="1130"/>
      <c r="M464" s="1130"/>
      <c r="N464" s="1130"/>
      <c r="O464" s="1130"/>
      <c r="P464" s="1130"/>
      <c r="Q464" s="1130"/>
      <c r="R464" s="1130"/>
      <c r="S464" s="1131" t="str">
        <f>IF(SUM(D3_Mengen[[#This Row],[Stromkreis AC km (Stromkreis)]:[Konverter DC Anzahl]])&gt;0,"ja","nein")</f>
        <v>nein</v>
      </c>
      <c r="T464" s="1131"/>
    </row>
    <row r="465" spans="2:20" ht="14.85" customHeight="1" x14ac:dyDescent="0.2">
      <c r="B465" s="1129"/>
      <c r="C465" s="1118"/>
      <c r="D465" s="1118"/>
      <c r="E465" s="1118"/>
      <c r="F465" s="1118"/>
      <c r="G465"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65" s="1130"/>
      <c r="I465" s="1130"/>
      <c r="J465" s="1130"/>
      <c r="K465" s="1130"/>
      <c r="L465" s="1130"/>
      <c r="M465" s="1130"/>
      <c r="N465" s="1130"/>
      <c r="O465" s="1130"/>
      <c r="P465" s="1130"/>
      <c r="Q465" s="1130"/>
      <c r="R465" s="1130"/>
      <c r="S465" s="1131" t="str">
        <f>IF(SUM(D3_Mengen[[#This Row],[Stromkreis AC km (Stromkreis)]:[Konverter DC Anzahl]])&gt;0,"ja","nein")</f>
        <v>nein</v>
      </c>
      <c r="T465" s="1131"/>
    </row>
    <row r="466" spans="2:20" ht="14.85" customHeight="1" x14ac:dyDescent="0.2">
      <c r="B466" s="1129"/>
      <c r="C466" s="1118"/>
      <c r="D466" s="1118"/>
      <c r="E466" s="1118"/>
      <c r="F466" s="1118"/>
      <c r="G466"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66" s="1130"/>
      <c r="I466" s="1130"/>
      <c r="J466" s="1130"/>
      <c r="K466" s="1130"/>
      <c r="L466" s="1130"/>
      <c r="M466" s="1130"/>
      <c r="N466" s="1130"/>
      <c r="O466" s="1130"/>
      <c r="P466" s="1130"/>
      <c r="Q466" s="1130"/>
      <c r="R466" s="1130"/>
      <c r="S466" s="1131" t="str">
        <f>IF(SUM(D3_Mengen[[#This Row],[Stromkreis AC km (Stromkreis)]:[Konverter DC Anzahl]])&gt;0,"ja","nein")</f>
        <v>nein</v>
      </c>
      <c r="T466" s="1131"/>
    </row>
    <row r="467" spans="2:20" ht="14.85" customHeight="1" x14ac:dyDescent="0.2">
      <c r="B467" s="1129"/>
      <c r="C467" s="1118"/>
      <c r="D467" s="1118"/>
      <c r="E467" s="1118"/>
      <c r="F467" s="1118"/>
      <c r="G467"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67" s="1130"/>
      <c r="I467" s="1130"/>
      <c r="J467" s="1130"/>
      <c r="K467" s="1130"/>
      <c r="L467" s="1130"/>
      <c r="M467" s="1130"/>
      <c r="N467" s="1130"/>
      <c r="O467" s="1130"/>
      <c r="P467" s="1130"/>
      <c r="Q467" s="1130"/>
      <c r="R467" s="1130"/>
      <c r="S467" s="1131" t="str">
        <f>IF(SUM(D3_Mengen[[#This Row],[Stromkreis AC km (Stromkreis)]:[Konverter DC Anzahl]])&gt;0,"ja","nein")</f>
        <v>nein</v>
      </c>
      <c r="T467" s="1131"/>
    </row>
    <row r="468" spans="2:20" ht="14.85" customHeight="1" x14ac:dyDescent="0.2">
      <c r="B468" s="1129"/>
      <c r="C468" s="1118"/>
      <c r="D468" s="1118"/>
      <c r="E468" s="1118"/>
      <c r="F468" s="1118"/>
      <c r="G468"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68" s="1130"/>
      <c r="I468" s="1130"/>
      <c r="J468" s="1130"/>
      <c r="K468" s="1130"/>
      <c r="L468" s="1130"/>
      <c r="M468" s="1130"/>
      <c r="N468" s="1130"/>
      <c r="O468" s="1130"/>
      <c r="P468" s="1130"/>
      <c r="Q468" s="1130"/>
      <c r="R468" s="1130"/>
      <c r="S468" s="1131" t="str">
        <f>IF(SUM(D3_Mengen[[#This Row],[Stromkreis AC km (Stromkreis)]:[Konverter DC Anzahl]])&gt;0,"ja","nein")</f>
        <v>nein</v>
      </c>
      <c r="T468" s="1131"/>
    </row>
    <row r="469" spans="2:20" ht="14.85" customHeight="1" x14ac:dyDescent="0.2">
      <c r="B469" s="1129"/>
      <c r="C469" s="1118"/>
      <c r="D469" s="1118"/>
      <c r="E469" s="1118"/>
      <c r="F469" s="1118"/>
      <c r="G469"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69" s="1130"/>
      <c r="I469" s="1130"/>
      <c r="J469" s="1130"/>
      <c r="K469" s="1130"/>
      <c r="L469" s="1130"/>
      <c r="M469" s="1130"/>
      <c r="N469" s="1130"/>
      <c r="O469" s="1130"/>
      <c r="P469" s="1130"/>
      <c r="Q469" s="1130"/>
      <c r="R469" s="1130"/>
      <c r="S469" s="1131" t="str">
        <f>IF(SUM(D3_Mengen[[#This Row],[Stromkreis AC km (Stromkreis)]:[Konverter DC Anzahl]])&gt;0,"ja","nein")</f>
        <v>nein</v>
      </c>
      <c r="T469" s="1131"/>
    </row>
    <row r="470" spans="2:20" ht="14.85" customHeight="1" x14ac:dyDescent="0.2">
      <c r="B470" s="1129"/>
      <c r="C470" s="1118"/>
      <c r="D470" s="1118"/>
      <c r="E470" s="1118"/>
      <c r="F470" s="1118"/>
      <c r="G470"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70" s="1130"/>
      <c r="I470" s="1130"/>
      <c r="J470" s="1130"/>
      <c r="K470" s="1130"/>
      <c r="L470" s="1130"/>
      <c r="M470" s="1130"/>
      <c r="N470" s="1130"/>
      <c r="O470" s="1130"/>
      <c r="P470" s="1130"/>
      <c r="Q470" s="1130"/>
      <c r="R470" s="1130"/>
      <c r="S470" s="1131" t="str">
        <f>IF(SUM(D3_Mengen[[#This Row],[Stromkreis AC km (Stromkreis)]:[Konverter DC Anzahl]])&gt;0,"ja","nein")</f>
        <v>nein</v>
      </c>
      <c r="T470" s="1131"/>
    </row>
    <row r="471" spans="2:20" ht="14.85" customHeight="1" x14ac:dyDescent="0.2">
      <c r="B471" s="1129"/>
      <c r="C471" s="1118"/>
      <c r="D471" s="1118"/>
      <c r="E471" s="1118"/>
      <c r="F471" s="1118"/>
      <c r="G471"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71" s="1130"/>
      <c r="I471" s="1130"/>
      <c r="J471" s="1130"/>
      <c r="K471" s="1130"/>
      <c r="L471" s="1130"/>
      <c r="M471" s="1130"/>
      <c r="N471" s="1130"/>
      <c r="O471" s="1130"/>
      <c r="P471" s="1130"/>
      <c r="Q471" s="1130"/>
      <c r="R471" s="1130"/>
      <c r="S471" s="1131" t="str">
        <f>IF(SUM(D3_Mengen[[#This Row],[Stromkreis AC km (Stromkreis)]:[Konverter DC Anzahl]])&gt;0,"ja","nein")</f>
        <v>nein</v>
      </c>
      <c r="T471" s="1131"/>
    </row>
    <row r="472" spans="2:20" ht="14.85" customHeight="1" x14ac:dyDescent="0.2">
      <c r="B472" s="1129"/>
      <c r="C472" s="1118"/>
      <c r="D472" s="1118"/>
      <c r="E472" s="1118"/>
      <c r="F472" s="1118"/>
      <c r="G472"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72" s="1130"/>
      <c r="I472" s="1130"/>
      <c r="J472" s="1130"/>
      <c r="K472" s="1130"/>
      <c r="L472" s="1130"/>
      <c r="M472" s="1130"/>
      <c r="N472" s="1130"/>
      <c r="O472" s="1130"/>
      <c r="P472" s="1130"/>
      <c r="Q472" s="1130"/>
      <c r="R472" s="1130"/>
      <c r="S472" s="1131" t="str">
        <f>IF(SUM(D3_Mengen[[#This Row],[Stromkreis AC km (Stromkreis)]:[Konverter DC Anzahl]])&gt;0,"ja","nein")</f>
        <v>nein</v>
      </c>
      <c r="T472" s="1131"/>
    </row>
    <row r="473" spans="2:20" ht="14.85" customHeight="1" x14ac:dyDescent="0.2">
      <c r="B473" s="1129"/>
      <c r="C473" s="1118"/>
      <c r="D473" s="1118"/>
      <c r="E473" s="1118"/>
      <c r="F473" s="1118"/>
      <c r="G473"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73" s="1130"/>
      <c r="I473" s="1130"/>
      <c r="J473" s="1130"/>
      <c r="K473" s="1130"/>
      <c r="L473" s="1130"/>
      <c r="M473" s="1130"/>
      <c r="N473" s="1130"/>
      <c r="O473" s="1130"/>
      <c r="P473" s="1130"/>
      <c r="Q473" s="1130"/>
      <c r="R473" s="1130"/>
      <c r="S473" s="1131" t="str">
        <f>IF(SUM(D3_Mengen[[#This Row],[Stromkreis AC km (Stromkreis)]:[Konverter DC Anzahl]])&gt;0,"ja","nein")</f>
        <v>nein</v>
      </c>
      <c r="T473" s="1131"/>
    </row>
    <row r="474" spans="2:20" ht="14.85" customHeight="1" x14ac:dyDescent="0.2">
      <c r="B474" s="1129"/>
      <c r="C474" s="1118"/>
      <c r="D474" s="1118"/>
      <c r="E474" s="1118"/>
      <c r="F474" s="1118"/>
      <c r="G474"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74" s="1130"/>
      <c r="I474" s="1130"/>
      <c r="J474" s="1130"/>
      <c r="K474" s="1130"/>
      <c r="L474" s="1130"/>
      <c r="M474" s="1130"/>
      <c r="N474" s="1130"/>
      <c r="O474" s="1130"/>
      <c r="P474" s="1130"/>
      <c r="Q474" s="1130"/>
      <c r="R474" s="1130"/>
      <c r="S474" s="1131" t="str">
        <f>IF(SUM(D3_Mengen[[#This Row],[Stromkreis AC km (Stromkreis)]:[Konverter DC Anzahl]])&gt;0,"ja","nein")</f>
        <v>nein</v>
      </c>
      <c r="T474" s="1131"/>
    </row>
    <row r="475" spans="2:20" ht="14.85" customHeight="1" x14ac:dyDescent="0.2">
      <c r="B475" s="1129"/>
      <c r="C475" s="1118"/>
      <c r="D475" s="1118"/>
      <c r="E475" s="1118"/>
      <c r="F475" s="1118"/>
      <c r="G475"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75" s="1130"/>
      <c r="I475" s="1130"/>
      <c r="J475" s="1130"/>
      <c r="K475" s="1130"/>
      <c r="L475" s="1130"/>
      <c r="M475" s="1130"/>
      <c r="N475" s="1130"/>
      <c r="O475" s="1130"/>
      <c r="P475" s="1130"/>
      <c r="Q475" s="1130"/>
      <c r="R475" s="1130"/>
      <c r="S475" s="1131" t="str">
        <f>IF(SUM(D3_Mengen[[#This Row],[Stromkreis AC km (Stromkreis)]:[Konverter DC Anzahl]])&gt;0,"ja","nein")</f>
        <v>nein</v>
      </c>
      <c r="T475" s="1131"/>
    </row>
    <row r="476" spans="2:20" ht="14.85" customHeight="1" x14ac:dyDescent="0.2">
      <c r="B476" s="1129"/>
      <c r="C476" s="1118"/>
      <c r="D476" s="1118"/>
      <c r="E476" s="1118"/>
      <c r="F476" s="1118"/>
      <c r="G476"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76" s="1130"/>
      <c r="I476" s="1130"/>
      <c r="J476" s="1130"/>
      <c r="K476" s="1130"/>
      <c r="L476" s="1130"/>
      <c r="M476" s="1130"/>
      <c r="N476" s="1130"/>
      <c r="O476" s="1130"/>
      <c r="P476" s="1130"/>
      <c r="Q476" s="1130"/>
      <c r="R476" s="1130"/>
      <c r="S476" s="1131" t="str">
        <f>IF(SUM(D3_Mengen[[#This Row],[Stromkreis AC km (Stromkreis)]:[Konverter DC Anzahl]])&gt;0,"ja","nein")</f>
        <v>nein</v>
      </c>
      <c r="T476" s="1131"/>
    </row>
    <row r="477" spans="2:20" ht="14.85" customHeight="1" x14ac:dyDescent="0.2">
      <c r="B477" s="1129"/>
      <c r="C477" s="1118"/>
      <c r="D477" s="1118"/>
      <c r="E477" s="1118"/>
      <c r="F477" s="1118"/>
      <c r="G477"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77" s="1130"/>
      <c r="I477" s="1130"/>
      <c r="J477" s="1130"/>
      <c r="K477" s="1130"/>
      <c r="L477" s="1130"/>
      <c r="M477" s="1130"/>
      <c r="N477" s="1130"/>
      <c r="O477" s="1130"/>
      <c r="P477" s="1130"/>
      <c r="Q477" s="1130"/>
      <c r="R477" s="1130"/>
      <c r="S477" s="1131" t="str">
        <f>IF(SUM(D3_Mengen[[#This Row],[Stromkreis AC km (Stromkreis)]:[Konverter DC Anzahl]])&gt;0,"ja","nein")</f>
        <v>nein</v>
      </c>
      <c r="T477" s="1131"/>
    </row>
    <row r="478" spans="2:20" ht="14.85" customHeight="1" x14ac:dyDescent="0.2">
      <c r="B478" s="1129"/>
      <c r="C478" s="1118"/>
      <c r="D478" s="1118"/>
      <c r="E478" s="1118"/>
      <c r="F478" s="1118"/>
      <c r="G478"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78" s="1130"/>
      <c r="I478" s="1130"/>
      <c r="J478" s="1130"/>
      <c r="K478" s="1130"/>
      <c r="L478" s="1130"/>
      <c r="M478" s="1130"/>
      <c r="N478" s="1130"/>
      <c r="O478" s="1130"/>
      <c r="P478" s="1130"/>
      <c r="Q478" s="1130"/>
      <c r="R478" s="1130"/>
      <c r="S478" s="1131" t="str">
        <f>IF(SUM(D3_Mengen[[#This Row],[Stromkreis AC km (Stromkreis)]:[Konverter DC Anzahl]])&gt;0,"ja","nein")</f>
        <v>nein</v>
      </c>
      <c r="T478" s="1131"/>
    </row>
    <row r="479" spans="2:20" ht="14.85" customHeight="1" x14ac:dyDescent="0.2">
      <c r="B479" s="1129"/>
      <c r="C479" s="1118"/>
      <c r="D479" s="1118"/>
      <c r="E479" s="1118"/>
      <c r="F479" s="1118"/>
      <c r="G479"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79" s="1130"/>
      <c r="I479" s="1130"/>
      <c r="J479" s="1130"/>
      <c r="K479" s="1130"/>
      <c r="L479" s="1130"/>
      <c r="M479" s="1130"/>
      <c r="N479" s="1130"/>
      <c r="O479" s="1130"/>
      <c r="P479" s="1130"/>
      <c r="Q479" s="1130"/>
      <c r="R479" s="1130"/>
      <c r="S479" s="1131" t="str">
        <f>IF(SUM(D3_Mengen[[#This Row],[Stromkreis AC km (Stromkreis)]:[Konverter DC Anzahl]])&gt;0,"ja","nein")</f>
        <v>nein</v>
      </c>
      <c r="T479" s="1131"/>
    </row>
    <row r="480" spans="2:20" ht="14.85" customHeight="1" x14ac:dyDescent="0.2">
      <c r="B480" s="1129"/>
      <c r="C480" s="1118"/>
      <c r="D480" s="1118"/>
      <c r="E480" s="1118"/>
      <c r="F480" s="1118"/>
      <c r="G480"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80" s="1130"/>
      <c r="I480" s="1130"/>
      <c r="J480" s="1130"/>
      <c r="K480" s="1130"/>
      <c r="L480" s="1130"/>
      <c r="M480" s="1130"/>
      <c r="N480" s="1130"/>
      <c r="O480" s="1130"/>
      <c r="P480" s="1130"/>
      <c r="Q480" s="1130"/>
      <c r="R480" s="1130"/>
      <c r="S480" s="1131" t="str">
        <f>IF(SUM(D3_Mengen[[#This Row],[Stromkreis AC km (Stromkreis)]:[Konverter DC Anzahl]])&gt;0,"ja","nein")</f>
        <v>nein</v>
      </c>
      <c r="T480" s="1131"/>
    </row>
    <row r="481" spans="2:20" ht="14.85" customHeight="1" x14ac:dyDescent="0.2">
      <c r="B481" s="1129"/>
      <c r="C481" s="1118"/>
      <c r="D481" s="1118"/>
      <c r="E481" s="1118"/>
      <c r="F481" s="1118"/>
      <c r="G481"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81" s="1130"/>
      <c r="I481" s="1130"/>
      <c r="J481" s="1130"/>
      <c r="K481" s="1130"/>
      <c r="L481" s="1130"/>
      <c r="M481" s="1130"/>
      <c r="N481" s="1130"/>
      <c r="O481" s="1130"/>
      <c r="P481" s="1130"/>
      <c r="Q481" s="1130"/>
      <c r="R481" s="1130"/>
      <c r="S481" s="1131" t="str">
        <f>IF(SUM(D3_Mengen[[#This Row],[Stromkreis AC km (Stromkreis)]:[Konverter DC Anzahl]])&gt;0,"ja","nein")</f>
        <v>nein</v>
      </c>
      <c r="T481" s="1131"/>
    </row>
    <row r="482" spans="2:20" ht="14.85" customHeight="1" x14ac:dyDescent="0.2">
      <c r="B482" s="1129"/>
      <c r="C482" s="1118"/>
      <c r="D482" s="1118"/>
      <c r="E482" s="1118"/>
      <c r="F482" s="1118"/>
      <c r="G482"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82" s="1130"/>
      <c r="I482" s="1130"/>
      <c r="J482" s="1130"/>
      <c r="K482" s="1130"/>
      <c r="L482" s="1130"/>
      <c r="M482" s="1130"/>
      <c r="N482" s="1130"/>
      <c r="O482" s="1130"/>
      <c r="P482" s="1130"/>
      <c r="Q482" s="1130"/>
      <c r="R482" s="1130"/>
      <c r="S482" s="1131" t="str">
        <f>IF(SUM(D3_Mengen[[#This Row],[Stromkreis AC km (Stromkreis)]:[Konverter DC Anzahl]])&gt;0,"ja","nein")</f>
        <v>nein</v>
      </c>
      <c r="T482" s="1131"/>
    </row>
    <row r="483" spans="2:20" ht="14.85" customHeight="1" x14ac:dyDescent="0.2">
      <c r="B483" s="1129"/>
      <c r="C483" s="1118"/>
      <c r="D483" s="1118"/>
      <c r="E483" s="1118"/>
      <c r="F483" s="1118"/>
      <c r="G483"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83" s="1130"/>
      <c r="I483" s="1130"/>
      <c r="J483" s="1130"/>
      <c r="K483" s="1130"/>
      <c r="L483" s="1130"/>
      <c r="M483" s="1130"/>
      <c r="N483" s="1130"/>
      <c r="O483" s="1130"/>
      <c r="P483" s="1130"/>
      <c r="Q483" s="1130"/>
      <c r="R483" s="1130"/>
      <c r="S483" s="1131" t="str">
        <f>IF(SUM(D3_Mengen[[#This Row],[Stromkreis AC km (Stromkreis)]:[Konverter DC Anzahl]])&gt;0,"ja","nein")</f>
        <v>nein</v>
      </c>
      <c r="T483" s="1131"/>
    </row>
    <row r="484" spans="2:20" ht="14.85" customHeight="1" x14ac:dyDescent="0.2">
      <c r="B484" s="1129"/>
      <c r="C484" s="1118"/>
      <c r="D484" s="1118"/>
      <c r="E484" s="1118"/>
      <c r="F484" s="1118"/>
      <c r="G484"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84" s="1130"/>
      <c r="I484" s="1130"/>
      <c r="J484" s="1130"/>
      <c r="K484" s="1130"/>
      <c r="L484" s="1130"/>
      <c r="M484" s="1130"/>
      <c r="N484" s="1130"/>
      <c r="O484" s="1130"/>
      <c r="P484" s="1130"/>
      <c r="Q484" s="1130"/>
      <c r="R484" s="1130"/>
      <c r="S484" s="1131" t="str">
        <f>IF(SUM(D3_Mengen[[#This Row],[Stromkreis AC km (Stromkreis)]:[Konverter DC Anzahl]])&gt;0,"ja","nein")</f>
        <v>nein</v>
      </c>
      <c r="T484" s="1131"/>
    </row>
    <row r="485" spans="2:20" ht="14.85" customHeight="1" x14ac:dyDescent="0.2">
      <c r="B485" s="1129"/>
      <c r="C485" s="1118"/>
      <c r="D485" s="1118"/>
      <c r="E485" s="1118"/>
      <c r="F485" s="1118"/>
      <c r="G485"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85" s="1130"/>
      <c r="I485" s="1130"/>
      <c r="J485" s="1130"/>
      <c r="K485" s="1130"/>
      <c r="L485" s="1130"/>
      <c r="M485" s="1130"/>
      <c r="N485" s="1130"/>
      <c r="O485" s="1130"/>
      <c r="P485" s="1130"/>
      <c r="Q485" s="1130"/>
      <c r="R485" s="1130"/>
      <c r="S485" s="1131" t="str">
        <f>IF(SUM(D3_Mengen[[#This Row],[Stromkreis AC km (Stromkreis)]:[Konverter DC Anzahl]])&gt;0,"ja","nein")</f>
        <v>nein</v>
      </c>
      <c r="T485" s="1131"/>
    </row>
    <row r="486" spans="2:20" ht="14.85" customHeight="1" x14ac:dyDescent="0.2">
      <c r="B486" s="1129"/>
      <c r="C486" s="1118"/>
      <c r="D486" s="1118"/>
      <c r="E486" s="1118"/>
      <c r="F486" s="1118"/>
      <c r="G486"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86" s="1130"/>
      <c r="I486" s="1130"/>
      <c r="J486" s="1130"/>
      <c r="K486" s="1130"/>
      <c r="L486" s="1130"/>
      <c r="M486" s="1130"/>
      <c r="N486" s="1130"/>
      <c r="O486" s="1130"/>
      <c r="P486" s="1130"/>
      <c r="Q486" s="1130"/>
      <c r="R486" s="1130"/>
      <c r="S486" s="1131" t="str">
        <f>IF(SUM(D3_Mengen[[#This Row],[Stromkreis AC km (Stromkreis)]:[Konverter DC Anzahl]])&gt;0,"ja","nein")</f>
        <v>nein</v>
      </c>
      <c r="T486" s="1131"/>
    </row>
    <row r="487" spans="2:20" ht="14.85" customHeight="1" x14ac:dyDescent="0.2">
      <c r="B487" s="1129"/>
      <c r="C487" s="1118"/>
      <c r="D487" s="1118"/>
      <c r="E487" s="1118"/>
      <c r="F487" s="1118"/>
      <c r="G487"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87" s="1130"/>
      <c r="I487" s="1130"/>
      <c r="J487" s="1130"/>
      <c r="K487" s="1130"/>
      <c r="L487" s="1130"/>
      <c r="M487" s="1130"/>
      <c r="N487" s="1130"/>
      <c r="O487" s="1130"/>
      <c r="P487" s="1130"/>
      <c r="Q487" s="1130"/>
      <c r="R487" s="1130"/>
      <c r="S487" s="1131" t="str">
        <f>IF(SUM(D3_Mengen[[#This Row],[Stromkreis AC km (Stromkreis)]:[Konverter DC Anzahl]])&gt;0,"ja","nein")</f>
        <v>nein</v>
      </c>
      <c r="T487" s="1131"/>
    </row>
    <row r="488" spans="2:20" ht="14.85" customHeight="1" x14ac:dyDescent="0.2">
      <c r="B488" s="1129"/>
      <c r="C488" s="1118"/>
      <c r="D488" s="1118"/>
      <c r="E488" s="1118"/>
      <c r="F488" s="1118"/>
      <c r="G488"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88" s="1130"/>
      <c r="I488" s="1130"/>
      <c r="J488" s="1130"/>
      <c r="K488" s="1130"/>
      <c r="L488" s="1130"/>
      <c r="M488" s="1130"/>
      <c r="N488" s="1130"/>
      <c r="O488" s="1130"/>
      <c r="P488" s="1130"/>
      <c r="Q488" s="1130"/>
      <c r="R488" s="1130"/>
      <c r="S488" s="1131" t="str">
        <f>IF(SUM(D3_Mengen[[#This Row],[Stromkreis AC km (Stromkreis)]:[Konverter DC Anzahl]])&gt;0,"ja","nein")</f>
        <v>nein</v>
      </c>
      <c r="T488" s="1131"/>
    </row>
    <row r="489" spans="2:20" ht="14.85" customHeight="1" x14ac:dyDescent="0.2">
      <c r="B489" s="1129"/>
      <c r="C489" s="1118"/>
      <c r="D489" s="1118"/>
      <c r="E489" s="1118"/>
      <c r="F489" s="1118"/>
      <c r="G489"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89" s="1130"/>
      <c r="I489" s="1130"/>
      <c r="J489" s="1130"/>
      <c r="K489" s="1130"/>
      <c r="L489" s="1130"/>
      <c r="M489" s="1130"/>
      <c r="N489" s="1130"/>
      <c r="O489" s="1130"/>
      <c r="P489" s="1130"/>
      <c r="Q489" s="1130"/>
      <c r="R489" s="1130"/>
      <c r="S489" s="1131" t="str">
        <f>IF(SUM(D3_Mengen[[#This Row],[Stromkreis AC km (Stromkreis)]:[Konverter DC Anzahl]])&gt;0,"ja","nein")</f>
        <v>nein</v>
      </c>
      <c r="T489" s="1131"/>
    </row>
    <row r="490" spans="2:20" ht="14.85" customHeight="1" x14ac:dyDescent="0.2">
      <c r="B490" s="1129"/>
      <c r="C490" s="1118"/>
      <c r="D490" s="1118"/>
      <c r="E490" s="1118"/>
      <c r="F490" s="1118"/>
      <c r="G490"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90" s="1130"/>
      <c r="I490" s="1130"/>
      <c r="J490" s="1130"/>
      <c r="K490" s="1130"/>
      <c r="L490" s="1130"/>
      <c r="M490" s="1130"/>
      <c r="N490" s="1130"/>
      <c r="O490" s="1130"/>
      <c r="P490" s="1130"/>
      <c r="Q490" s="1130"/>
      <c r="R490" s="1130"/>
      <c r="S490" s="1131" t="str">
        <f>IF(SUM(D3_Mengen[[#This Row],[Stromkreis AC km (Stromkreis)]:[Konverter DC Anzahl]])&gt;0,"ja","nein")</f>
        <v>nein</v>
      </c>
      <c r="T490" s="1131"/>
    </row>
    <row r="491" spans="2:20" ht="14.85" customHeight="1" x14ac:dyDescent="0.2">
      <c r="B491" s="1129"/>
      <c r="C491" s="1118"/>
      <c r="D491" s="1118"/>
      <c r="E491" s="1118"/>
      <c r="F491" s="1118"/>
      <c r="G491"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91" s="1130"/>
      <c r="I491" s="1130"/>
      <c r="J491" s="1130"/>
      <c r="K491" s="1130"/>
      <c r="L491" s="1130"/>
      <c r="M491" s="1130"/>
      <c r="N491" s="1130"/>
      <c r="O491" s="1130"/>
      <c r="P491" s="1130"/>
      <c r="Q491" s="1130"/>
      <c r="R491" s="1130"/>
      <c r="S491" s="1131" t="str">
        <f>IF(SUM(D3_Mengen[[#This Row],[Stromkreis AC km (Stromkreis)]:[Konverter DC Anzahl]])&gt;0,"ja","nein")</f>
        <v>nein</v>
      </c>
      <c r="T491" s="1131"/>
    </row>
    <row r="492" spans="2:20" ht="14.85" customHeight="1" x14ac:dyDescent="0.2">
      <c r="B492" s="1129"/>
      <c r="C492" s="1118"/>
      <c r="D492" s="1118"/>
      <c r="E492" s="1118"/>
      <c r="F492" s="1118"/>
      <c r="G492"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92" s="1130"/>
      <c r="I492" s="1130"/>
      <c r="J492" s="1130"/>
      <c r="K492" s="1130"/>
      <c r="L492" s="1130"/>
      <c r="M492" s="1130"/>
      <c r="N492" s="1130"/>
      <c r="O492" s="1130"/>
      <c r="P492" s="1130"/>
      <c r="Q492" s="1130"/>
      <c r="R492" s="1130"/>
      <c r="S492" s="1131" t="str">
        <f>IF(SUM(D3_Mengen[[#This Row],[Stromkreis AC km (Stromkreis)]:[Konverter DC Anzahl]])&gt;0,"ja","nein")</f>
        <v>nein</v>
      </c>
      <c r="T492" s="1131"/>
    </row>
    <row r="493" spans="2:20" ht="14.85" customHeight="1" x14ac:dyDescent="0.2">
      <c r="B493" s="1129"/>
      <c r="C493" s="1118"/>
      <c r="D493" s="1118"/>
      <c r="E493" s="1118"/>
      <c r="F493" s="1118"/>
      <c r="G493"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93" s="1130"/>
      <c r="I493" s="1130"/>
      <c r="J493" s="1130"/>
      <c r="K493" s="1130"/>
      <c r="L493" s="1130"/>
      <c r="M493" s="1130"/>
      <c r="N493" s="1130"/>
      <c r="O493" s="1130"/>
      <c r="P493" s="1130"/>
      <c r="Q493" s="1130"/>
      <c r="R493" s="1130"/>
      <c r="S493" s="1131" t="str">
        <f>IF(SUM(D3_Mengen[[#This Row],[Stromkreis AC km (Stromkreis)]:[Konverter DC Anzahl]])&gt;0,"ja","nein")</f>
        <v>nein</v>
      </c>
      <c r="T493" s="1131"/>
    </row>
    <row r="494" spans="2:20" ht="14.85" customHeight="1" x14ac:dyDescent="0.2">
      <c r="B494" s="1129"/>
      <c r="C494" s="1118"/>
      <c r="D494" s="1118"/>
      <c r="E494" s="1118"/>
      <c r="F494" s="1118"/>
      <c r="G494"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94" s="1130"/>
      <c r="I494" s="1130"/>
      <c r="J494" s="1130"/>
      <c r="K494" s="1130"/>
      <c r="L494" s="1130"/>
      <c r="M494" s="1130"/>
      <c r="N494" s="1130"/>
      <c r="O494" s="1130"/>
      <c r="P494" s="1130"/>
      <c r="Q494" s="1130"/>
      <c r="R494" s="1130"/>
      <c r="S494" s="1131" t="str">
        <f>IF(SUM(D3_Mengen[[#This Row],[Stromkreis AC km (Stromkreis)]:[Konverter DC Anzahl]])&gt;0,"ja","nein")</f>
        <v>nein</v>
      </c>
      <c r="T494" s="1131"/>
    </row>
    <row r="495" spans="2:20" ht="14.85" customHeight="1" x14ac:dyDescent="0.2">
      <c r="B495" s="1129"/>
      <c r="C495" s="1118"/>
      <c r="D495" s="1118"/>
      <c r="E495" s="1118"/>
      <c r="F495" s="1118"/>
      <c r="G495"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95" s="1130"/>
      <c r="I495" s="1130"/>
      <c r="J495" s="1130"/>
      <c r="K495" s="1130"/>
      <c r="L495" s="1130"/>
      <c r="M495" s="1130"/>
      <c r="N495" s="1130"/>
      <c r="O495" s="1130"/>
      <c r="P495" s="1130"/>
      <c r="Q495" s="1130"/>
      <c r="R495" s="1130"/>
      <c r="S495" s="1131" t="str">
        <f>IF(SUM(D3_Mengen[[#This Row],[Stromkreis AC km (Stromkreis)]:[Konverter DC Anzahl]])&gt;0,"ja","nein")</f>
        <v>nein</v>
      </c>
      <c r="T495" s="1131"/>
    </row>
    <row r="496" spans="2:20" ht="14.85" customHeight="1" x14ac:dyDescent="0.2">
      <c r="B496" s="1129"/>
      <c r="C496" s="1118"/>
      <c r="D496" s="1118"/>
      <c r="E496" s="1118"/>
      <c r="F496" s="1118"/>
      <c r="G496"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96" s="1130"/>
      <c r="I496" s="1130"/>
      <c r="J496" s="1130"/>
      <c r="K496" s="1130"/>
      <c r="L496" s="1130"/>
      <c r="M496" s="1130"/>
      <c r="N496" s="1130"/>
      <c r="O496" s="1130"/>
      <c r="P496" s="1130"/>
      <c r="Q496" s="1130"/>
      <c r="R496" s="1130"/>
      <c r="S496" s="1131" t="str">
        <f>IF(SUM(D3_Mengen[[#This Row],[Stromkreis AC km (Stromkreis)]:[Konverter DC Anzahl]])&gt;0,"ja","nein")</f>
        <v>nein</v>
      </c>
      <c r="T496" s="1131"/>
    </row>
    <row r="497" spans="2:20" ht="14.85" customHeight="1" x14ac:dyDescent="0.2">
      <c r="B497" s="1129"/>
      <c r="C497" s="1118"/>
      <c r="D497" s="1118"/>
      <c r="E497" s="1118"/>
      <c r="F497" s="1118"/>
      <c r="G497"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97" s="1130"/>
      <c r="I497" s="1130"/>
      <c r="J497" s="1130"/>
      <c r="K497" s="1130"/>
      <c r="L497" s="1130"/>
      <c r="M497" s="1130"/>
      <c r="N497" s="1130"/>
      <c r="O497" s="1130"/>
      <c r="P497" s="1130"/>
      <c r="Q497" s="1130"/>
      <c r="R497" s="1130"/>
      <c r="S497" s="1131" t="str">
        <f>IF(SUM(D3_Mengen[[#This Row],[Stromkreis AC km (Stromkreis)]:[Konverter DC Anzahl]])&gt;0,"ja","nein")</f>
        <v>nein</v>
      </c>
      <c r="T497" s="1131"/>
    </row>
    <row r="498" spans="2:20" ht="14.85" customHeight="1" x14ac:dyDescent="0.2">
      <c r="B498" s="1129"/>
      <c r="C498" s="1118"/>
      <c r="D498" s="1118"/>
      <c r="E498" s="1118"/>
      <c r="F498" s="1118"/>
      <c r="G498"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98" s="1130"/>
      <c r="I498" s="1130"/>
      <c r="J498" s="1130"/>
      <c r="K498" s="1130"/>
      <c r="L498" s="1130"/>
      <c r="M498" s="1130"/>
      <c r="N498" s="1130"/>
      <c r="O498" s="1130"/>
      <c r="P498" s="1130"/>
      <c r="Q498" s="1130"/>
      <c r="R498" s="1130"/>
      <c r="S498" s="1131" t="str">
        <f>IF(SUM(D3_Mengen[[#This Row],[Stromkreis AC km (Stromkreis)]:[Konverter DC Anzahl]])&gt;0,"ja","nein")</f>
        <v>nein</v>
      </c>
      <c r="T498" s="1131"/>
    </row>
    <row r="499" spans="2:20" ht="14.85" customHeight="1" x14ac:dyDescent="0.2">
      <c r="B499" s="1129"/>
      <c r="C499" s="1118"/>
      <c r="D499" s="1118"/>
      <c r="E499" s="1118"/>
      <c r="F499" s="1118"/>
      <c r="G499"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499" s="1130"/>
      <c r="I499" s="1130"/>
      <c r="J499" s="1130"/>
      <c r="K499" s="1130"/>
      <c r="L499" s="1130"/>
      <c r="M499" s="1130"/>
      <c r="N499" s="1130"/>
      <c r="O499" s="1130"/>
      <c r="P499" s="1130"/>
      <c r="Q499" s="1130"/>
      <c r="R499" s="1130"/>
      <c r="S499" s="1131" t="str">
        <f>IF(SUM(D3_Mengen[[#This Row],[Stromkreis AC km (Stromkreis)]:[Konverter DC Anzahl]])&gt;0,"ja","nein")</f>
        <v>nein</v>
      </c>
      <c r="T499" s="1131"/>
    </row>
    <row r="500" spans="2:20" ht="14.85" customHeight="1" x14ac:dyDescent="0.2">
      <c r="B500" s="1129"/>
      <c r="C500" s="1118"/>
      <c r="D500" s="1118"/>
      <c r="E500" s="1118"/>
      <c r="F500" s="1118"/>
      <c r="G500"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00" s="1130"/>
      <c r="I500" s="1130"/>
      <c r="J500" s="1130"/>
      <c r="K500" s="1130"/>
      <c r="L500" s="1130"/>
      <c r="M500" s="1130"/>
      <c r="N500" s="1130"/>
      <c r="O500" s="1130"/>
      <c r="P500" s="1130"/>
      <c r="Q500" s="1130"/>
      <c r="R500" s="1130"/>
      <c r="S500" s="1131" t="str">
        <f>IF(SUM(D3_Mengen[[#This Row],[Stromkreis AC km (Stromkreis)]:[Konverter DC Anzahl]])&gt;0,"ja","nein")</f>
        <v>nein</v>
      </c>
      <c r="T500" s="1131"/>
    </row>
    <row r="501" spans="2:20" ht="14.85" customHeight="1" x14ac:dyDescent="0.2">
      <c r="B501" s="1129"/>
      <c r="C501" s="1118"/>
      <c r="D501" s="1118"/>
      <c r="E501" s="1118"/>
      <c r="F501" s="1118"/>
      <c r="G501"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01" s="1130"/>
      <c r="I501" s="1130"/>
      <c r="J501" s="1130"/>
      <c r="K501" s="1130"/>
      <c r="L501" s="1130"/>
      <c r="M501" s="1130"/>
      <c r="N501" s="1130"/>
      <c r="O501" s="1130"/>
      <c r="P501" s="1130"/>
      <c r="Q501" s="1130"/>
      <c r="R501" s="1130"/>
      <c r="S501" s="1131" t="str">
        <f>IF(SUM(D3_Mengen[[#This Row],[Stromkreis AC km (Stromkreis)]:[Konverter DC Anzahl]])&gt;0,"ja","nein")</f>
        <v>nein</v>
      </c>
      <c r="T501" s="1131"/>
    </row>
    <row r="502" spans="2:20" ht="14.85" customHeight="1" x14ac:dyDescent="0.2">
      <c r="B502" s="1129"/>
      <c r="C502" s="1118"/>
      <c r="D502" s="1118"/>
      <c r="E502" s="1118"/>
      <c r="F502" s="1118"/>
      <c r="G502"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02" s="1130"/>
      <c r="I502" s="1130"/>
      <c r="J502" s="1130"/>
      <c r="K502" s="1130"/>
      <c r="L502" s="1130"/>
      <c r="M502" s="1130"/>
      <c r="N502" s="1130"/>
      <c r="O502" s="1130"/>
      <c r="P502" s="1130"/>
      <c r="Q502" s="1130"/>
      <c r="R502" s="1130"/>
      <c r="S502" s="1131" t="str">
        <f>IF(SUM(D3_Mengen[[#This Row],[Stromkreis AC km (Stromkreis)]:[Konverter DC Anzahl]])&gt;0,"ja","nein")</f>
        <v>nein</v>
      </c>
      <c r="T502" s="1131"/>
    </row>
    <row r="503" spans="2:20" ht="14.85" customHeight="1" x14ac:dyDescent="0.2">
      <c r="B503" s="1129"/>
      <c r="C503" s="1118"/>
      <c r="D503" s="1118"/>
      <c r="E503" s="1118"/>
      <c r="F503" s="1118"/>
      <c r="G503"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03" s="1130"/>
      <c r="I503" s="1130"/>
      <c r="J503" s="1130"/>
      <c r="K503" s="1130"/>
      <c r="L503" s="1130"/>
      <c r="M503" s="1130"/>
      <c r="N503" s="1130"/>
      <c r="O503" s="1130"/>
      <c r="P503" s="1130"/>
      <c r="Q503" s="1130"/>
      <c r="R503" s="1130"/>
      <c r="S503" s="1131" t="str">
        <f>IF(SUM(D3_Mengen[[#This Row],[Stromkreis AC km (Stromkreis)]:[Konverter DC Anzahl]])&gt;0,"ja","nein")</f>
        <v>nein</v>
      </c>
      <c r="T503" s="1131"/>
    </row>
    <row r="504" spans="2:20" ht="14.85" customHeight="1" x14ac:dyDescent="0.2">
      <c r="B504" s="1129"/>
      <c r="C504" s="1118"/>
      <c r="D504" s="1118"/>
      <c r="E504" s="1118"/>
      <c r="F504" s="1118"/>
      <c r="G504"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04" s="1130"/>
      <c r="I504" s="1130"/>
      <c r="J504" s="1130"/>
      <c r="K504" s="1130"/>
      <c r="L504" s="1130"/>
      <c r="M504" s="1130"/>
      <c r="N504" s="1130"/>
      <c r="O504" s="1130"/>
      <c r="P504" s="1130"/>
      <c r="Q504" s="1130"/>
      <c r="R504" s="1130"/>
      <c r="S504" s="1131" t="str">
        <f>IF(SUM(D3_Mengen[[#This Row],[Stromkreis AC km (Stromkreis)]:[Konverter DC Anzahl]])&gt;0,"ja","nein")</f>
        <v>nein</v>
      </c>
      <c r="T504" s="1131"/>
    </row>
    <row r="505" spans="2:20" ht="14.85" customHeight="1" x14ac:dyDescent="0.2">
      <c r="B505" s="1129"/>
      <c r="C505" s="1118"/>
      <c r="D505" s="1118"/>
      <c r="E505" s="1118"/>
      <c r="F505" s="1118"/>
      <c r="G505"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05" s="1130"/>
      <c r="I505" s="1130"/>
      <c r="J505" s="1130"/>
      <c r="K505" s="1130"/>
      <c r="L505" s="1130"/>
      <c r="M505" s="1130"/>
      <c r="N505" s="1130"/>
      <c r="O505" s="1130"/>
      <c r="P505" s="1130"/>
      <c r="Q505" s="1130"/>
      <c r="R505" s="1130"/>
      <c r="S505" s="1131" t="str">
        <f>IF(SUM(D3_Mengen[[#This Row],[Stromkreis AC km (Stromkreis)]:[Konverter DC Anzahl]])&gt;0,"ja","nein")</f>
        <v>nein</v>
      </c>
      <c r="T505" s="1131"/>
    </row>
    <row r="506" spans="2:20" ht="14.85" customHeight="1" x14ac:dyDescent="0.2">
      <c r="B506" s="1129"/>
      <c r="C506" s="1118"/>
      <c r="D506" s="1118"/>
      <c r="E506" s="1118"/>
      <c r="F506" s="1118"/>
      <c r="G506"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06" s="1130"/>
      <c r="I506" s="1130"/>
      <c r="J506" s="1130"/>
      <c r="K506" s="1130"/>
      <c r="L506" s="1130"/>
      <c r="M506" s="1130"/>
      <c r="N506" s="1130"/>
      <c r="O506" s="1130"/>
      <c r="P506" s="1130"/>
      <c r="Q506" s="1130"/>
      <c r="R506" s="1130"/>
      <c r="S506" s="1131" t="str">
        <f>IF(SUM(D3_Mengen[[#This Row],[Stromkreis AC km (Stromkreis)]:[Konverter DC Anzahl]])&gt;0,"ja","nein")</f>
        <v>nein</v>
      </c>
      <c r="T506" s="1131"/>
    </row>
    <row r="507" spans="2:20" ht="14.85" customHeight="1" x14ac:dyDescent="0.2">
      <c r="B507" s="1129"/>
      <c r="C507" s="1118"/>
      <c r="D507" s="1118"/>
      <c r="E507" s="1118"/>
      <c r="F507" s="1118"/>
      <c r="G507"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07" s="1130"/>
      <c r="I507" s="1130"/>
      <c r="J507" s="1130"/>
      <c r="K507" s="1130"/>
      <c r="L507" s="1130"/>
      <c r="M507" s="1130"/>
      <c r="N507" s="1130"/>
      <c r="O507" s="1130"/>
      <c r="P507" s="1130"/>
      <c r="Q507" s="1130"/>
      <c r="R507" s="1130"/>
      <c r="S507" s="1131" t="str">
        <f>IF(SUM(D3_Mengen[[#This Row],[Stromkreis AC km (Stromkreis)]:[Konverter DC Anzahl]])&gt;0,"ja","nein")</f>
        <v>nein</v>
      </c>
      <c r="T507" s="1131"/>
    </row>
    <row r="508" spans="2:20" ht="14.85" customHeight="1" x14ac:dyDescent="0.2">
      <c r="B508" s="1129"/>
      <c r="C508" s="1118"/>
      <c r="D508" s="1118"/>
      <c r="E508" s="1118"/>
      <c r="F508" s="1118"/>
      <c r="G508"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08" s="1130"/>
      <c r="I508" s="1130"/>
      <c r="J508" s="1130"/>
      <c r="K508" s="1130"/>
      <c r="L508" s="1130"/>
      <c r="M508" s="1130"/>
      <c r="N508" s="1130"/>
      <c r="O508" s="1130"/>
      <c r="P508" s="1130"/>
      <c r="Q508" s="1130"/>
      <c r="R508" s="1130"/>
      <c r="S508" s="1131" t="str">
        <f>IF(SUM(D3_Mengen[[#This Row],[Stromkreis AC km (Stromkreis)]:[Konverter DC Anzahl]])&gt;0,"ja","nein")</f>
        <v>nein</v>
      </c>
      <c r="T508" s="1131"/>
    </row>
    <row r="509" spans="2:20" ht="14.85" customHeight="1" x14ac:dyDescent="0.2">
      <c r="B509" s="1129"/>
      <c r="C509" s="1118"/>
      <c r="D509" s="1118"/>
      <c r="E509" s="1118"/>
      <c r="F509" s="1118"/>
      <c r="G509"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09" s="1130"/>
      <c r="I509" s="1130"/>
      <c r="J509" s="1130"/>
      <c r="K509" s="1130"/>
      <c r="L509" s="1130"/>
      <c r="M509" s="1130"/>
      <c r="N509" s="1130"/>
      <c r="O509" s="1130"/>
      <c r="P509" s="1130"/>
      <c r="Q509" s="1130"/>
      <c r="R509" s="1130"/>
      <c r="S509" s="1131" t="str">
        <f>IF(SUM(D3_Mengen[[#This Row],[Stromkreis AC km (Stromkreis)]:[Konverter DC Anzahl]])&gt;0,"ja","nein")</f>
        <v>nein</v>
      </c>
      <c r="T509" s="1131"/>
    </row>
    <row r="510" spans="2:20" ht="14.85" customHeight="1" x14ac:dyDescent="0.2">
      <c r="B510" s="1129"/>
      <c r="C510" s="1118"/>
      <c r="D510" s="1118"/>
      <c r="E510" s="1118"/>
      <c r="F510" s="1118"/>
      <c r="G510"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10" s="1130"/>
      <c r="I510" s="1130"/>
      <c r="J510" s="1130"/>
      <c r="K510" s="1130"/>
      <c r="L510" s="1130"/>
      <c r="M510" s="1130"/>
      <c r="N510" s="1130"/>
      <c r="O510" s="1130"/>
      <c r="P510" s="1130"/>
      <c r="Q510" s="1130"/>
      <c r="R510" s="1130"/>
      <c r="S510" s="1131" t="str">
        <f>IF(SUM(D3_Mengen[[#This Row],[Stromkreis AC km (Stromkreis)]:[Konverter DC Anzahl]])&gt;0,"ja","nein")</f>
        <v>nein</v>
      </c>
      <c r="T510" s="1131"/>
    </row>
    <row r="511" spans="2:20" ht="14.85" customHeight="1" x14ac:dyDescent="0.2">
      <c r="B511" s="1129"/>
      <c r="C511" s="1118"/>
      <c r="D511" s="1118"/>
      <c r="E511" s="1118"/>
      <c r="F511" s="1118"/>
      <c r="G511"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11" s="1130"/>
      <c r="I511" s="1130"/>
      <c r="J511" s="1130"/>
      <c r="K511" s="1130"/>
      <c r="L511" s="1130"/>
      <c r="M511" s="1130"/>
      <c r="N511" s="1130"/>
      <c r="O511" s="1130"/>
      <c r="P511" s="1130"/>
      <c r="Q511" s="1130"/>
      <c r="R511" s="1130"/>
      <c r="S511" s="1131" t="str">
        <f>IF(SUM(D3_Mengen[[#This Row],[Stromkreis AC km (Stromkreis)]:[Konverter DC Anzahl]])&gt;0,"ja","nein")</f>
        <v>nein</v>
      </c>
      <c r="T511" s="1131"/>
    </row>
    <row r="512" spans="2:20" ht="14.85" customHeight="1" x14ac:dyDescent="0.2">
      <c r="B512" s="1129"/>
      <c r="C512" s="1118"/>
      <c r="D512" s="1118"/>
      <c r="E512" s="1118"/>
      <c r="F512" s="1118"/>
      <c r="G512"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12" s="1130"/>
      <c r="I512" s="1130"/>
      <c r="J512" s="1130"/>
      <c r="K512" s="1130"/>
      <c r="L512" s="1130"/>
      <c r="M512" s="1130"/>
      <c r="N512" s="1130"/>
      <c r="O512" s="1130"/>
      <c r="P512" s="1130"/>
      <c r="Q512" s="1130"/>
      <c r="R512" s="1130"/>
      <c r="S512" s="1131" t="str">
        <f>IF(SUM(D3_Mengen[[#This Row],[Stromkreis AC km (Stromkreis)]:[Konverter DC Anzahl]])&gt;0,"ja","nein")</f>
        <v>nein</v>
      </c>
      <c r="T512" s="1131"/>
    </row>
    <row r="513" spans="2:20" ht="14.85" customHeight="1" x14ac:dyDescent="0.2">
      <c r="B513" s="1129"/>
      <c r="C513" s="1118"/>
      <c r="D513" s="1118"/>
      <c r="E513" s="1118"/>
      <c r="F513" s="1118"/>
      <c r="G513"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13" s="1130"/>
      <c r="I513" s="1130"/>
      <c r="J513" s="1130"/>
      <c r="K513" s="1130"/>
      <c r="L513" s="1130"/>
      <c r="M513" s="1130"/>
      <c r="N513" s="1130"/>
      <c r="O513" s="1130"/>
      <c r="P513" s="1130"/>
      <c r="Q513" s="1130"/>
      <c r="R513" s="1130"/>
      <c r="S513" s="1131" t="str">
        <f>IF(SUM(D3_Mengen[[#This Row],[Stromkreis AC km (Stromkreis)]:[Konverter DC Anzahl]])&gt;0,"ja","nein")</f>
        <v>nein</v>
      </c>
      <c r="T513" s="1131"/>
    </row>
    <row r="514" spans="2:20" ht="14.85" customHeight="1" x14ac:dyDescent="0.2">
      <c r="B514" s="1129"/>
      <c r="C514" s="1118"/>
      <c r="D514" s="1118"/>
      <c r="E514" s="1118"/>
      <c r="F514" s="1118"/>
      <c r="G514"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14" s="1130"/>
      <c r="I514" s="1130"/>
      <c r="J514" s="1130"/>
      <c r="K514" s="1130"/>
      <c r="L514" s="1130"/>
      <c r="M514" s="1130"/>
      <c r="N514" s="1130"/>
      <c r="O514" s="1130"/>
      <c r="P514" s="1130"/>
      <c r="Q514" s="1130"/>
      <c r="R514" s="1130"/>
      <c r="S514" s="1131" t="str">
        <f>IF(SUM(D3_Mengen[[#This Row],[Stromkreis AC km (Stromkreis)]:[Konverter DC Anzahl]])&gt;0,"ja","nein")</f>
        <v>nein</v>
      </c>
      <c r="T514" s="1131"/>
    </row>
    <row r="515" spans="2:20" ht="14.85" customHeight="1" x14ac:dyDescent="0.2">
      <c r="B515" s="1129"/>
      <c r="C515" s="1118"/>
      <c r="D515" s="1118"/>
      <c r="E515" s="1118"/>
      <c r="F515" s="1118"/>
      <c r="G515"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15" s="1130"/>
      <c r="I515" s="1130"/>
      <c r="J515" s="1130"/>
      <c r="K515" s="1130"/>
      <c r="L515" s="1130"/>
      <c r="M515" s="1130"/>
      <c r="N515" s="1130"/>
      <c r="O515" s="1130"/>
      <c r="P515" s="1130"/>
      <c r="Q515" s="1130"/>
      <c r="R515" s="1130"/>
      <c r="S515" s="1131" t="str">
        <f>IF(SUM(D3_Mengen[[#This Row],[Stromkreis AC km (Stromkreis)]:[Konverter DC Anzahl]])&gt;0,"ja","nein")</f>
        <v>nein</v>
      </c>
      <c r="T515" s="1131"/>
    </row>
    <row r="516" spans="2:20" ht="14.85" customHeight="1" x14ac:dyDescent="0.2">
      <c r="B516" s="1129"/>
      <c r="C516" s="1118"/>
      <c r="D516" s="1118"/>
      <c r="E516" s="1118"/>
      <c r="F516" s="1118"/>
      <c r="G516"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16" s="1130"/>
      <c r="I516" s="1130"/>
      <c r="J516" s="1130"/>
      <c r="K516" s="1130"/>
      <c r="L516" s="1130"/>
      <c r="M516" s="1130"/>
      <c r="N516" s="1130"/>
      <c r="O516" s="1130"/>
      <c r="P516" s="1130"/>
      <c r="Q516" s="1130"/>
      <c r="R516" s="1130"/>
      <c r="S516" s="1131" t="str">
        <f>IF(SUM(D3_Mengen[[#This Row],[Stromkreis AC km (Stromkreis)]:[Konverter DC Anzahl]])&gt;0,"ja","nein")</f>
        <v>nein</v>
      </c>
      <c r="T516" s="1131"/>
    </row>
    <row r="517" spans="2:20" ht="14.85" customHeight="1" x14ac:dyDescent="0.2">
      <c r="B517" s="1129"/>
      <c r="C517" s="1118"/>
      <c r="D517" s="1118"/>
      <c r="E517" s="1118"/>
      <c r="F517" s="1118"/>
      <c r="G517"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17" s="1130"/>
      <c r="I517" s="1130"/>
      <c r="J517" s="1130"/>
      <c r="K517" s="1130"/>
      <c r="L517" s="1130"/>
      <c r="M517" s="1130"/>
      <c r="N517" s="1130"/>
      <c r="O517" s="1130"/>
      <c r="P517" s="1130"/>
      <c r="Q517" s="1130"/>
      <c r="R517" s="1130"/>
      <c r="S517" s="1131" t="str">
        <f>IF(SUM(D3_Mengen[[#This Row],[Stromkreis AC km (Stromkreis)]:[Konverter DC Anzahl]])&gt;0,"ja","nein")</f>
        <v>nein</v>
      </c>
      <c r="T517" s="1131"/>
    </row>
    <row r="518" spans="2:20" ht="14.85" customHeight="1" x14ac:dyDescent="0.2">
      <c r="B518" s="1129"/>
      <c r="C518" s="1118"/>
      <c r="D518" s="1118"/>
      <c r="E518" s="1118"/>
      <c r="F518" s="1118"/>
      <c r="G518"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18" s="1130"/>
      <c r="I518" s="1130"/>
      <c r="J518" s="1130"/>
      <c r="K518" s="1130"/>
      <c r="L518" s="1130"/>
      <c r="M518" s="1130"/>
      <c r="N518" s="1130"/>
      <c r="O518" s="1130"/>
      <c r="P518" s="1130"/>
      <c r="Q518" s="1130"/>
      <c r="R518" s="1130"/>
      <c r="S518" s="1131" t="str">
        <f>IF(SUM(D3_Mengen[[#This Row],[Stromkreis AC km (Stromkreis)]:[Konverter DC Anzahl]])&gt;0,"ja","nein")</f>
        <v>nein</v>
      </c>
      <c r="T518" s="1131"/>
    </row>
    <row r="519" spans="2:20" ht="14.85" customHeight="1" x14ac:dyDescent="0.2">
      <c r="B519" s="1129"/>
      <c r="C519" s="1118"/>
      <c r="D519" s="1118"/>
      <c r="E519" s="1118"/>
      <c r="F519" s="1118"/>
      <c r="G519"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19" s="1130"/>
      <c r="I519" s="1130"/>
      <c r="J519" s="1130"/>
      <c r="K519" s="1130"/>
      <c r="L519" s="1130"/>
      <c r="M519" s="1130"/>
      <c r="N519" s="1130"/>
      <c r="O519" s="1130"/>
      <c r="P519" s="1130"/>
      <c r="Q519" s="1130"/>
      <c r="R519" s="1130"/>
      <c r="S519" s="1131" t="str">
        <f>IF(SUM(D3_Mengen[[#This Row],[Stromkreis AC km (Stromkreis)]:[Konverter DC Anzahl]])&gt;0,"ja","nein")</f>
        <v>nein</v>
      </c>
      <c r="T519" s="1131"/>
    </row>
    <row r="520" spans="2:20" ht="14.85" customHeight="1" x14ac:dyDescent="0.2">
      <c r="B520" s="1129"/>
      <c r="C520" s="1118"/>
      <c r="D520" s="1118"/>
      <c r="E520" s="1118"/>
      <c r="F520" s="1118"/>
      <c r="G520"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20" s="1130"/>
      <c r="I520" s="1130"/>
      <c r="J520" s="1130"/>
      <c r="K520" s="1130"/>
      <c r="L520" s="1130"/>
      <c r="M520" s="1130"/>
      <c r="N520" s="1130"/>
      <c r="O520" s="1130"/>
      <c r="P520" s="1130"/>
      <c r="Q520" s="1130"/>
      <c r="R520" s="1130"/>
      <c r="S520" s="1131" t="str">
        <f>IF(SUM(D3_Mengen[[#This Row],[Stromkreis AC km (Stromkreis)]:[Konverter DC Anzahl]])&gt;0,"ja","nein")</f>
        <v>nein</v>
      </c>
      <c r="T520" s="1131"/>
    </row>
    <row r="521" spans="2:20" ht="14.85" customHeight="1" x14ac:dyDescent="0.2">
      <c r="B521" s="1129"/>
      <c r="C521" s="1118"/>
      <c r="D521" s="1118"/>
      <c r="E521" s="1118"/>
      <c r="F521" s="1118"/>
      <c r="G521"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21" s="1130"/>
      <c r="I521" s="1130"/>
      <c r="J521" s="1130"/>
      <c r="K521" s="1130"/>
      <c r="L521" s="1130"/>
      <c r="M521" s="1130"/>
      <c r="N521" s="1130"/>
      <c r="O521" s="1130"/>
      <c r="P521" s="1130"/>
      <c r="Q521" s="1130"/>
      <c r="R521" s="1130"/>
      <c r="S521" s="1131" t="str">
        <f>IF(SUM(D3_Mengen[[#This Row],[Stromkreis AC km (Stromkreis)]:[Konverter DC Anzahl]])&gt;0,"ja","nein")</f>
        <v>nein</v>
      </c>
      <c r="T521" s="1131"/>
    </row>
    <row r="522" spans="2:20" ht="14.85" customHeight="1" x14ac:dyDescent="0.2">
      <c r="B522" s="1129"/>
      <c r="C522" s="1118"/>
      <c r="D522" s="1118"/>
      <c r="E522" s="1118"/>
      <c r="F522" s="1118"/>
      <c r="G522"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22" s="1130"/>
      <c r="I522" s="1130"/>
      <c r="J522" s="1130"/>
      <c r="K522" s="1130"/>
      <c r="L522" s="1130"/>
      <c r="M522" s="1130"/>
      <c r="N522" s="1130"/>
      <c r="O522" s="1130"/>
      <c r="P522" s="1130"/>
      <c r="Q522" s="1130"/>
      <c r="R522" s="1130"/>
      <c r="S522" s="1131" t="str">
        <f>IF(SUM(D3_Mengen[[#This Row],[Stromkreis AC km (Stromkreis)]:[Konverter DC Anzahl]])&gt;0,"ja","nein")</f>
        <v>nein</v>
      </c>
      <c r="T522" s="1131"/>
    </row>
    <row r="523" spans="2:20" ht="14.85" customHeight="1" x14ac:dyDescent="0.2">
      <c r="B523" s="1129"/>
      <c r="C523" s="1118"/>
      <c r="D523" s="1118"/>
      <c r="E523" s="1118"/>
      <c r="F523" s="1118"/>
      <c r="G523"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23" s="1130"/>
      <c r="I523" s="1130"/>
      <c r="J523" s="1130"/>
      <c r="K523" s="1130"/>
      <c r="L523" s="1130"/>
      <c r="M523" s="1130"/>
      <c r="N523" s="1130"/>
      <c r="O523" s="1130"/>
      <c r="P523" s="1130"/>
      <c r="Q523" s="1130"/>
      <c r="R523" s="1130"/>
      <c r="S523" s="1131" t="str">
        <f>IF(SUM(D3_Mengen[[#This Row],[Stromkreis AC km (Stromkreis)]:[Konverter DC Anzahl]])&gt;0,"ja","nein")</f>
        <v>nein</v>
      </c>
      <c r="T523" s="1131"/>
    </row>
    <row r="524" spans="2:20" ht="14.85" customHeight="1" x14ac:dyDescent="0.2">
      <c r="B524" s="1129"/>
      <c r="C524" s="1118"/>
      <c r="D524" s="1118"/>
      <c r="E524" s="1118"/>
      <c r="F524" s="1118"/>
      <c r="G524"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24" s="1130"/>
      <c r="I524" s="1130"/>
      <c r="J524" s="1130"/>
      <c r="K524" s="1130"/>
      <c r="L524" s="1130"/>
      <c r="M524" s="1130"/>
      <c r="N524" s="1130"/>
      <c r="O524" s="1130"/>
      <c r="P524" s="1130"/>
      <c r="Q524" s="1130"/>
      <c r="R524" s="1130"/>
      <c r="S524" s="1131" t="str">
        <f>IF(SUM(D3_Mengen[[#This Row],[Stromkreis AC km (Stromkreis)]:[Konverter DC Anzahl]])&gt;0,"ja","nein")</f>
        <v>nein</v>
      </c>
      <c r="T524" s="1131"/>
    </row>
    <row r="525" spans="2:20" ht="14.85" customHeight="1" x14ac:dyDescent="0.2">
      <c r="B525" s="1129"/>
      <c r="C525" s="1118"/>
      <c r="D525" s="1118"/>
      <c r="E525" s="1118"/>
      <c r="F525" s="1118"/>
      <c r="G525"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25" s="1130"/>
      <c r="I525" s="1130"/>
      <c r="J525" s="1130"/>
      <c r="K525" s="1130"/>
      <c r="L525" s="1130"/>
      <c r="M525" s="1130"/>
      <c r="N525" s="1130"/>
      <c r="O525" s="1130"/>
      <c r="P525" s="1130"/>
      <c r="Q525" s="1130"/>
      <c r="R525" s="1130"/>
      <c r="S525" s="1131" t="str">
        <f>IF(SUM(D3_Mengen[[#This Row],[Stromkreis AC km (Stromkreis)]:[Konverter DC Anzahl]])&gt;0,"ja","nein")</f>
        <v>nein</v>
      </c>
      <c r="T525" s="1131"/>
    </row>
    <row r="526" spans="2:20" ht="14.85" customHeight="1" x14ac:dyDescent="0.2">
      <c r="B526" s="1129"/>
      <c r="C526" s="1118"/>
      <c r="D526" s="1118"/>
      <c r="E526" s="1118"/>
      <c r="F526" s="1118"/>
      <c r="G526"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26" s="1130"/>
      <c r="I526" s="1130"/>
      <c r="J526" s="1130"/>
      <c r="K526" s="1130"/>
      <c r="L526" s="1130"/>
      <c r="M526" s="1130"/>
      <c r="N526" s="1130"/>
      <c r="O526" s="1130"/>
      <c r="P526" s="1130"/>
      <c r="Q526" s="1130"/>
      <c r="R526" s="1130"/>
      <c r="S526" s="1131" t="str">
        <f>IF(SUM(D3_Mengen[[#This Row],[Stromkreis AC km (Stromkreis)]:[Konverter DC Anzahl]])&gt;0,"ja","nein")</f>
        <v>nein</v>
      </c>
      <c r="T526" s="1131"/>
    </row>
    <row r="527" spans="2:20" ht="14.85" customHeight="1" x14ac:dyDescent="0.2">
      <c r="B527" s="1129"/>
      <c r="C527" s="1118"/>
      <c r="D527" s="1118"/>
      <c r="E527" s="1118"/>
      <c r="F527" s="1118"/>
      <c r="G527"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27" s="1130"/>
      <c r="I527" s="1130"/>
      <c r="J527" s="1130"/>
      <c r="K527" s="1130"/>
      <c r="L527" s="1130"/>
      <c r="M527" s="1130"/>
      <c r="N527" s="1130"/>
      <c r="O527" s="1130"/>
      <c r="P527" s="1130"/>
      <c r="Q527" s="1130"/>
      <c r="R527" s="1130"/>
      <c r="S527" s="1131" t="str">
        <f>IF(SUM(D3_Mengen[[#This Row],[Stromkreis AC km (Stromkreis)]:[Konverter DC Anzahl]])&gt;0,"ja","nein")</f>
        <v>nein</v>
      </c>
      <c r="T527" s="1131"/>
    </row>
    <row r="528" spans="2:20" ht="14.85" customHeight="1" x14ac:dyDescent="0.2">
      <c r="B528" s="1129"/>
      <c r="C528" s="1118"/>
      <c r="D528" s="1118"/>
      <c r="E528" s="1118"/>
      <c r="F528" s="1118"/>
      <c r="G528"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28" s="1130"/>
      <c r="I528" s="1130"/>
      <c r="J528" s="1130"/>
      <c r="K528" s="1130"/>
      <c r="L528" s="1130"/>
      <c r="M528" s="1130"/>
      <c r="N528" s="1130"/>
      <c r="O528" s="1130"/>
      <c r="P528" s="1130"/>
      <c r="Q528" s="1130"/>
      <c r="R528" s="1130"/>
      <c r="S528" s="1131" t="str">
        <f>IF(SUM(D3_Mengen[[#This Row],[Stromkreis AC km (Stromkreis)]:[Konverter DC Anzahl]])&gt;0,"ja","nein")</f>
        <v>nein</v>
      </c>
      <c r="T528" s="1131"/>
    </row>
    <row r="529" spans="2:20" ht="14.85" customHeight="1" x14ac:dyDescent="0.2">
      <c r="B529" s="1129"/>
      <c r="C529" s="1118"/>
      <c r="D529" s="1118"/>
      <c r="E529" s="1118"/>
      <c r="F529" s="1118"/>
      <c r="G529"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29" s="1130"/>
      <c r="I529" s="1130"/>
      <c r="J529" s="1130"/>
      <c r="K529" s="1130"/>
      <c r="L529" s="1130"/>
      <c r="M529" s="1130"/>
      <c r="N529" s="1130"/>
      <c r="O529" s="1130"/>
      <c r="P529" s="1130"/>
      <c r="Q529" s="1130"/>
      <c r="R529" s="1130"/>
      <c r="S529" s="1131" t="str">
        <f>IF(SUM(D3_Mengen[[#This Row],[Stromkreis AC km (Stromkreis)]:[Konverter DC Anzahl]])&gt;0,"ja","nein")</f>
        <v>nein</v>
      </c>
      <c r="T529" s="1131"/>
    </row>
    <row r="530" spans="2:20" ht="14.85" customHeight="1" x14ac:dyDescent="0.2">
      <c r="B530" s="1129"/>
      <c r="C530" s="1118"/>
      <c r="D530" s="1118"/>
      <c r="E530" s="1118"/>
      <c r="F530" s="1118"/>
      <c r="G530"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30" s="1130"/>
      <c r="I530" s="1130"/>
      <c r="J530" s="1130"/>
      <c r="K530" s="1130"/>
      <c r="L530" s="1130"/>
      <c r="M530" s="1130"/>
      <c r="N530" s="1130"/>
      <c r="O530" s="1130"/>
      <c r="P530" s="1130"/>
      <c r="Q530" s="1130"/>
      <c r="R530" s="1130"/>
      <c r="S530" s="1131" t="str">
        <f>IF(SUM(D3_Mengen[[#This Row],[Stromkreis AC km (Stromkreis)]:[Konverter DC Anzahl]])&gt;0,"ja","nein")</f>
        <v>nein</v>
      </c>
      <c r="T530" s="1131"/>
    </row>
    <row r="531" spans="2:20" ht="14.85" customHeight="1" x14ac:dyDescent="0.2">
      <c r="B531" s="1129"/>
      <c r="C531" s="1118"/>
      <c r="D531" s="1118"/>
      <c r="E531" s="1118"/>
      <c r="F531" s="1118"/>
      <c r="G531"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31" s="1130"/>
      <c r="I531" s="1130"/>
      <c r="J531" s="1130"/>
      <c r="K531" s="1130"/>
      <c r="L531" s="1130"/>
      <c r="M531" s="1130"/>
      <c r="N531" s="1130"/>
      <c r="O531" s="1130"/>
      <c r="P531" s="1130"/>
      <c r="Q531" s="1130"/>
      <c r="R531" s="1130"/>
      <c r="S531" s="1131" t="str">
        <f>IF(SUM(D3_Mengen[[#This Row],[Stromkreis AC km (Stromkreis)]:[Konverter DC Anzahl]])&gt;0,"ja","nein")</f>
        <v>nein</v>
      </c>
      <c r="T531" s="1131"/>
    </row>
    <row r="532" spans="2:20" ht="14.85" customHeight="1" x14ac:dyDescent="0.2">
      <c r="B532" s="1129"/>
      <c r="C532" s="1118"/>
      <c r="D532" s="1118"/>
      <c r="E532" s="1118"/>
      <c r="F532" s="1118"/>
      <c r="G532"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32" s="1130"/>
      <c r="I532" s="1130"/>
      <c r="J532" s="1130"/>
      <c r="K532" s="1130"/>
      <c r="L532" s="1130"/>
      <c r="M532" s="1130"/>
      <c r="N532" s="1130"/>
      <c r="O532" s="1130"/>
      <c r="P532" s="1130"/>
      <c r="Q532" s="1130"/>
      <c r="R532" s="1130"/>
      <c r="S532" s="1131" t="str">
        <f>IF(SUM(D3_Mengen[[#This Row],[Stromkreis AC km (Stromkreis)]:[Konverter DC Anzahl]])&gt;0,"ja","nein")</f>
        <v>nein</v>
      </c>
      <c r="T532" s="1131"/>
    </row>
    <row r="533" spans="2:20" ht="14.85" customHeight="1" x14ac:dyDescent="0.2">
      <c r="B533" s="1129"/>
      <c r="C533" s="1118"/>
      <c r="D533" s="1118"/>
      <c r="E533" s="1118"/>
      <c r="F533" s="1118"/>
      <c r="G533"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33" s="1130"/>
      <c r="I533" s="1130"/>
      <c r="J533" s="1130"/>
      <c r="K533" s="1130"/>
      <c r="L533" s="1130"/>
      <c r="M533" s="1130"/>
      <c r="N533" s="1130"/>
      <c r="O533" s="1130"/>
      <c r="P533" s="1130"/>
      <c r="Q533" s="1130"/>
      <c r="R533" s="1130"/>
      <c r="S533" s="1131" t="str">
        <f>IF(SUM(D3_Mengen[[#This Row],[Stromkreis AC km (Stromkreis)]:[Konverter DC Anzahl]])&gt;0,"ja","nein")</f>
        <v>nein</v>
      </c>
      <c r="T533" s="1131"/>
    </row>
    <row r="534" spans="2:20" ht="14.85" customHeight="1" x14ac:dyDescent="0.2">
      <c r="B534" s="1129"/>
      <c r="C534" s="1118"/>
      <c r="D534" s="1118"/>
      <c r="E534" s="1118"/>
      <c r="F534" s="1118"/>
      <c r="G534"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34" s="1130"/>
      <c r="I534" s="1130"/>
      <c r="J534" s="1130"/>
      <c r="K534" s="1130"/>
      <c r="L534" s="1130"/>
      <c r="M534" s="1130"/>
      <c r="N534" s="1130"/>
      <c r="O534" s="1130"/>
      <c r="P534" s="1130"/>
      <c r="Q534" s="1130"/>
      <c r="R534" s="1130"/>
      <c r="S534" s="1131" t="str">
        <f>IF(SUM(D3_Mengen[[#This Row],[Stromkreis AC km (Stromkreis)]:[Konverter DC Anzahl]])&gt;0,"ja","nein")</f>
        <v>nein</v>
      </c>
      <c r="T534" s="1131"/>
    </row>
    <row r="535" spans="2:20" ht="14.85" customHeight="1" x14ac:dyDescent="0.2">
      <c r="B535" s="1129"/>
      <c r="C535" s="1118"/>
      <c r="D535" s="1118"/>
      <c r="E535" s="1118"/>
      <c r="F535" s="1118"/>
      <c r="G535"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35" s="1130"/>
      <c r="I535" s="1130"/>
      <c r="J535" s="1130"/>
      <c r="K535" s="1130"/>
      <c r="L535" s="1130"/>
      <c r="M535" s="1130"/>
      <c r="N535" s="1130"/>
      <c r="O535" s="1130"/>
      <c r="P535" s="1130"/>
      <c r="Q535" s="1130"/>
      <c r="R535" s="1130"/>
      <c r="S535" s="1131" t="str">
        <f>IF(SUM(D3_Mengen[[#This Row],[Stromkreis AC km (Stromkreis)]:[Konverter DC Anzahl]])&gt;0,"ja","nein")</f>
        <v>nein</v>
      </c>
      <c r="T535" s="1131"/>
    </row>
    <row r="536" spans="2:20" ht="14.85" customHeight="1" x14ac:dyDescent="0.2">
      <c r="B536" s="1129"/>
      <c r="C536" s="1118"/>
      <c r="D536" s="1118"/>
      <c r="E536" s="1118"/>
      <c r="F536" s="1118"/>
      <c r="G536"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36" s="1130"/>
      <c r="I536" s="1130"/>
      <c r="J536" s="1130"/>
      <c r="K536" s="1130"/>
      <c r="L536" s="1130"/>
      <c r="M536" s="1130"/>
      <c r="N536" s="1130"/>
      <c r="O536" s="1130"/>
      <c r="P536" s="1130"/>
      <c r="Q536" s="1130"/>
      <c r="R536" s="1130"/>
      <c r="S536" s="1131" t="str">
        <f>IF(SUM(D3_Mengen[[#This Row],[Stromkreis AC km (Stromkreis)]:[Konverter DC Anzahl]])&gt;0,"ja","nein")</f>
        <v>nein</v>
      </c>
      <c r="T536" s="1131"/>
    </row>
    <row r="537" spans="2:20" ht="14.85" customHeight="1" x14ac:dyDescent="0.2">
      <c r="B537" s="1129"/>
      <c r="C537" s="1118"/>
      <c r="D537" s="1118"/>
      <c r="E537" s="1118"/>
      <c r="F537" s="1118"/>
      <c r="G537"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37" s="1130"/>
      <c r="I537" s="1130"/>
      <c r="J537" s="1130"/>
      <c r="K537" s="1130"/>
      <c r="L537" s="1130"/>
      <c r="M537" s="1130"/>
      <c r="N537" s="1130"/>
      <c r="O537" s="1130"/>
      <c r="P537" s="1130"/>
      <c r="Q537" s="1130"/>
      <c r="R537" s="1130"/>
      <c r="S537" s="1131" t="str">
        <f>IF(SUM(D3_Mengen[[#This Row],[Stromkreis AC km (Stromkreis)]:[Konverter DC Anzahl]])&gt;0,"ja","nein")</f>
        <v>nein</v>
      </c>
      <c r="T537" s="1131"/>
    </row>
    <row r="538" spans="2:20" ht="14.85" customHeight="1" x14ac:dyDescent="0.2">
      <c r="B538" s="1129"/>
      <c r="C538" s="1118"/>
      <c r="D538" s="1118"/>
      <c r="E538" s="1118"/>
      <c r="F538" s="1118"/>
      <c r="G538"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38" s="1130"/>
      <c r="I538" s="1130"/>
      <c r="J538" s="1130"/>
      <c r="K538" s="1130"/>
      <c r="L538" s="1130"/>
      <c r="M538" s="1130"/>
      <c r="N538" s="1130"/>
      <c r="O538" s="1130"/>
      <c r="P538" s="1130"/>
      <c r="Q538" s="1130"/>
      <c r="R538" s="1130"/>
      <c r="S538" s="1131" t="str">
        <f>IF(SUM(D3_Mengen[[#This Row],[Stromkreis AC km (Stromkreis)]:[Konverter DC Anzahl]])&gt;0,"ja","nein")</f>
        <v>nein</v>
      </c>
      <c r="T538" s="1131"/>
    </row>
    <row r="539" spans="2:20" ht="14.85" customHeight="1" x14ac:dyDescent="0.2">
      <c r="B539" s="1129"/>
      <c r="C539" s="1118"/>
      <c r="D539" s="1118"/>
      <c r="E539" s="1118"/>
      <c r="F539" s="1118"/>
      <c r="G539"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39" s="1130"/>
      <c r="I539" s="1130"/>
      <c r="J539" s="1130"/>
      <c r="K539" s="1130"/>
      <c r="L539" s="1130"/>
      <c r="M539" s="1130"/>
      <c r="N539" s="1130"/>
      <c r="O539" s="1130"/>
      <c r="P539" s="1130"/>
      <c r="Q539" s="1130"/>
      <c r="R539" s="1130"/>
      <c r="S539" s="1131" t="str">
        <f>IF(SUM(D3_Mengen[[#This Row],[Stromkreis AC km (Stromkreis)]:[Konverter DC Anzahl]])&gt;0,"ja","nein")</f>
        <v>nein</v>
      </c>
      <c r="T539" s="1131"/>
    </row>
    <row r="540" spans="2:20" ht="14.85" customHeight="1" x14ac:dyDescent="0.2">
      <c r="B540" s="1129"/>
      <c r="C540" s="1118"/>
      <c r="D540" s="1118"/>
      <c r="E540" s="1118"/>
      <c r="F540" s="1118"/>
      <c r="G540"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40" s="1130"/>
      <c r="I540" s="1130"/>
      <c r="J540" s="1130"/>
      <c r="K540" s="1130"/>
      <c r="L540" s="1130"/>
      <c r="M540" s="1130"/>
      <c r="N540" s="1130"/>
      <c r="O540" s="1130"/>
      <c r="P540" s="1130"/>
      <c r="Q540" s="1130"/>
      <c r="R540" s="1130"/>
      <c r="S540" s="1131" t="str">
        <f>IF(SUM(D3_Mengen[[#This Row],[Stromkreis AC km (Stromkreis)]:[Konverter DC Anzahl]])&gt;0,"ja","nein")</f>
        <v>nein</v>
      </c>
      <c r="T540" s="1131"/>
    </row>
    <row r="541" spans="2:20" ht="14.85" customHeight="1" x14ac:dyDescent="0.2">
      <c r="B541" s="1129"/>
      <c r="C541" s="1118"/>
      <c r="D541" s="1118"/>
      <c r="E541" s="1118"/>
      <c r="F541" s="1118"/>
      <c r="G541"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41" s="1130"/>
      <c r="I541" s="1130"/>
      <c r="J541" s="1130"/>
      <c r="K541" s="1130"/>
      <c r="L541" s="1130"/>
      <c r="M541" s="1130"/>
      <c r="N541" s="1130"/>
      <c r="O541" s="1130"/>
      <c r="P541" s="1130"/>
      <c r="Q541" s="1130"/>
      <c r="R541" s="1130"/>
      <c r="S541" s="1131" t="str">
        <f>IF(SUM(D3_Mengen[[#This Row],[Stromkreis AC km (Stromkreis)]:[Konverter DC Anzahl]])&gt;0,"ja","nein")</f>
        <v>nein</v>
      </c>
      <c r="T541" s="1131"/>
    </row>
    <row r="542" spans="2:20" ht="14.85" customHeight="1" x14ac:dyDescent="0.2">
      <c r="B542" s="1129"/>
      <c r="C542" s="1118"/>
      <c r="D542" s="1118"/>
      <c r="E542" s="1118"/>
      <c r="F542" s="1118"/>
      <c r="G542"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42" s="1130"/>
      <c r="I542" s="1130"/>
      <c r="J542" s="1130"/>
      <c r="K542" s="1130"/>
      <c r="L542" s="1130"/>
      <c r="M542" s="1130"/>
      <c r="N542" s="1130"/>
      <c r="O542" s="1130"/>
      <c r="P542" s="1130"/>
      <c r="Q542" s="1130"/>
      <c r="R542" s="1130"/>
      <c r="S542" s="1131" t="str">
        <f>IF(SUM(D3_Mengen[[#This Row],[Stromkreis AC km (Stromkreis)]:[Konverter DC Anzahl]])&gt;0,"ja","nein")</f>
        <v>nein</v>
      </c>
      <c r="T542" s="1131"/>
    </row>
    <row r="543" spans="2:20" ht="14.85" customHeight="1" x14ac:dyDescent="0.2">
      <c r="B543" s="1129"/>
      <c r="C543" s="1118"/>
      <c r="D543" s="1118"/>
      <c r="E543" s="1118"/>
      <c r="F543" s="1118"/>
      <c r="G543"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43" s="1130"/>
      <c r="I543" s="1130"/>
      <c r="J543" s="1130"/>
      <c r="K543" s="1130"/>
      <c r="L543" s="1130"/>
      <c r="M543" s="1130"/>
      <c r="N543" s="1130"/>
      <c r="O543" s="1130"/>
      <c r="P543" s="1130"/>
      <c r="Q543" s="1130"/>
      <c r="R543" s="1130"/>
      <c r="S543" s="1131" t="str">
        <f>IF(SUM(D3_Mengen[[#This Row],[Stromkreis AC km (Stromkreis)]:[Konverter DC Anzahl]])&gt;0,"ja","nein")</f>
        <v>nein</v>
      </c>
      <c r="T543" s="1131"/>
    </row>
    <row r="544" spans="2:20" ht="14.85" customHeight="1" x14ac:dyDescent="0.2">
      <c r="B544" s="1129"/>
      <c r="C544" s="1118"/>
      <c r="D544" s="1118"/>
      <c r="E544" s="1118"/>
      <c r="F544" s="1118"/>
      <c r="G544"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44" s="1130"/>
      <c r="I544" s="1130"/>
      <c r="J544" s="1130"/>
      <c r="K544" s="1130"/>
      <c r="L544" s="1130"/>
      <c r="M544" s="1130"/>
      <c r="N544" s="1130"/>
      <c r="O544" s="1130"/>
      <c r="P544" s="1130"/>
      <c r="Q544" s="1130"/>
      <c r="R544" s="1130"/>
      <c r="S544" s="1131" t="str">
        <f>IF(SUM(D3_Mengen[[#This Row],[Stromkreis AC km (Stromkreis)]:[Konverter DC Anzahl]])&gt;0,"ja","nein")</f>
        <v>nein</v>
      </c>
      <c r="T544" s="1131"/>
    </row>
    <row r="545" spans="2:20" ht="14.85" customHeight="1" x14ac:dyDescent="0.2">
      <c r="B545" s="1129"/>
      <c r="C545" s="1118"/>
      <c r="D545" s="1118"/>
      <c r="E545" s="1118"/>
      <c r="F545" s="1118"/>
      <c r="G545"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45" s="1130"/>
      <c r="I545" s="1130"/>
      <c r="J545" s="1130"/>
      <c r="K545" s="1130"/>
      <c r="L545" s="1130"/>
      <c r="M545" s="1130"/>
      <c r="N545" s="1130"/>
      <c r="O545" s="1130"/>
      <c r="P545" s="1130"/>
      <c r="Q545" s="1130"/>
      <c r="R545" s="1130"/>
      <c r="S545" s="1131" t="str">
        <f>IF(SUM(D3_Mengen[[#This Row],[Stromkreis AC km (Stromkreis)]:[Konverter DC Anzahl]])&gt;0,"ja","nein")</f>
        <v>nein</v>
      </c>
      <c r="T545" s="1131"/>
    </row>
    <row r="546" spans="2:20" ht="14.85" customHeight="1" x14ac:dyDescent="0.2">
      <c r="B546" s="1129"/>
      <c r="C546" s="1118"/>
      <c r="D546" s="1118"/>
      <c r="E546" s="1118"/>
      <c r="F546" s="1118"/>
      <c r="G546"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46" s="1130"/>
      <c r="I546" s="1130"/>
      <c r="J546" s="1130"/>
      <c r="K546" s="1130"/>
      <c r="L546" s="1130"/>
      <c r="M546" s="1130"/>
      <c r="N546" s="1130"/>
      <c r="O546" s="1130"/>
      <c r="P546" s="1130"/>
      <c r="Q546" s="1130"/>
      <c r="R546" s="1130"/>
      <c r="S546" s="1131" t="str">
        <f>IF(SUM(D3_Mengen[[#This Row],[Stromkreis AC km (Stromkreis)]:[Konverter DC Anzahl]])&gt;0,"ja","nein")</f>
        <v>nein</v>
      </c>
      <c r="T546" s="1131"/>
    </row>
    <row r="547" spans="2:20" ht="14.85" customHeight="1" x14ac:dyDescent="0.2">
      <c r="B547" s="1129"/>
      <c r="C547" s="1118"/>
      <c r="D547" s="1118"/>
      <c r="E547" s="1118"/>
      <c r="F547" s="1118"/>
      <c r="G547"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47" s="1130"/>
      <c r="I547" s="1130"/>
      <c r="J547" s="1130"/>
      <c r="K547" s="1130"/>
      <c r="L547" s="1130"/>
      <c r="M547" s="1130"/>
      <c r="N547" s="1130"/>
      <c r="O547" s="1130"/>
      <c r="P547" s="1130"/>
      <c r="Q547" s="1130"/>
      <c r="R547" s="1130"/>
      <c r="S547" s="1131" t="str">
        <f>IF(SUM(D3_Mengen[[#This Row],[Stromkreis AC km (Stromkreis)]:[Konverter DC Anzahl]])&gt;0,"ja","nein")</f>
        <v>nein</v>
      </c>
      <c r="T547" s="1131"/>
    </row>
    <row r="548" spans="2:20" ht="14.85" customHeight="1" x14ac:dyDescent="0.2">
      <c r="B548" s="1129"/>
      <c r="C548" s="1118"/>
      <c r="D548" s="1118"/>
      <c r="E548" s="1118"/>
      <c r="F548" s="1118"/>
      <c r="G548"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48" s="1130"/>
      <c r="I548" s="1130"/>
      <c r="J548" s="1130"/>
      <c r="K548" s="1130"/>
      <c r="L548" s="1130"/>
      <c r="M548" s="1130"/>
      <c r="N548" s="1130"/>
      <c r="O548" s="1130"/>
      <c r="P548" s="1130"/>
      <c r="Q548" s="1130"/>
      <c r="R548" s="1130"/>
      <c r="S548" s="1131" t="str">
        <f>IF(SUM(D3_Mengen[[#This Row],[Stromkreis AC km (Stromkreis)]:[Konverter DC Anzahl]])&gt;0,"ja","nein")</f>
        <v>nein</v>
      </c>
      <c r="T548" s="1131"/>
    </row>
    <row r="549" spans="2:20" ht="14.85" customHeight="1" x14ac:dyDescent="0.2">
      <c r="B549" s="1129"/>
      <c r="C549" s="1118"/>
      <c r="D549" s="1118"/>
      <c r="E549" s="1118"/>
      <c r="F549" s="1118"/>
      <c r="G549"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49" s="1130"/>
      <c r="I549" s="1130"/>
      <c r="J549" s="1130"/>
      <c r="K549" s="1130"/>
      <c r="L549" s="1130"/>
      <c r="M549" s="1130"/>
      <c r="N549" s="1130"/>
      <c r="O549" s="1130"/>
      <c r="P549" s="1130"/>
      <c r="Q549" s="1130"/>
      <c r="R549" s="1130"/>
      <c r="S549" s="1131" t="str">
        <f>IF(SUM(D3_Mengen[[#This Row],[Stromkreis AC km (Stromkreis)]:[Konverter DC Anzahl]])&gt;0,"ja","nein")</f>
        <v>nein</v>
      </c>
      <c r="T549" s="1131"/>
    </row>
    <row r="550" spans="2:20" ht="14.85" customHeight="1" x14ac:dyDescent="0.2">
      <c r="B550" s="1129"/>
      <c r="C550" s="1118"/>
      <c r="D550" s="1118"/>
      <c r="E550" s="1118"/>
      <c r="F550" s="1118"/>
      <c r="G550"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50" s="1130"/>
      <c r="I550" s="1130"/>
      <c r="J550" s="1130"/>
      <c r="K550" s="1130"/>
      <c r="L550" s="1130"/>
      <c r="M550" s="1130"/>
      <c r="N550" s="1130"/>
      <c r="O550" s="1130"/>
      <c r="P550" s="1130"/>
      <c r="Q550" s="1130"/>
      <c r="R550" s="1130"/>
      <c r="S550" s="1131" t="str">
        <f>IF(SUM(D3_Mengen[[#This Row],[Stromkreis AC km (Stromkreis)]:[Konverter DC Anzahl]])&gt;0,"ja","nein")</f>
        <v>nein</v>
      </c>
      <c r="T550" s="1131"/>
    </row>
    <row r="551" spans="2:20" ht="14.85" customHeight="1" x14ac:dyDescent="0.2">
      <c r="B551" s="1129"/>
      <c r="C551" s="1118"/>
      <c r="D551" s="1118"/>
      <c r="E551" s="1118"/>
      <c r="F551" s="1118"/>
      <c r="G551"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51" s="1130"/>
      <c r="I551" s="1130"/>
      <c r="J551" s="1130"/>
      <c r="K551" s="1130"/>
      <c r="L551" s="1130"/>
      <c r="M551" s="1130"/>
      <c r="N551" s="1130"/>
      <c r="O551" s="1130"/>
      <c r="P551" s="1130"/>
      <c r="Q551" s="1130"/>
      <c r="R551" s="1130"/>
      <c r="S551" s="1131" t="str">
        <f>IF(SUM(D3_Mengen[[#This Row],[Stromkreis AC km (Stromkreis)]:[Konverter DC Anzahl]])&gt;0,"ja","nein")</f>
        <v>nein</v>
      </c>
      <c r="T551" s="1131"/>
    </row>
    <row r="552" spans="2:20" ht="14.85" customHeight="1" x14ac:dyDescent="0.2">
      <c r="B552" s="1129"/>
      <c r="C552" s="1118"/>
      <c r="D552" s="1118"/>
      <c r="E552" s="1118"/>
      <c r="F552" s="1118"/>
      <c r="G552"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52" s="1130"/>
      <c r="I552" s="1130"/>
      <c r="J552" s="1130"/>
      <c r="K552" s="1130"/>
      <c r="L552" s="1130"/>
      <c r="M552" s="1130"/>
      <c r="N552" s="1130"/>
      <c r="O552" s="1130"/>
      <c r="P552" s="1130"/>
      <c r="Q552" s="1130"/>
      <c r="R552" s="1130"/>
      <c r="S552" s="1131" t="str">
        <f>IF(SUM(D3_Mengen[[#This Row],[Stromkreis AC km (Stromkreis)]:[Konverter DC Anzahl]])&gt;0,"ja","nein")</f>
        <v>nein</v>
      </c>
      <c r="T552" s="1131"/>
    </row>
    <row r="553" spans="2:20" ht="14.85" customHeight="1" x14ac:dyDescent="0.2">
      <c r="B553" s="1129"/>
      <c r="C553" s="1118"/>
      <c r="D553" s="1118"/>
      <c r="E553" s="1118"/>
      <c r="F553" s="1118"/>
      <c r="G553"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53" s="1130"/>
      <c r="I553" s="1130"/>
      <c r="J553" s="1130"/>
      <c r="K553" s="1130"/>
      <c r="L553" s="1130"/>
      <c r="M553" s="1130"/>
      <c r="N553" s="1130"/>
      <c r="O553" s="1130"/>
      <c r="P553" s="1130"/>
      <c r="Q553" s="1130"/>
      <c r="R553" s="1130"/>
      <c r="S553" s="1131" t="str">
        <f>IF(SUM(D3_Mengen[[#This Row],[Stromkreis AC km (Stromkreis)]:[Konverter DC Anzahl]])&gt;0,"ja","nein")</f>
        <v>nein</v>
      </c>
      <c r="T553" s="1131"/>
    </row>
    <row r="554" spans="2:20" ht="14.85" customHeight="1" x14ac:dyDescent="0.2">
      <c r="B554" s="1129"/>
      <c r="C554" s="1118"/>
      <c r="D554" s="1118"/>
      <c r="E554" s="1118"/>
      <c r="F554" s="1118"/>
      <c r="G554"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54" s="1130"/>
      <c r="I554" s="1130"/>
      <c r="J554" s="1130"/>
      <c r="K554" s="1130"/>
      <c r="L554" s="1130"/>
      <c r="M554" s="1130"/>
      <c r="N554" s="1130"/>
      <c r="O554" s="1130"/>
      <c r="P554" s="1130"/>
      <c r="Q554" s="1130"/>
      <c r="R554" s="1130"/>
      <c r="S554" s="1131" t="str">
        <f>IF(SUM(D3_Mengen[[#This Row],[Stromkreis AC km (Stromkreis)]:[Konverter DC Anzahl]])&gt;0,"ja","nein")</f>
        <v>nein</v>
      </c>
      <c r="T554" s="1131"/>
    </row>
    <row r="555" spans="2:20" ht="14.85" customHeight="1" x14ac:dyDescent="0.2">
      <c r="B555" s="1129"/>
      <c r="C555" s="1118"/>
      <c r="D555" s="1118"/>
      <c r="E555" s="1118"/>
      <c r="F555" s="1118"/>
      <c r="G555"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55" s="1130"/>
      <c r="I555" s="1130"/>
      <c r="J555" s="1130"/>
      <c r="K555" s="1130"/>
      <c r="L555" s="1130"/>
      <c r="M555" s="1130"/>
      <c r="N555" s="1130"/>
      <c r="O555" s="1130"/>
      <c r="P555" s="1130"/>
      <c r="Q555" s="1130"/>
      <c r="R555" s="1130"/>
      <c r="S555" s="1131" t="str">
        <f>IF(SUM(D3_Mengen[[#This Row],[Stromkreis AC km (Stromkreis)]:[Konverter DC Anzahl]])&gt;0,"ja","nein")</f>
        <v>nein</v>
      </c>
      <c r="T555" s="1131"/>
    </row>
    <row r="556" spans="2:20" ht="14.85" customHeight="1" x14ac:dyDescent="0.2">
      <c r="B556" s="1129"/>
      <c r="C556" s="1118"/>
      <c r="D556" s="1118"/>
      <c r="E556" s="1118"/>
      <c r="F556" s="1118"/>
      <c r="G556"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56" s="1130"/>
      <c r="I556" s="1130"/>
      <c r="J556" s="1130"/>
      <c r="K556" s="1130"/>
      <c r="L556" s="1130"/>
      <c r="M556" s="1130"/>
      <c r="N556" s="1130"/>
      <c r="O556" s="1130"/>
      <c r="P556" s="1130"/>
      <c r="Q556" s="1130"/>
      <c r="R556" s="1130"/>
      <c r="S556" s="1131" t="str">
        <f>IF(SUM(D3_Mengen[[#This Row],[Stromkreis AC km (Stromkreis)]:[Konverter DC Anzahl]])&gt;0,"ja","nein")</f>
        <v>nein</v>
      </c>
      <c r="T556" s="1131"/>
    </row>
    <row r="557" spans="2:20" ht="14.85" customHeight="1" x14ac:dyDescent="0.2">
      <c r="B557" s="1129"/>
      <c r="C557" s="1118"/>
      <c r="D557" s="1118"/>
      <c r="E557" s="1118"/>
      <c r="F557" s="1118"/>
      <c r="G557"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57" s="1130"/>
      <c r="I557" s="1130"/>
      <c r="J557" s="1130"/>
      <c r="K557" s="1130"/>
      <c r="L557" s="1130"/>
      <c r="M557" s="1130"/>
      <c r="N557" s="1130"/>
      <c r="O557" s="1130"/>
      <c r="P557" s="1130"/>
      <c r="Q557" s="1130"/>
      <c r="R557" s="1130"/>
      <c r="S557" s="1131" t="str">
        <f>IF(SUM(D3_Mengen[[#This Row],[Stromkreis AC km (Stromkreis)]:[Konverter DC Anzahl]])&gt;0,"ja","nein")</f>
        <v>nein</v>
      </c>
      <c r="T557" s="1131"/>
    </row>
    <row r="558" spans="2:20" ht="14.85" customHeight="1" x14ac:dyDescent="0.2">
      <c r="B558" s="1129"/>
      <c r="C558" s="1118"/>
      <c r="D558" s="1118"/>
      <c r="E558" s="1118"/>
      <c r="F558" s="1118"/>
      <c r="G558"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58" s="1130"/>
      <c r="I558" s="1130"/>
      <c r="J558" s="1130"/>
      <c r="K558" s="1130"/>
      <c r="L558" s="1130"/>
      <c r="M558" s="1130"/>
      <c r="N558" s="1130"/>
      <c r="O558" s="1130"/>
      <c r="P558" s="1130"/>
      <c r="Q558" s="1130"/>
      <c r="R558" s="1130"/>
      <c r="S558" s="1131" t="str">
        <f>IF(SUM(D3_Mengen[[#This Row],[Stromkreis AC km (Stromkreis)]:[Konverter DC Anzahl]])&gt;0,"ja","nein")</f>
        <v>nein</v>
      </c>
      <c r="T558" s="1131"/>
    </row>
    <row r="559" spans="2:20" ht="14.85" customHeight="1" x14ac:dyDescent="0.2">
      <c r="B559" s="1129"/>
      <c r="C559" s="1118"/>
      <c r="D559" s="1118"/>
      <c r="E559" s="1118"/>
      <c r="F559" s="1118"/>
      <c r="G559"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59" s="1130"/>
      <c r="I559" s="1130"/>
      <c r="J559" s="1130"/>
      <c r="K559" s="1130"/>
      <c r="L559" s="1130"/>
      <c r="M559" s="1130"/>
      <c r="N559" s="1130"/>
      <c r="O559" s="1130"/>
      <c r="P559" s="1130"/>
      <c r="Q559" s="1130"/>
      <c r="R559" s="1130"/>
      <c r="S559" s="1131" t="str">
        <f>IF(SUM(D3_Mengen[[#This Row],[Stromkreis AC km (Stromkreis)]:[Konverter DC Anzahl]])&gt;0,"ja","nein")</f>
        <v>nein</v>
      </c>
      <c r="T559" s="1131"/>
    </row>
    <row r="560" spans="2:20" ht="14.85" customHeight="1" x14ac:dyDescent="0.2">
      <c r="B560" s="1129"/>
      <c r="C560" s="1118"/>
      <c r="D560" s="1118"/>
      <c r="E560" s="1118"/>
      <c r="F560" s="1118"/>
      <c r="G560"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60" s="1130"/>
      <c r="I560" s="1130"/>
      <c r="J560" s="1130"/>
      <c r="K560" s="1130"/>
      <c r="L560" s="1130"/>
      <c r="M560" s="1130"/>
      <c r="N560" s="1130"/>
      <c r="O560" s="1130"/>
      <c r="P560" s="1130"/>
      <c r="Q560" s="1130"/>
      <c r="R560" s="1130"/>
      <c r="S560" s="1131" t="str">
        <f>IF(SUM(D3_Mengen[[#This Row],[Stromkreis AC km (Stromkreis)]:[Konverter DC Anzahl]])&gt;0,"ja","nein")</f>
        <v>nein</v>
      </c>
      <c r="T560" s="1131"/>
    </row>
    <row r="561" spans="2:20" ht="14.85" customHeight="1" x14ac:dyDescent="0.2">
      <c r="B561" s="1129"/>
      <c r="C561" s="1118"/>
      <c r="D561" s="1118"/>
      <c r="E561" s="1118"/>
      <c r="F561" s="1118"/>
      <c r="G561"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61" s="1130"/>
      <c r="I561" s="1130"/>
      <c r="J561" s="1130"/>
      <c r="K561" s="1130"/>
      <c r="L561" s="1130"/>
      <c r="M561" s="1130"/>
      <c r="N561" s="1130"/>
      <c r="O561" s="1130"/>
      <c r="P561" s="1130"/>
      <c r="Q561" s="1130"/>
      <c r="R561" s="1130"/>
      <c r="S561" s="1131" t="str">
        <f>IF(SUM(D3_Mengen[[#This Row],[Stromkreis AC km (Stromkreis)]:[Konverter DC Anzahl]])&gt;0,"ja","nein")</f>
        <v>nein</v>
      </c>
      <c r="T561" s="1131"/>
    </row>
    <row r="562" spans="2:20" ht="14.85" customHeight="1" x14ac:dyDescent="0.2">
      <c r="B562" s="1129"/>
      <c r="C562" s="1118"/>
      <c r="D562" s="1118"/>
      <c r="E562" s="1118"/>
      <c r="F562" s="1118"/>
      <c r="G562"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62" s="1130"/>
      <c r="I562" s="1130"/>
      <c r="J562" s="1130"/>
      <c r="K562" s="1130"/>
      <c r="L562" s="1130"/>
      <c r="M562" s="1130"/>
      <c r="N562" s="1130"/>
      <c r="O562" s="1130"/>
      <c r="P562" s="1130"/>
      <c r="Q562" s="1130"/>
      <c r="R562" s="1130"/>
      <c r="S562" s="1131" t="str">
        <f>IF(SUM(D3_Mengen[[#This Row],[Stromkreis AC km (Stromkreis)]:[Konverter DC Anzahl]])&gt;0,"ja","nein")</f>
        <v>nein</v>
      </c>
      <c r="T562" s="1131"/>
    </row>
    <row r="563" spans="2:20" ht="14.85" customHeight="1" x14ac:dyDescent="0.2">
      <c r="B563" s="1129"/>
      <c r="C563" s="1118"/>
      <c r="D563" s="1118"/>
      <c r="E563" s="1118"/>
      <c r="F563" s="1118"/>
      <c r="G563"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63" s="1130"/>
      <c r="I563" s="1130"/>
      <c r="J563" s="1130"/>
      <c r="K563" s="1130"/>
      <c r="L563" s="1130"/>
      <c r="M563" s="1130"/>
      <c r="N563" s="1130"/>
      <c r="O563" s="1130"/>
      <c r="P563" s="1130"/>
      <c r="Q563" s="1130"/>
      <c r="R563" s="1130"/>
      <c r="S563" s="1131" t="str">
        <f>IF(SUM(D3_Mengen[[#This Row],[Stromkreis AC km (Stromkreis)]:[Konverter DC Anzahl]])&gt;0,"ja","nein")</f>
        <v>nein</v>
      </c>
      <c r="T563" s="1131"/>
    </row>
    <row r="564" spans="2:20" ht="14.85" customHeight="1" x14ac:dyDescent="0.2">
      <c r="B564" s="1129"/>
      <c r="C564" s="1118"/>
      <c r="D564" s="1118"/>
      <c r="E564" s="1118"/>
      <c r="F564" s="1118"/>
      <c r="G564"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64" s="1130"/>
      <c r="I564" s="1130"/>
      <c r="J564" s="1130"/>
      <c r="K564" s="1130"/>
      <c r="L564" s="1130"/>
      <c r="M564" s="1130"/>
      <c r="N564" s="1130"/>
      <c r="O564" s="1130"/>
      <c r="P564" s="1130"/>
      <c r="Q564" s="1130"/>
      <c r="R564" s="1130"/>
      <c r="S564" s="1131" t="str">
        <f>IF(SUM(D3_Mengen[[#This Row],[Stromkreis AC km (Stromkreis)]:[Konverter DC Anzahl]])&gt;0,"ja","nein")</f>
        <v>nein</v>
      </c>
      <c r="T564" s="1131"/>
    </row>
    <row r="565" spans="2:20" ht="14.85" customHeight="1" x14ac:dyDescent="0.2">
      <c r="B565" s="1129"/>
      <c r="C565" s="1118"/>
      <c r="D565" s="1118"/>
      <c r="E565" s="1118"/>
      <c r="F565" s="1118"/>
      <c r="G565"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65" s="1130"/>
      <c r="I565" s="1130"/>
      <c r="J565" s="1130"/>
      <c r="K565" s="1130"/>
      <c r="L565" s="1130"/>
      <c r="M565" s="1130"/>
      <c r="N565" s="1130"/>
      <c r="O565" s="1130"/>
      <c r="P565" s="1130"/>
      <c r="Q565" s="1130"/>
      <c r="R565" s="1130"/>
      <c r="S565" s="1131" t="str">
        <f>IF(SUM(D3_Mengen[[#This Row],[Stromkreis AC km (Stromkreis)]:[Konverter DC Anzahl]])&gt;0,"ja","nein")</f>
        <v>nein</v>
      </c>
      <c r="T565" s="1131"/>
    </row>
    <row r="566" spans="2:20" ht="14.85" customHeight="1" x14ac:dyDescent="0.2">
      <c r="B566" s="1129"/>
      <c r="C566" s="1118"/>
      <c r="D566" s="1118"/>
      <c r="E566" s="1118"/>
      <c r="F566" s="1118"/>
      <c r="G566"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66" s="1130"/>
      <c r="I566" s="1130"/>
      <c r="J566" s="1130"/>
      <c r="K566" s="1130"/>
      <c r="L566" s="1130"/>
      <c r="M566" s="1130"/>
      <c r="N566" s="1130"/>
      <c r="O566" s="1130"/>
      <c r="P566" s="1130"/>
      <c r="Q566" s="1130"/>
      <c r="R566" s="1130"/>
      <c r="S566" s="1131" t="str">
        <f>IF(SUM(D3_Mengen[[#This Row],[Stromkreis AC km (Stromkreis)]:[Konverter DC Anzahl]])&gt;0,"ja","nein")</f>
        <v>nein</v>
      </c>
      <c r="T566" s="1131"/>
    </row>
    <row r="567" spans="2:20" ht="14.85" customHeight="1" x14ac:dyDescent="0.2">
      <c r="B567" s="1129"/>
      <c r="C567" s="1118"/>
      <c r="D567" s="1118"/>
      <c r="E567" s="1118"/>
      <c r="F567" s="1118"/>
      <c r="G567"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67" s="1130"/>
      <c r="I567" s="1130"/>
      <c r="J567" s="1130"/>
      <c r="K567" s="1130"/>
      <c r="L567" s="1130"/>
      <c r="M567" s="1130"/>
      <c r="N567" s="1130"/>
      <c r="O567" s="1130"/>
      <c r="P567" s="1130"/>
      <c r="Q567" s="1130"/>
      <c r="R567" s="1130"/>
      <c r="S567" s="1131" t="str">
        <f>IF(SUM(D3_Mengen[[#This Row],[Stromkreis AC km (Stromkreis)]:[Konverter DC Anzahl]])&gt;0,"ja","nein")</f>
        <v>nein</v>
      </c>
      <c r="T567" s="1131"/>
    </row>
    <row r="568" spans="2:20" ht="14.85" customHeight="1" x14ac:dyDescent="0.2">
      <c r="B568" s="1129"/>
      <c r="C568" s="1118"/>
      <c r="D568" s="1118"/>
      <c r="E568" s="1118"/>
      <c r="F568" s="1118"/>
      <c r="G568"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68" s="1130"/>
      <c r="I568" s="1130"/>
      <c r="J568" s="1130"/>
      <c r="K568" s="1130"/>
      <c r="L568" s="1130"/>
      <c r="M568" s="1130"/>
      <c r="N568" s="1130"/>
      <c r="O568" s="1130"/>
      <c r="P568" s="1130"/>
      <c r="Q568" s="1130"/>
      <c r="R568" s="1130"/>
      <c r="S568" s="1131" t="str">
        <f>IF(SUM(D3_Mengen[[#This Row],[Stromkreis AC km (Stromkreis)]:[Konverter DC Anzahl]])&gt;0,"ja","nein")</f>
        <v>nein</v>
      </c>
      <c r="T568" s="1131"/>
    </row>
    <row r="569" spans="2:20" ht="14.85" customHeight="1" x14ac:dyDescent="0.2">
      <c r="B569" s="1129"/>
      <c r="C569" s="1118"/>
      <c r="D569" s="1118"/>
      <c r="E569" s="1118"/>
      <c r="F569" s="1118"/>
      <c r="G569"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69" s="1130"/>
      <c r="I569" s="1130"/>
      <c r="J569" s="1130"/>
      <c r="K569" s="1130"/>
      <c r="L569" s="1130"/>
      <c r="M569" s="1130"/>
      <c r="N569" s="1130"/>
      <c r="O569" s="1130"/>
      <c r="P569" s="1130"/>
      <c r="Q569" s="1130"/>
      <c r="R569" s="1130"/>
      <c r="S569" s="1131" t="str">
        <f>IF(SUM(D3_Mengen[[#This Row],[Stromkreis AC km (Stromkreis)]:[Konverter DC Anzahl]])&gt;0,"ja","nein")</f>
        <v>nein</v>
      </c>
      <c r="T569" s="1131"/>
    </row>
    <row r="570" spans="2:20" ht="14.85" customHeight="1" x14ac:dyDescent="0.2">
      <c r="B570" s="1129"/>
      <c r="C570" s="1118"/>
      <c r="D570" s="1118"/>
      <c r="E570" s="1118"/>
      <c r="F570" s="1118"/>
      <c r="G570"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70" s="1130"/>
      <c r="I570" s="1130"/>
      <c r="J570" s="1130"/>
      <c r="K570" s="1130"/>
      <c r="L570" s="1130"/>
      <c r="M570" s="1130"/>
      <c r="N570" s="1130"/>
      <c r="O570" s="1130"/>
      <c r="P570" s="1130"/>
      <c r="Q570" s="1130"/>
      <c r="R570" s="1130"/>
      <c r="S570" s="1131" t="str">
        <f>IF(SUM(D3_Mengen[[#This Row],[Stromkreis AC km (Stromkreis)]:[Konverter DC Anzahl]])&gt;0,"ja","nein")</f>
        <v>nein</v>
      </c>
      <c r="T570" s="1131"/>
    </row>
    <row r="571" spans="2:20" ht="14.85" customHeight="1" x14ac:dyDescent="0.2">
      <c r="B571" s="1129"/>
      <c r="C571" s="1118"/>
      <c r="D571" s="1118"/>
      <c r="E571" s="1118"/>
      <c r="F571" s="1118"/>
      <c r="G571"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71" s="1130"/>
      <c r="I571" s="1130"/>
      <c r="J571" s="1130"/>
      <c r="K571" s="1130"/>
      <c r="L571" s="1130"/>
      <c r="M571" s="1130"/>
      <c r="N571" s="1130"/>
      <c r="O571" s="1130"/>
      <c r="P571" s="1130"/>
      <c r="Q571" s="1130"/>
      <c r="R571" s="1130"/>
      <c r="S571" s="1131" t="str">
        <f>IF(SUM(D3_Mengen[[#This Row],[Stromkreis AC km (Stromkreis)]:[Konverter DC Anzahl]])&gt;0,"ja","nein")</f>
        <v>nein</v>
      </c>
      <c r="T571" s="1131"/>
    </row>
    <row r="572" spans="2:20" ht="14.85" customHeight="1" x14ac:dyDescent="0.2">
      <c r="B572" s="1129"/>
      <c r="C572" s="1118"/>
      <c r="D572" s="1118"/>
      <c r="E572" s="1118"/>
      <c r="F572" s="1118"/>
      <c r="G572"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72" s="1130"/>
      <c r="I572" s="1130"/>
      <c r="J572" s="1130"/>
      <c r="K572" s="1130"/>
      <c r="L572" s="1130"/>
      <c r="M572" s="1130"/>
      <c r="N572" s="1130"/>
      <c r="O572" s="1130"/>
      <c r="P572" s="1130"/>
      <c r="Q572" s="1130"/>
      <c r="R572" s="1130"/>
      <c r="S572" s="1131" t="str">
        <f>IF(SUM(D3_Mengen[[#This Row],[Stromkreis AC km (Stromkreis)]:[Konverter DC Anzahl]])&gt;0,"ja","nein")</f>
        <v>nein</v>
      </c>
      <c r="T572" s="1131"/>
    </row>
    <row r="573" spans="2:20" ht="14.85" customHeight="1" x14ac:dyDescent="0.2">
      <c r="B573" s="1129"/>
      <c r="C573" s="1118"/>
      <c r="D573" s="1118"/>
      <c r="E573" s="1118"/>
      <c r="F573" s="1118"/>
      <c r="G573"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73" s="1130"/>
      <c r="I573" s="1130"/>
      <c r="J573" s="1130"/>
      <c r="K573" s="1130"/>
      <c r="L573" s="1130"/>
      <c r="M573" s="1130"/>
      <c r="N573" s="1130"/>
      <c r="O573" s="1130"/>
      <c r="P573" s="1130"/>
      <c r="Q573" s="1130"/>
      <c r="R573" s="1130"/>
      <c r="S573" s="1131" t="str">
        <f>IF(SUM(D3_Mengen[[#This Row],[Stromkreis AC km (Stromkreis)]:[Konverter DC Anzahl]])&gt;0,"ja","nein")</f>
        <v>nein</v>
      </c>
      <c r="T573" s="1131"/>
    </row>
    <row r="574" spans="2:20" ht="14.85" customHeight="1" x14ac:dyDescent="0.2">
      <c r="B574" s="1129"/>
      <c r="C574" s="1118"/>
      <c r="D574" s="1118"/>
      <c r="E574" s="1118"/>
      <c r="F574" s="1118"/>
      <c r="G574"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74" s="1130"/>
      <c r="I574" s="1130"/>
      <c r="J574" s="1130"/>
      <c r="K574" s="1130"/>
      <c r="L574" s="1130"/>
      <c r="M574" s="1130"/>
      <c r="N574" s="1130"/>
      <c r="O574" s="1130"/>
      <c r="P574" s="1130"/>
      <c r="Q574" s="1130"/>
      <c r="R574" s="1130"/>
      <c r="S574" s="1131" t="str">
        <f>IF(SUM(D3_Mengen[[#This Row],[Stromkreis AC km (Stromkreis)]:[Konverter DC Anzahl]])&gt;0,"ja","nein")</f>
        <v>nein</v>
      </c>
      <c r="T574" s="1131"/>
    </row>
    <row r="575" spans="2:20" ht="14.85" customHeight="1" x14ac:dyDescent="0.2">
      <c r="B575" s="1129"/>
      <c r="C575" s="1118"/>
      <c r="D575" s="1118"/>
      <c r="E575" s="1118"/>
      <c r="F575" s="1118"/>
      <c r="G575"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75" s="1130"/>
      <c r="I575" s="1130"/>
      <c r="J575" s="1130"/>
      <c r="K575" s="1130"/>
      <c r="L575" s="1130"/>
      <c r="M575" s="1130"/>
      <c r="N575" s="1130"/>
      <c r="O575" s="1130"/>
      <c r="P575" s="1130"/>
      <c r="Q575" s="1130"/>
      <c r="R575" s="1130"/>
      <c r="S575" s="1131" t="str">
        <f>IF(SUM(D3_Mengen[[#This Row],[Stromkreis AC km (Stromkreis)]:[Konverter DC Anzahl]])&gt;0,"ja","nein")</f>
        <v>nein</v>
      </c>
      <c r="T575" s="1131"/>
    </row>
    <row r="576" spans="2:20" ht="14.85" customHeight="1" x14ac:dyDescent="0.2">
      <c r="B576" s="1129"/>
      <c r="C576" s="1118"/>
      <c r="D576" s="1118"/>
      <c r="E576" s="1118"/>
      <c r="F576" s="1118"/>
      <c r="G576"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76" s="1130"/>
      <c r="I576" s="1130"/>
      <c r="J576" s="1130"/>
      <c r="K576" s="1130"/>
      <c r="L576" s="1130"/>
      <c r="M576" s="1130"/>
      <c r="N576" s="1130"/>
      <c r="O576" s="1130"/>
      <c r="P576" s="1130"/>
      <c r="Q576" s="1130"/>
      <c r="R576" s="1130"/>
      <c r="S576" s="1131" t="str">
        <f>IF(SUM(D3_Mengen[[#This Row],[Stromkreis AC km (Stromkreis)]:[Konverter DC Anzahl]])&gt;0,"ja","nein")</f>
        <v>nein</v>
      </c>
      <c r="T576" s="1131"/>
    </row>
    <row r="577" spans="2:20" ht="14.85" customHeight="1" x14ac:dyDescent="0.2">
      <c r="B577" s="1129"/>
      <c r="C577" s="1118"/>
      <c r="D577" s="1118"/>
      <c r="E577" s="1118"/>
      <c r="F577" s="1118"/>
      <c r="G577"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77" s="1130"/>
      <c r="I577" s="1130"/>
      <c r="J577" s="1130"/>
      <c r="K577" s="1130"/>
      <c r="L577" s="1130"/>
      <c r="M577" s="1130"/>
      <c r="N577" s="1130"/>
      <c r="O577" s="1130"/>
      <c r="P577" s="1130"/>
      <c r="Q577" s="1130"/>
      <c r="R577" s="1130"/>
      <c r="S577" s="1131" t="str">
        <f>IF(SUM(D3_Mengen[[#This Row],[Stromkreis AC km (Stromkreis)]:[Konverter DC Anzahl]])&gt;0,"ja","nein")</f>
        <v>nein</v>
      </c>
      <c r="T577" s="1131"/>
    </row>
    <row r="578" spans="2:20" ht="14.85" customHeight="1" x14ac:dyDescent="0.2">
      <c r="B578" s="1129"/>
      <c r="C578" s="1118"/>
      <c r="D578" s="1118"/>
      <c r="E578" s="1118"/>
      <c r="F578" s="1118"/>
      <c r="G578"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78" s="1130"/>
      <c r="I578" s="1130"/>
      <c r="J578" s="1130"/>
      <c r="K578" s="1130"/>
      <c r="L578" s="1130"/>
      <c r="M578" s="1130"/>
      <c r="N578" s="1130"/>
      <c r="O578" s="1130"/>
      <c r="P578" s="1130"/>
      <c r="Q578" s="1130"/>
      <c r="R578" s="1130"/>
      <c r="S578" s="1131" t="str">
        <f>IF(SUM(D3_Mengen[[#This Row],[Stromkreis AC km (Stromkreis)]:[Konverter DC Anzahl]])&gt;0,"ja","nein")</f>
        <v>nein</v>
      </c>
      <c r="T578" s="1131"/>
    </row>
    <row r="579" spans="2:20" ht="14.85" customHeight="1" x14ac:dyDescent="0.2">
      <c r="B579" s="1129"/>
      <c r="C579" s="1118"/>
      <c r="D579" s="1118"/>
      <c r="E579" s="1118"/>
      <c r="F579" s="1118"/>
      <c r="G579"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79" s="1130"/>
      <c r="I579" s="1130"/>
      <c r="J579" s="1130"/>
      <c r="K579" s="1130"/>
      <c r="L579" s="1130"/>
      <c r="M579" s="1130"/>
      <c r="N579" s="1130"/>
      <c r="O579" s="1130"/>
      <c r="P579" s="1130"/>
      <c r="Q579" s="1130"/>
      <c r="R579" s="1130"/>
      <c r="S579" s="1131" t="str">
        <f>IF(SUM(D3_Mengen[[#This Row],[Stromkreis AC km (Stromkreis)]:[Konverter DC Anzahl]])&gt;0,"ja","nein")</f>
        <v>nein</v>
      </c>
      <c r="T579" s="1131"/>
    </row>
    <row r="580" spans="2:20" ht="14.85" customHeight="1" x14ac:dyDescent="0.2">
      <c r="B580" s="1129"/>
      <c r="C580" s="1118"/>
      <c r="D580" s="1118"/>
      <c r="E580" s="1118"/>
      <c r="F580" s="1118"/>
      <c r="G580"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80" s="1130"/>
      <c r="I580" s="1130"/>
      <c r="J580" s="1130"/>
      <c r="K580" s="1130"/>
      <c r="L580" s="1130"/>
      <c r="M580" s="1130"/>
      <c r="N580" s="1130"/>
      <c r="O580" s="1130"/>
      <c r="P580" s="1130"/>
      <c r="Q580" s="1130"/>
      <c r="R580" s="1130"/>
      <c r="S580" s="1131" t="str">
        <f>IF(SUM(D3_Mengen[[#This Row],[Stromkreis AC km (Stromkreis)]:[Konverter DC Anzahl]])&gt;0,"ja","nein")</f>
        <v>nein</v>
      </c>
      <c r="T580" s="1131"/>
    </row>
    <row r="581" spans="2:20" ht="14.85" customHeight="1" x14ac:dyDescent="0.2">
      <c r="B581" s="1129"/>
      <c r="C581" s="1118"/>
      <c r="D581" s="1118"/>
      <c r="E581" s="1118"/>
      <c r="F581" s="1118"/>
      <c r="G581"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81" s="1130"/>
      <c r="I581" s="1130"/>
      <c r="J581" s="1130"/>
      <c r="K581" s="1130"/>
      <c r="L581" s="1130"/>
      <c r="M581" s="1130"/>
      <c r="N581" s="1130"/>
      <c r="O581" s="1130"/>
      <c r="P581" s="1130"/>
      <c r="Q581" s="1130"/>
      <c r="R581" s="1130"/>
      <c r="S581" s="1131" t="str">
        <f>IF(SUM(D3_Mengen[[#This Row],[Stromkreis AC km (Stromkreis)]:[Konverter DC Anzahl]])&gt;0,"ja","nein")</f>
        <v>nein</v>
      </c>
      <c r="T581" s="1131"/>
    </row>
    <row r="582" spans="2:20" ht="14.85" customHeight="1" x14ac:dyDescent="0.2">
      <c r="B582" s="1129"/>
      <c r="C582" s="1118"/>
      <c r="D582" s="1118"/>
      <c r="E582" s="1118"/>
      <c r="F582" s="1118"/>
      <c r="G582"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82" s="1130"/>
      <c r="I582" s="1130"/>
      <c r="J582" s="1130"/>
      <c r="K582" s="1130"/>
      <c r="L582" s="1130"/>
      <c r="M582" s="1130"/>
      <c r="N582" s="1130"/>
      <c r="O582" s="1130"/>
      <c r="P582" s="1130"/>
      <c r="Q582" s="1130"/>
      <c r="R582" s="1130"/>
      <c r="S582" s="1131" t="str">
        <f>IF(SUM(D3_Mengen[[#This Row],[Stromkreis AC km (Stromkreis)]:[Konverter DC Anzahl]])&gt;0,"ja","nein")</f>
        <v>nein</v>
      </c>
      <c r="T582" s="1131"/>
    </row>
    <row r="583" spans="2:20" ht="14.85" customHeight="1" x14ac:dyDescent="0.2">
      <c r="B583" s="1129"/>
      <c r="C583" s="1118"/>
      <c r="D583" s="1118"/>
      <c r="E583" s="1118"/>
      <c r="F583" s="1118"/>
      <c r="G583"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83" s="1130"/>
      <c r="I583" s="1130"/>
      <c r="J583" s="1130"/>
      <c r="K583" s="1130"/>
      <c r="L583" s="1130"/>
      <c r="M583" s="1130"/>
      <c r="N583" s="1130"/>
      <c r="O583" s="1130"/>
      <c r="P583" s="1130"/>
      <c r="Q583" s="1130"/>
      <c r="R583" s="1130"/>
      <c r="S583" s="1131" t="str">
        <f>IF(SUM(D3_Mengen[[#This Row],[Stromkreis AC km (Stromkreis)]:[Konverter DC Anzahl]])&gt;0,"ja","nein")</f>
        <v>nein</v>
      </c>
      <c r="T583" s="1131"/>
    </row>
    <row r="584" spans="2:20" ht="14.85" customHeight="1" x14ac:dyDescent="0.2">
      <c r="B584" s="1129"/>
      <c r="C584" s="1118"/>
      <c r="D584" s="1118"/>
      <c r="E584" s="1118"/>
      <c r="F584" s="1118"/>
      <c r="G584"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84" s="1130"/>
      <c r="I584" s="1130"/>
      <c r="J584" s="1130"/>
      <c r="K584" s="1130"/>
      <c r="L584" s="1130"/>
      <c r="M584" s="1130"/>
      <c r="N584" s="1130"/>
      <c r="O584" s="1130"/>
      <c r="P584" s="1130"/>
      <c r="Q584" s="1130"/>
      <c r="R584" s="1130"/>
      <c r="S584" s="1131" t="str">
        <f>IF(SUM(D3_Mengen[[#This Row],[Stromkreis AC km (Stromkreis)]:[Konverter DC Anzahl]])&gt;0,"ja","nein")</f>
        <v>nein</v>
      </c>
      <c r="T584" s="1131"/>
    </row>
    <row r="585" spans="2:20" ht="14.85" customHeight="1" x14ac:dyDescent="0.2">
      <c r="B585" s="1129"/>
      <c r="C585" s="1118"/>
      <c r="D585" s="1118"/>
      <c r="E585" s="1118"/>
      <c r="F585" s="1118"/>
      <c r="G585"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85" s="1130"/>
      <c r="I585" s="1130"/>
      <c r="J585" s="1130"/>
      <c r="K585" s="1130"/>
      <c r="L585" s="1130"/>
      <c r="M585" s="1130"/>
      <c r="N585" s="1130"/>
      <c r="O585" s="1130"/>
      <c r="P585" s="1130"/>
      <c r="Q585" s="1130"/>
      <c r="R585" s="1130"/>
      <c r="S585" s="1131" t="str">
        <f>IF(SUM(D3_Mengen[[#This Row],[Stromkreis AC km (Stromkreis)]:[Konverter DC Anzahl]])&gt;0,"ja","nein")</f>
        <v>nein</v>
      </c>
      <c r="T585" s="1131"/>
    </row>
    <row r="586" spans="2:20" ht="14.85" customHeight="1" x14ac:dyDescent="0.2">
      <c r="B586" s="1129"/>
      <c r="C586" s="1118"/>
      <c r="D586" s="1118"/>
      <c r="E586" s="1118"/>
      <c r="F586" s="1118"/>
      <c r="G586"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86" s="1130"/>
      <c r="I586" s="1130"/>
      <c r="J586" s="1130"/>
      <c r="K586" s="1130"/>
      <c r="L586" s="1130"/>
      <c r="M586" s="1130"/>
      <c r="N586" s="1130"/>
      <c r="O586" s="1130"/>
      <c r="P586" s="1130"/>
      <c r="Q586" s="1130"/>
      <c r="R586" s="1130"/>
      <c r="S586" s="1131" t="str">
        <f>IF(SUM(D3_Mengen[[#This Row],[Stromkreis AC km (Stromkreis)]:[Konverter DC Anzahl]])&gt;0,"ja","nein")</f>
        <v>nein</v>
      </c>
      <c r="T586" s="1131"/>
    </row>
    <row r="587" spans="2:20" ht="14.85" customHeight="1" x14ac:dyDescent="0.2">
      <c r="B587" s="1129"/>
      <c r="C587" s="1118"/>
      <c r="D587" s="1118"/>
      <c r="E587" s="1118"/>
      <c r="F587" s="1118"/>
      <c r="G587"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87" s="1130"/>
      <c r="I587" s="1130"/>
      <c r="J587" s="1130"/>
      <c r="K587" s="1130"/>
      <c r="L587" s="1130"/>
      <c r="M587" s="1130"/>
      <c r="N587" s="1130"/>
      <c r="O587" s="1130"/>
      <c r="P587" s="1130"/>
      <c r="Q587" s="1130"/>
      <c r="R587" s="1130"/>
      <c r="S587" s="1131" t="str">
        <f>IF(SUM(D3_Mengen[[#This Row],[Stromkreis AC km (Stromkreis)]:[Konverter DC Anzahl]])&gt;0,"ja","nein")</f>
        <v>nein</v>
      </c>
      <c r="T587" s="1131"/>
    </row>
    <row r="588" spans="2:20" ht="14.85" customHeight="1" x14ac:dyDescent="0.2">
      <c r="B588" s="1129"/>
      <c r="C588" s="1118"/>
      <c r="D588" s="1118"/>
      <c r="E588" s="1118"/>
      <c r="F588" s="1118"/>
      <c r="G588"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88" s="1130"/>
      <c r="I588" s="1130"/>
      <c r="J588" s="1130"/>
      <c r="K588" s="1130"/>
      <c r="L588" s="1130"/>
      <c r="M588" s="1130"/>
      <c r="N588" s="1130"/>
      <c r="O588" s="1130"/>
      <c r="P588" s="1130"/>
      <c r="Q588" s="1130"/>
      <c r="R588" s="1130"/>
      <c r="S588" s="1131" t="str">
        <f>IF(SUM(D3_Mengen[[#This Row],[Stromkreis AC km (Stromkreis)]:[Konverter DC Anzahl]])&gt;0,"ja","nein")</f>
        <v>nein</v>
      </c>
      <c r="T588" s="1131"/>
    </row>
    <row r="589" spans="2:20" ht="14.85" customHeight="1" x14ac:dyDescent="0.2">
      <c r="B589" s="1129"/>
      <c r="C589" s="1118"/>
      <c r="D589" s="1118"/>
      <c r="E589" s="1118"/>
      <c r="F589" s="1118"/>
      <c r="G589"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89" s="1130"/>
      <c r="I589" s="1130"/>
      <c r="J589" s="1130"/>
      <c r="K589" s="1130"/>
      <c r="L589" s="1130"/>
      <c r="M589" s="1130"/>
      <c r="N589" s="1130"/>
      <c r="O589" s="1130"/>
      <c r="P589" s="1130"/>
      <c r="Q589" s="1130"/>
      <c r="R589" s="1130"/>
      <c r="S589" s="1131" t="str">
        <f>IF(SUM(D3_Mengen[[#This Row],[Stromkreis AC km (Stromkreis)]:[Konverter DC Anzahl]])&gt;0,"ja","nein")</f>
        <v>nein</v>
      </c>
      <c r="T589" s="1131"/>
    </row>
    <row r="590" spans="2:20" ht="14.85" customHeight="1" x14ac:dyDescent="0.2">
      <c r="B590" s="1129"/>
      <c r="C590" s="1118"/>
      <c r="D590" s="1118"/>
      <c r="E590" s="1118"/>
      <c r="F590" s="1118"/>
      <c r="G590"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90" s="1130"/>
      <c r="I590" s="1130"/>
      <c r="J590" s="1130"/>
      <c r="K590" s="1130"/>
      <c r="L590" s="1130"/>
      <c r="M590" s="1130"/>
      <c r="N590" s="1130"/>
      <c r="O590" s="1130"/>
      <c r="P590" s="1130"/>
      <c r="Q590" s="1130"/>
      <c r="R590" s="1130"/>
      <c r="S590" s="1131" t="str">
        <f>IF(SUM(D3_Mengen[[#This Row],[Stromkreis AC km (Stromkreis)]:[Konverter DC Anzahl]])&gt;0,"ja","nein")</f>
        <v>nein</v>
      </c>
      <c r="T590" s="1131"/>
    </row>
    <row r="591" spans="2:20" ht="14.85" customHeight="1" x14ac:dyDescent="0.2">
      <c r="B591" s="1129"/>
      <c r="C591" s="1118"/>
      <c r="D591" s="1118"/>
      <c r="E591" s="1118"/>
      <c r="F591" s="1118"/>
      <c r="G591"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91" s="1130"/>
      <c r="I591" s="1130"/>
      <c r="J591" s="1130"/>
      <c r="K591" s="1130"/>
      <c r="L591" s="1130"/>
      <c r="M591" s="1130"/>
      <c r="N591" s="1130"/>
      <c r="O591" s="1130"/>
      <c r="P591" s="1130"/>
      <c r="Q591" s="1130"/>
      <c r="R591" s="1130"/>
      <c r="S591" s="1131" t="str">
        <f>IF(SUM(D3_Mengen[[#This Row],[Stromkreis AC km (Stromkreis)]:[Konverter DC Anzahl]])&gt;0,"ja","nein")</f>
        <v>nein</v>
      </c>
      <c r="T591" s="1131"/>
    </row>
    <row r="592" spans="2:20" ht="14.85" customHeight="1" x14ac:dyDescent="0.2">
      <c r="B592" s="1129"/>
      <c r="C592" s="1118"/>
      <c r="D592" s="1118"/>
      <c r="E592" s="1118"/>
      <c r="F592" s="1118"/>
      <c r="G592"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92" s="1130"/>
      <c r="I592" s="1130"/>
      <c r="J592" s="1130"/>
      <c r="K592" s="1130"/>
      <c r="L592" s="1130"/>
      <c r="M592" s="1130"/>
      <c r="N592" s="1130"/>
      <c r="O592" s="1130"/>
      <c r="P592" s="1130"/>
      <c r="Q592" s="1130"/>
      <c r="R592" s="1130"/>
      <c r="S592" s="1131" t="str">
        <f>IF(SUM(D3_Mengen[[#This Row],[Stromkreis AC km (Stromkreis)]:[Konverter DC Anzahl]])&gt;0,"ja","nein")</f>
        <v>nein</v>
      </c>
      <c r="T592" s="1131"/>
    </row>
    <row r="593" spans="2:20" ht="14.85" customHeight="1" x14ac:dyDescent="0.2">
      <c r="B593" s="1129"/>
      <c r="C593" s="1118"/>
      <c r="D593" s="1118"/>
      <c r="E593" s="1118"/>
      <c r="F593" s="1118"/>
      <c r="G593"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93" s="1130"/>
      <c r="I593" s="1130"/>
      <c r="J593" s="1130"/>
      <c r="K593" s="1130"/>
      <c r="L593" s="1130"/>
      <c r="M593" s="1130"/>
      <c r="N593" s="1130"/>
      <c r="O593" s="1130"/>
      <c r="P593" s="1130"/>
      <c r="Q593" s="1130"/>
      <c r="R593" s="1130"/>
      <c r="S593" s="1131" t="str">
        <f>IF(SUM(D3_Mengen[[#This Row],[Stromkreis AC km (Stromkreis)]:[Konverter DC Anzahl]])&gt;0,"ja","nein")</f>
        <v>nein</v>
      </c>
      <c r="T593" s="1131"/>
    </row>
    <row r="594" spans="2:20" ht="14.85" customHeight="1" x14ac:dyDescent="0.2">
      <c r="B594" s="1129"/>
      <c r="C594" s="1118"/>
      <c r="D594" s="1118"/>
      <c r="E594" s="1118"/>
      <c r="F594" s="1118"/>
      <c r="G594"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94" s="1130"/>
      <c r="I594" s="1130"/>
      <c r="J594" s="1130"/>
      <c r="K594" s="1130"/>
      <c r="L594" s="1130"/>
      <c r="M594" s="1130"/>
      <c r="N594" s="1130"/>
      <c r="O594" s="1130"/>
      <c r="P594" s="1130"/>
      <c r="Q594" s="1130"/>
      <c r="R594" s="1130"/>
      <c r="S594" s="1131" t="str">
        <f>IF(SUM(D3_Mengen[[#This Row],[Stromkreis AC km (Stromkreis)]:[Konverter DC Anzahl]])&gt;0,"ja","nein")</f>
        <v>nein</v>
      </c>
      <c r="T594" s="1131"/>
    </row>
    <row r="595" spans="2:20" ht="14.85" customHeight="1" x14ac:dyDescent="0.2">
      <c r="B595" s="1129"/>
      <c r="C595" s="1118"/>
      <c r="D595" s="1118"/>
      <c r="E595" s="1118"/>
      <c r="F595" s="1118"/>
      <c r="G595"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95" s="1130"/>
      <c r="I595" s="1130"/>
      <c r="J595" s="1130"/>
      <c r="K595" s="1130"/>
      <c r="L595" s="1130"/>
      <c r="M595" s="1130"/>
      <c r="N595" s="1130"/>
      <c r="O595" s="1130"/>
      <c r="P595" s="1130"/>
      <c r="Q595" s="1130"/>
      <c r="R595" s="1130"/>
      <c r="S595" s="1131" t="str">
        <f>IF(SUM(D3_Mengen[[#This Row],[Stromkreis AC km (Stromkreis)]:[Konverter DC Anzahl]])&gt;0,"ja","nein")</f>
        <v>nein</v>
      </c>
      <c r="T595" s="1131"/>
    </row>
    <row r="596" spans="2:20" ht="14.85" customHeight="1" x14ac:dyDescent="0.2">
      <c r="B596" s="1129"/>
      <c r="C596" s="1118"/>
      <c r="D596" s="1118"/>
      <c r="E596" s="1118"/>
      <c r="F596" s="1118"/>
      <c r="G596"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96" s="1130"/>
      <c r="I596" s="1130"/>
      <c r="J596" s="1130"/>
      <c r="K596" s="1130"/>
      <c r="L596" s="1130"/>
      <c r="M596" s="1130"/>
      <c r="N596" s="1130"/>
      <c r="O596" s="1130"/>
      <c r="P596" s="1130"/>
      <c r="Q596" s="1130"/>
      <c r="R596" s="1130"/>
      <c r="S596" s="1131" t="str">
        <f>IF(SUM(D3_Mengen[[#This Row],[Stromkreis AC km (Stromkreis)]:[Konverter DC Anzahl]])&gt;0,"ja","nein")</f>
        <v>nein</v>
      </c>
      <c r="T596" s="1131"/>
    </row>
    <row r="597" spans="2:20" ht="14.85" customHeight="1" x14ac:dyDescent="0.2">
      <c r="B597" s="1129"/>
      <c r="C597" s="1118"/>
      <c r="D597" s="1118"/>
      <c r="E597" s="1118"/>
      <c r="F597" s="1118"/>
      <c r="G597"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97" s="1130"/>
      <c r="I597" s="1130"/>
      <c r="J597" s="1130"/>
      <c r="K597" s="1130"/>
      <c r="L597" s="1130"/>
      <c r="M597" s="1130"/>
      <c r="N597" s="1130"/>
      <c r="O597" s="1130"/>
      <c r="P597" s="1130"/>
      <c r="Q597" s="1130"/>
      <c r="R597" s="1130"/>
      <c r="S597" s="1131" t="str">
        <f>IF(SUM(D3_Mengen[[#This Row],[Stromkreis AC km (Stromkreis)]:[Konverter DC Anzahl]])&gt;0,"ja","nein")</f>
        <v>nein</v>
      </c>
      <c r="T597" s="1131"/>
    </row>
    <row r="598" spans="2:20" ht="14.85" customHeight="1" x14ac:dyDescent="0.2">
      <c r="B598" s="1129"/>
      <c r="C598" s="1118"/>
      <c r="D598" s="1118"/>
      <c r="E598" s="1118"/>
      <c r="F598" s="1118"/>
      <c r="G598"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98" s="1130"/>
      <c r="I598" s="1130"/>
      <c r="J598" s="1130"/>
      <c r="K598" s="1130"/>
      <c r="L598" s="1130"/>
      <c r="M598" s="1130"/>
      <c r="N598" s="1130"/>
      <c r="O598" s="1130"/>
      <c r="P598" s="1130"/>
      <c r="Q598" s="1130"/>
      <c r="R598" s="1130"/>
      <c r="S598" s="1131" t="str">
        <f>IF(SUM(D3_Mengen[[#This Row],[Stromkreis AC km (Stromkreis)]:[Konverter DC Anzahl]])&gt;0,"ja","nein")</f>
        <v>nein</v>
      </c>
      <c r="T598" s="1131"/>
    </row>
    <row r="599" spans="2:20" ht="14.85" customHeight="1" x14ac:dyDescent="0.2">
      <c r="B599" s="1129"/>
      <c r="C599" s="1118"/>
      <c r="D599" s="1118"/>
      <c r="E599" s="1118"/>
      <c r="F599" s="1118"/>
      <c r="G599"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599" s="1130"/>
      <c r="I599" s="1130"/>
      <c r="J599" s="1130"/>
      <c r="K599" s="1130"/>
      <c r="L599" s="1130"/>
      <c r="M599" s="1130"/>
      <c r="N599" s="1130"/>
      <c r="O599" s="1130"/>
      <c r="P599" s="1130"/>
      <c r="Q599" s="1130"/>
      <c r="R599" s="1130"/>
      <c r="S599" s="1131" t="str">
        <f>IF(SUM(D3_Mengen[[#This Row],[Stromkreis AC km (Stromkreis)]:[Konverter DC Anzahl]])&gt;0,"ja","nein")</f>
        <v>nein</v>
      </c>
      <c r="T599" s="1131"/>
    </row>
    <row r="600" spans="2:20" ht="14.85" customHeight="1" x14ac:dyDescent="0.2">
      <c r="B600" s="1129"/>
      <c r="C600" s="1118"/>
      <c r="D600" s="1118"/>
      <c r="E600" s="1118"/>
      <c r="F600" s="1118"/>
      <c r="G600"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00" s="1130"/>
      <c r="I600" s="1130"/>
      <c r="J600" s="1130"/>
      <c r="K600" s="1130"/>
      <c r="L600" s="1130"/>
      <c r="M600" s="1130"/>
      <c r="N600" s="1130"/>
      <c r="O600" s="1130"/>
      <c r="P600" s="1130"/>
      <c r="Q600" s="1130"/>
      <c r="R600" s="1130"/>
      <c r="S600" s="1131" t="str">
        <f>IF(SUM(D3_Mengen[[#This Row],[Stromkreis AC km (Stromkreis)]:[Konverter DC Anzahl]])&gt;0,"ja","nein")</f>
        <v>nein</v>
      </c>
      <c r="T600" s="1131"/>
    </row>
    <row r="601" spans="2:20" ht="14.85" customHeight="1" x14ac:dyDescent="0.2">
      <c r="B601" s="1129"/>
      <c r="C601" s="1118"/>
      <c r="D601" s="1118"/>
      <c r="E601" s="1118"/>
      <c r="F601" s="1118"/>
      <c r="G601"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01" s="1130"/>
      <c r="I601" s="1130"/>
      <c r="J601" s="1130"/>
      <c r="K601" s="1130"/>
      <c r="L601" s="1130"/>
      <c r="M601" s="1130"/>
      <c r="N601" s="1130"/>
      <c r="O601" s="1130"/>
      <c r="P601" s="1130"/>
      <c r="Q601" s="1130"/>
      <c r="R601" s="1130"/>
      <c r="S601" s="1131" t="str">
        <f>IF(SUM(D3_Mengen[[#This Row],[Stromkreis AC km (Stromkreis)]:[Konverter DC Anzahl]])&gt;0,"ja","nein")</f>
        <v>nein</v>
      </c>
      <c r="T601" s="1131"/>
    </row>
    <row r="602" spans="2:20" ht="14.85" customHeight="1" x14ac:dyDescent="0.2">
      <c r="B602" s="1129"/>
      <c r="C602" s="1118"/>
      <c r="D602" s="1118"/>
      <c r="E602" s="1118"/>
      <c r="F602" s="1118"/>
      <c r="G602"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02" s="1130"/>
      <c r="I602" s="1130"/>
      <c r="J602" s="1130"/>
      <c r="K602" s="1130"/>
      <c r="L602" s="1130"/>
      <c r="M602" s="1130"/>
      <c r="N602" s="1130"/>
      <c r="O602" s="1130"/>
      <c r="P602" s="1130"/>
      <c r="Q602" s="1130"/>
      <c r="R602" s="1130"/>
      <c r="S602" s="1131" t="str">
        <f>IF(SUM(D3_Mengen[[#This Row],[Stromkreis AC km (Stromkreis)]:[Konverter DC Anzahl]])&gt;0,"ja","nein")</f>
        <v>nein</v>
      </c>
      <c r="T602" s="1131"/>
    </row>
    <row r="603" spans="2:20" ht="14.85" customHeight="1" x14ac:dyDescent="0.2">
      <c r="B603" s="1129"/>
      <c r="C603" s="1118"/>
      <c r="D603" s="1118"/>
      <c r="E603" s="1118"/>
      <c r="F603" s="1118"/>
      <c r="G603"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03" s="1130"/>
      <c r="I603" s="1130"/>
      <c r="J603" s="1130"/>
      <c r="K603" s="1130"/>
      <c r="L603" s="1130"/>
      <c r="M603" s="1130"/>
      <c r="N603" s="1130"/>
      <c r="O603" s="1130"/>
      <c r="P603" s="1130"/>
      <c r="Q603" s="1130"/>
      <c r="R603" s="1130"/>
      <c r="S603" s="1131" t="str">
        <f>IF(SUM(D3_Mengen[[#This Row],[Stromkreis AC km (Stromkreis)]:[Konverter DC Anzahl]])&gt;0,"ja","nein")</f>
        <v>nein</v>
      </c>
      <c r="T603" s="1131"/>
    </row>
    <row r="604" spans="2:20" ht="14.85" customHeight="1" x14ac:dyDescent="0.2">
      <c r="B604" s="1129"/>
      <c r="C604" s="1118"/>
      <c r="D604" s="1118"/>
      <c r="E604" s="1118"/>
      <c r="F604" s="1118"/>
      <c r="G604"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04" s="1130"/>
      <c r="I604" s="1130"/>
      <c r="J604" s="1130"/>
      <c r="K604" s="1130"/>
      <c r="L604" s="1130"/>
      <c r="M604" s="1130"/>
      <c r="N604" s="1130"/>
      <c r="O604" s="1130"/>
      <c r="P604" s="1130"/>
      <c r="Q604" s="1130"/>
      <c r="R604" s="1130"/>
      <c r="S604" s="1131" t="str">
        <f>IF(SUM(D3_Mengen[[#This Row],[Stromkreis AC km (Stromkreis)]:[Konverter DC Anzahl]])&gt;0,"ja","nein")</f>
        <v>nein</v>
      </c>
      <c r="T604" s="1131"/>
    </row>
    <row r="605" spans="2:20" ht="14.85" customHeight="1" x14ac:dyDescent="0.2">
      <c r="B605" s="1129"/>
      <c r="C605" s="1118"/>
      <c r="D605" s="1118"/>
      <c r="E605" s="1118"/>
      <c r="F605" s="1118"/>
      <c r="G605"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05" s="1130"/>
      <c r="I605" s="1130"/>
      <c r="J605" s="1130"/>
      <c r="K605" s="1130"/>
      <c r="L605" s="1130"/>
      <c r="M605" s="1130"/>
      <c r="N605" s="1130"/>
      <c r="O605" s="1130"/>
      <c r="P605" s="1130"/>
      <c r="Q605" s="1130"/>
      <c r="R605" s="1130"/>
      <c r="S605" s="1131" t="str">
        <f>IF(SUM(D3_Mengen[[#This Row],[Stromkreis AC km (Stromkreis)]:[Konverter DC Anzahl]])&gt;0,"ja","nein")</f>
        <v>nein</v>
      </c>
      <c r="T605" s="1131"/>
    </row>
    <row r="606" spans="2:20" ht="14.85" customHeight="1" x14ac:dyDescent="0.2">
      <c r="B606" s="1129"/>
      <c r="C606" s="1118"/>
      <c r="D606" s="1118"/>
      <c r="E606" s="1118"/>
      <c r="F606" s="1118"/>
      <c r="G606"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06" s="1130"/>
      <c r="I606" s="1130"/>
      <c r="J606" s="1130"/>
      <c r="K606" s="1130"/>
      <c r="L606" s="1130"/>
      <c r="M606" s="1130"/>
      <c r="N606" s="1130"/>
      <c r="O606" s="1130"/>
      <c r="P606" s="1130"/>
      <c r="Q606" s="1130"/>
      <c r="R606" s="1130"/>
      <c r="S606" s="1131" t="str">
        <f>IF(SUM(D3_Mengen[[#This Row],[Stromkreis AC km (Stromkreis)]:[Konverter DC Anzahl]])&gt;0,"ja","nein")</f>
        <v>nein</v>
      </c>
      <c r="T606" s="1131"/>
    </row>
    <row r="607" spans="2:20" ht="14.85" customHeight="1" x14ac:dyDescent="0.2">
      <c r="B607" s="1129"/>
      <c r="C607" s="1118"/>
      <c r="D607" s="1118"/>
      <c r="E607" s="1118"/>
      <c r="F607" s="1118"/>
      <c r="G607"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07" s="1130"/>
      <c r="I607" s="1130"/>
      <c r="J607" s="1130"/>
      <c r="K607" s="1130"/>
      <c r="L607" s="1130"/>
      <c r="M607" s="1130"/>
      <c r="N607" s="1130"/>
      <c r="O607" s="1130"/>
      <c r="P607" s="1130"/>
      <c r="Q607" s="1130"/>
      <c r="R607" s="1130"/>
      <c r="S607" s="1131" t="str">
        <f>IF(SUM(D3_Mengen[[#This Row],[Stromkreis AC km (Stromkreis)]:[Konverter DC Anzahl]])&gt;0,"ja","nein")</f>
        <v>nein</v>
      </c>
      <c r="T607" s="1131"/>
    </row>
    <row r="608" spans="2:20" ht="14.85" customHeight="1" x14ac:dyDescent="0.2">
      <c r="B608" s="1129"/>
      <c r="C608" s="1118"/>
      <c r="D608" s="1118"/>
      <c r="E608" s="1118"/>
      <c r="F608" s="1118"/>
      <c r="G608"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08" s="1130"/>
      <c r="I608" s="1130"/>
      <c r="J608" s="1130"/>
      <c r="K608" s="1130"/>
      <c r="L608" s="1130"/>
      <c r="M608" s="1130"/>
      <c r="N608" s="1130"/>
      <c r="O608" s="1130"/>
      <c r="P608" s="1130"/>
      <c r="Q608" s="1130"/>
      <c r="R608" s="1130"/>
      <c r="S608" s="1131" t="str">
        <f>IF(SUM(D3_Mengen[[#This Row],[Stromkreis AC km (Stromkreis)]:[Konverter DC Anzahl]])&gt;0,"ja","nein")</f>
        <v>nein</v>
      </c>
      <c r="T608" s="1131"/>
    </row>
    <row r="609" spans="2:20" ht="14.85" customHeight="1" x14ac:dyDescent="0.2">
      <c r="B609" s="1129"/>
      <c r="C609" s="1118"/>
      <c r="D609" s="1118"/>
      <c r="E609" s="1118"/>
      <c r="F609" s="1118"/>
      <c r="G609"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09" s="1130"/>
      <c r="I609" s="1130"/>
      <c r="J609" s="1130"/>
      <c r="K609" s="1130"/>
      <c r="L609" s="1130"/>
      <c r="M609" s="1130"/>
      <c r="N609" s="1130"/>
      <c r="O609" s="1130"/>
      <c r="P609" s="1130"/>
      <c r="Q609" s="1130"/>
      <c r="R609" s="1130"/>
      <c r="S609" s="1131" t="str">
        <f>IF(SUM(D3_Mengen[[#This Row],[Stromkreis AC km (Stromkreis)]:[Konverter DC Anzahl]])&gt;0,"ja","nein")</f>
        <v>nein</v>
      </c>
      <c r="T609" s="1131"/>
    </row>
    <row r="610" spans="2:20" ht="14.85" customHeight="1" x14ac:dyDescent="0.2">
      <c r="B610" s="1129"/>
      <c r="C610" s="1118"/>
      <c r="D610" s="1118"/>
      <c r="E610" s="1118"/>
      <c r="F610" s="1118"/>
      <c r="G610"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10" s="1130"/>
      <c r="I610" s="1130"/>
      <c r="J610" s="1130"/>
      <c r="K610" s="1130"/>
      <c r="L610" s="1130"/>
      <c r="M610" s="1130"/>
      <c r="N610" s="1130"/>
      <c r="O610" s="1130"/>
      <c r="P610" s="1130"/>
      <c r="Q610" s="1130"/>
      <c r="R610" s="1130"/>
      <c r="S610" s="1131" t="str">
        <f>IF(SUM(D3_Mengen[[#This Row],[Stromkreis AC km (Stromkreis)]:[Konverter DC Anzahl]])&gt;0,"ja","nein")</f>
        <v>nein</v>
      </c>
      <c r="T610" s="1131"/>
    </row>
    <row r="611" spans="2:20" ht="14.85" customHeight="1" x14ac:dyDescent="0.2">
      <c r="B611" s="1129"/>
      <c r="C611" s="1118"/>
      <c r="D611" s="1118"/>
      <c r="E611" s="1118"/>
      <c r="F611" s="1118"/>
      <c r="G611"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11" s="1130"/>
      <c r="I611" s="1130"/>
      <c r="J611" s="1130"/>
      <c r="K611" s="1130"/>
      <c r="L611" s="1130"/>
      <c r="M611" s="1130"/>
      <c r="N611" s="1130"/>
      <c r="O611" s="1130"/>
      <c r="P611" s="1130"/>
      <c r="Q611" s="1130"/>
      <c r="R611" s="1130"/>
      <c r="S611" s="1131" t="str">
        <f>IF(SUM(D3_Mengen[[#This Row],[Stromkreis AC km (Stromkreis)]:[Konverter DC Anzahl]])&gt;0,"ja","nein")</f>
        <v>nein</v>
      </c>
      <c r="T611" s="1131"/>
    </row>
    <row r="612" spans="2:20" ht="14.85" customHeight="1" x14ac:dyDescent="0.2">
      <c r="B612" s="1129"/>
      <c r="C612" s="1118"/>
      <c r="D612" s="1118"/>
      <c r="E612" s="1118"/>
      <c r="F612" s="1118"/>
      <c r="G612"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12" s="1130"/>
      <c r="I612" s="1130"/>
      <c r="J612" s="1130"/>
      <c r="K612" s="1130"/>
      <c r="L612" s="1130"/>
      <c r="M612" s="1130"/>
      <c r="N612" s="1130"/>
      <c r="O612" s="1130"/>
      <c r="P612" s="1130"/>
      <c r="Q612" s="1130"/>
      <c r="R612" s="1130"/>
      <c r="S612" s="1131" t="str">
        <f>IF(SUM(D3_Mengen[[#This Row],[Stromkreis AC km (Stromkreis)]:[Konverter DC Anzahl]])&gt;0,"ja","nein")</f>
        <v>nein</v>
      </c>
      <c r="T612" s="1131"/>
    </row>
    <row r="613" spans="2:20" ht="14.85" customHeight="1" x14ac:dyDescent="0.2">
      <c r="B613" s="1129"/>
      <c r="C613" s="1118"/>
      <c r="D613" s="1118"/>
      <c r="E613" s="1118"/>
      <c r="F613" s="1118"/>
      <c r="G613"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13" s="1130"/>
      <c r="I613" s="1130"/>
      <c r="J613" s="1130"/>
      <c r="K613" s="1130"/>
      <c r="L613" s="1130"/>
      <c r="M613" s="1130"/>
      <c r="N613" s="1130"/>
      <c r="O613" s="1130"/>
      <c r="P613" s="1130"/>
      <c r="Q613" s="1130"/>
      <c r="R613" s="1130"/>
      <c r="S613" s="1131" t="str">
        <f>IF(SUM(D3_Mengen[[#This Row],[Stromkreis AC km (Stromkreis)]:[Konverter DC Anzahl]])&gt;0,"ja","nein")</f>
        <v>nein</v>
      </c>
      <c r="T613" s="1131"/>
    </row>
    <row r="614" spans="2:20" ht="14.85" customHeight="1" x14ac:dyDescent="0.2">
      <c r="B614" s="1129"/>
      <c r="C614" s="1118"/>
      <c r="D614" s="1118"/>
      <c r="E614" s="1118"/>
      <c r="F614" s="1118"/>
      <c r="G614"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14" s="1130"/>
      <c r="I614" s="1130"/>
      <c r="J614" s="1130"/>
      <c r="K614" s="1130"/>
      <c r="L614" s="1130"/>
      <c r="M614" s="1130"/>
      <c r="N614" s="1130"/>
      <c r="O614" s="1130"/>
      <c r="P614" s="1130"/>
      <c r="Q614" s="1130"/>
      <c r="R614" s="1130"/>
      <c r="S614" s="1131" t="str">
        <f>IF(SUM(D3_Mengen[[#This Row],[Stromkreis AC km (Stromkreis)]:[Konverter DC Anzahl]])&gt;0,"ja","nein")</f>
        <v>nein</v>
      </c>
      <c r="T614" s="1131"/>
    </row>
    <row r="615" spans="2:20" ht="14.85" customHeight="1" x14ac:dyDescent="0.2">
      <c r="B615" s="1129"/>
      <c r="C615" s="1118"/>
      <c r="D615" s="1118"/>
      <c r="E615" s="1118"/>
      <c r="F615" s="1118"/>
      <c r="G615"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15" s="1130"/>
      <c r="I615" s="1130"/>
      <c r="J615" s="1130"/>
      <c r="K615" s="1130"/>
      <c r="L615" s="1130"/>
      <c r="M615" s="1130"/>
      <c r="N615" s="1130"/>
      <c r="O615" s="1130"/>
      <c r="P615" s="1130"/>
      <c r="Q615" s="1130"/>
      <c r="R615" s="1130"/>
      <c r="S615" s="1131" t="str">
        <f>IF(SUM(D3_Mengen[[#This Row],[Stromkreis AC km (Stromkreis)]:[Konverter DC Anzahl]])&gt;0,"ja","nein")</f>
        <v>nein</v>
      </c>
      <c r="T615" s="1131"/>
    </row>
    <row r="616" spans="2:20" ht="14.85" customHeight="1" x14ac:dyDescent="0.2">
      <c r="B616" s="1129"/>
      <c r="C616" s="1118"/>
      <c r="D616" s="1118"/>
      <c r="E616" s="1118"/>
      <c r="F616" s="1118"/>
      <c r="G616"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16" s="1130"/>
      <c r="I616" s="1130"/>
      <c r="J616" s="1130"/>
      <c r="K616" s="1130"/>
      <c r="L616" s="1130"/>
      <c r="M616" s="1130"/>
      <c r="N616" s="1130"/>
      <c r="O616" s="1130"/>
      <c r="P616" s="1130"/>
      <c r="Q616" s="1130"/>
      <c r="R616" s="1130"/>
      <c r="S616" s="1131" t="str">
        <f>IF(SUM(D3_Mengen[[#This Row],[Stromkreis AC km (Stromkreis)]:[Konverter DC Anzahl]])&gt;0,"ja","nein")</f>
        <v>nein</v>
      </c>
      <c r="T616" s="1131"/>
    </row>
    <row r="617" spans="2:20" ht="14.85" customHeight="1" x14ac:dyDescent="0.2">
      <c r="B617" s="1129"/>
      <c r="C617" s="1118"/>
      <c r="D617" s="1118"/>
      <c r="E617" s="1118"/>
      <c r="F617" s="1118"/>
      <c r="G617"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17" s="1130"/>
      <c r="I617" s="1130"/>
      <c r="J617" s="1130"/>
      <c r="K617" s="1130"/>
      <c r="L617" s="1130"/>
      <c r="M617" s="1130"/>
      <c r="N617" s="1130"/>
      <c r="O617" s="1130"/>
      <c r="P617" s="1130"/>
      <c r="Q617" s="1130"/>
      <c r="R617" s="1130"/>
      <c r="S617" s="1131" t="str">
        <f>IF(SUM(D3_Mengen[[#This Row],[Stromkreis AC km (Stromkreis)]:[Konverter DC Anzahl]])&gt;0,"ja","nein")</f>
        <v>nein</v>
      </c>
      <c r="T617" s="1131"/>
    </row>
    <row r="618" spans="2:20" ht="14.85" customHeight="1" x14ac:dyDescent="0.2">
      <c r="B618" s="1129"/>
      <c r="C618" s="1118"/>
      <c r="D618" s="1118"/>
      <c r="E618" s="1118"/>
      <c r="F618" s="1118"/>
      <c r="G618"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18" s="1130"/>
      <c r="I618" s="1130"/>
      <c r="J618" s="1130"/>
      <c r="K618" s="1130"/>
      <c r="L618" s="1130"/>
      <c r="M618" s="1130"/>
      <c r="N618" s="1130"/>
      <c r="O618" s="1130"/>
      <c r="P618" s="1130"/>
      <c r="Q618" s="1130"/>
      <c r="R618" s="1130"/>
      <c r="S618" s="1131" t="str">
        <f>IF(SUM(D3_Mengen[[#This Row],[Stromkreis AC km (Stromkreis)]:[Konverter DC Anzahl]])&gt;0,"ja","nein")</f>
        <v>nein</v>
      </c>
      <c r="T618" s="1131"/>
    </row>
    <row r="619" spans="2:20" ht="14.85" customHeight="1" x14ac:dyDescent="0.2">
      <c r="B619" s="1129"/>
      <c r="C619" s="1118"/>
      <c r="D619" s="1118"/>
      <c r="E619" s="1118"/>
      <c r="F619" s="1118"/>
      <c r="G619"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19" s="1130"/>
      <c r="I619" s="1130"/>
      <c r="J619" s="1130"/>
      <c r="K619" s="1130"/>
      <c r="L619" s="1130"/>
      <c r="M619" s="1130"/>
      <c r="N619" s="1130"/>
      <c r="O619" s="1130"/>
      <c r="P619" s="1130"/>
      <c r="Q619" s="1130"/>
      <c r="R619" s="1130"/>
      <c r="S619" s="1131" t="str">
        <f>IF(SUM(D3_Mengen[[#This Row],[Stromkreis AC km (Stromkreis)]:[Konverter DC Anzahl]])&gt;0,"ja","nein")</f>
        <v>nein</v>
      </c>
      <c r="T619" s="1131"/>
    </row>
    <row r="620" spans="2:20" ht="14.85" customHeight="1" x14ac:dyDescent="0.2">
      <c r="B620" s="1129"/>
      <c r="C620" s="1118"/>
      <c r="D620" s="1118"/>
      <c r="E620" s="1118"/>
      <c r="F620" s="1118"/>
      <c r="G620"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20" s="1130"/>
      <c r="I620" s="1130"/>
      <c r="J620" s="1130"/>
      <c r="K620" s="1130"/>
      <c r="L620" s="1130"/>
      <c r="M620" s="1130"/>
      <c r="N620" s="1130"/>
      <c r="O620" s="1130"/>
      <c r="P620" s="1130"/>
      <c r="Q620" s="1130"/>
      <c r="R620" s="1130"/>
      <c r="S620" s="1131" t="str">
        <f>IF(SUM(D3_Mengen[[#This Row],[Stromkreis AC km (Stromkreis)]:[Konverter DC Anzahl]])&gt;0,"ja","nein")</f>
        <v>nein</v>
      </c>
      <c r="T620" s="1131"/>
    </row>
    <row r="621" spans="2:20" ht="14.85" customHeight="1" x14ac:dyDescent="0.2">
      <c r="B621" s="1129"/>
      <c r="C621" s="1118"/>
      <c r="D621" s="1118"/>
      <c r="E621" s="1118"/>
      <c r="F621" s="1118"/>
      <c r="G621"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21" s="1130"/>
      <c r="I621" s="1130"/>
      <c r="J621" s="1130"/>
      <c r="K621" s="1130"/>
      <c r="L621" s="1130"/>
      <c r="M621" s="1130"/>
      <c r="N621" s="1130"/>
      <c r="O621" s="1130"/>
      <c r="P621" s="1130"/>
      <c r="Q621" s="1130"/>
      <c r="R621" s="1130"/>
      <c r="S621" s="1131" t="str">
        <f>IF(SUM(D3_Mengen[[#This Row],[Stromkreis AC km (Stromkreis)]:[Konverter DC Anzahl]])&gt;0,"ja","nein")</f>
        <v>nein</v>
      </c>
      <c r="T621" s="1131"/>
    </row>
    <row r="622" spans="2:20" ht="14.85" customHeight="1" x14ac:dyDescent="0.2">
      <c r="B622" s="1129"/>
      <c r="C622" s="1118"/>
      <c r="D622" s="1118"/>
      <c r="E622" s="1118"/>
      <c r="F622" s="1118"/>
      <c r="G622"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22" s="1130"/>
      <c r="I622" s="1130"/>
      <c r="J622" s="1130"/>
      <c r="K622" s="1130"/>
      <c r="L622" s="1130"/>
      <c r="M622" s="1130"/>
      <c r="N622" s="1130"/>
      <c r="O622" s="1130"/>
      <c r="P622" s="1130"/>
      <c r="Q622" s="1130"/>
      <c r="R622" s="1130"/>
      <c r="S622" s="1131" t="str">
        <f>IF(SUM(D3_Mengen[[#This Row],[Stromkreis AC km (Stromkreis)]:[Konverter DC Anzahl]])&gt;0,"ja","nein")</f>
        <v>nein</v>
      </c>
      <c r="T622" s="1131"/>
    </row>
    <row r="623" spans="2:20" ht="14.85" customHeight="1" x14ac:dyDescent="0.2">
      <c r="B623" s="1129"/>
      <c r="C623" s="1118"/>
      <c r="D623" s="1118"/>
      <c r="E623" s="1118"/>
      <c r="F623" s="1118"/>
      <c r="G623"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23" s="1130"/>
      <c r="I623" s="1130"/>
      <c r="J623" s="1130"/>
      <c r="K623" s="1130"/>
      <c r="L623" s="1130"/>
      <c r="M623" s="1130"/>
      <c r="N623" s="1130"/>
      <c r="O623" s="1130"/>
      <c r="P623" s="1130"/>
      <c r="Q623" s="1130"/>
      <c r="R623" s="1130"/>
      <c r="S623" s="1131" t="str">
        <f>IF(SUM(D3_Mengen[[#This Row],[Stromkreis AC km (Stromkreis)]:[Konverter DC Anzahl]])&gt;0,"ja","nein")</f>
        <v>nein</v>
      </c>
      <c r="T623" s="1131"/>
    </row>
    <row r="624" spans="2:20" ht="14.85" customHeight="1" x14ac:dyDescent="0.2">
      <c r="B624" s="1129"/>
      <c r="C624" s="1118"/>
      <c r="D624" s="1118"/>
      <c r="E624" s="1118"/>
      <c r="F624" s="1118"/>
      <c r="G624"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24" s="1130"/>
      <c r="I624" s="1130"/>
      <c r="J624" s="1130"/>
      <c r="K624" s="1130"/>
      <c r="L624" s="1130"/>
      <c r="M624" s="1130"/>
      <c r="N624" s="1130"/>
      <c r="O624" s="1130"/>
      <c r="P624" s="1130"/>
      <c r="Q624" s="1130"/>
      <c r="R624" s="1130"/>
      <c r="S624" s="1131" t="str">
        <f>IF(SUM(D3_Mengen[[#This Row],[Stromkreis AC km (Stromkreis)]:[Konverter DC Anzahl]])&gt;0,"ja","nein")</f>
        <v>nein</v>
      </c>
      <c r="T624" s="1131"/>
    </row>
    <row r="625" spans="2:20" ht="14.85" customHeight="1" x14ac:dyDescent="0.2">
      <c r="B625" s="1129"/>
      <c r="C625" s="1118"/>
      <c r="D625" s="1118"/>
      <c r="E625" s="1118"/>
      <c r="F625" s="1118"/>
      <c r="G625"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25" s="1130"/>
      <c r="I625" s="1130"/>
      <c r="J625" s="1130"/>
      <c r="K625" s="1130"/>
      <c r="L625" s="1130"/>
      <c r="M625" s="1130"/>
      <c r="N625" s="1130"/>
      <c r="O625" s="1130"/>
      <c r="P625" s="1130"/>
      <c r="Q625" s="1130"/>
      <c r="R625" s="1130"/>
      <c r="S625" s="1131" t="str">
        <f>IF(SUM(D3_Mengen[[#This Row],[Stromkreis AC km (Stromkreis)]:[Konverter DC Anzahl]])&gt;0,"ja","nein")</f>
        <v>nein</v>
      </c>
      <c r="T625" s="1131"/>
    </row>
    <row r="626" spans="2:20" ht="14.85" customHeight="1" x14ac:dyDescent="0.2">
      <c r="B626" s="1129"/>
      <c r="C626" s="1118"/>
      <c r="D626" s="1118"/>
      <c r="E626" s="1118"/>
      <c r="F626" s="1118"/>
      <c r="G626"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26" s="1130"/>
      <c r="I626" s="1130"/>
      <c r="J626" s="1130"/>
      <c r="K626" s="1130"/>
      <c r="L626" s="1130"/>
      <c r="M626" s="1130"/>
      <c r="N626" s="1130"/>
      <c r="O626" s="1130"/>
      <c r="P626" s="1130"/>
      <c r="Q626" s="1130"/>
      <c r="R626" s="1130"/>
      <c r="S626" s="1131" t="str">
        <f>IF(SUM(D3_Mengen[[#This Row],[Stromkreis AC km (Stromkreis)]:[Konverter DC Anzahl]])&gt;0,"ja","nein")</f>
        <v>nein</v>
      </c>
      <c r="T626" s="1131"/>
    </row>
    <row r="627" spans="2:20" ht="14.85" customHeight="1" x14ac:dyDescent="0.2">
      <c r="B627" s="1129"/>
      <c r="C627" s="1118"/>
      <c r="D627" s="1118"/>
      <c r="E627" s="1118"/>
      <c r="F627" s="1118"/>
      <c r="G627"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27" s="1130"/>
      <c r="I627" s="1130"/>
      <c r="J627" s="1130"/>
      <c r="K627" s="1130"/>
      <c r="L627" s="1130"/>
      <c r="M627" s="1130"/>
      <c r="N627" s="1130"/>
      <c r="O627" s="1130"/>
      <c r="P627" s="1130"/>
      <c r="Q627" s="1130"/>
      <c r="R627" s="1130"/>
      <c r="S627" s="1131" t="str">
        <f>IF(SUM(D3_Mengen[[#This Row],[Stromkreis AC km (Stromkreis)]:[Konverter DC Anzahl]])&gt;0,"ja","nein")</f>
        <v>nein</v>
      </c>
      <c r="T627" s="1131"/>
    </row>
    <row r="628" spans="2:20" ht="14.85" customHeight="1" x14ac:dyDescent="0.2">
      <c r="B628" s="1129"/>
      <c r="C628" s="1118"/>
      <c r="D628" s="1118"/>
      <c r="E628" s="1118"/>
      <c r="F628" s="1118"/>
      <c r="G628"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28" s="1130"/>
      <c r="I628" s="1130"/>
      <c r="J628" s="1130"/>
      <c r="K628" s="1130"/>
      <c r="L628" s="1130"/>
      <c r="M628" s="1130"/>
      <c r="N628" s="1130"/>
      <c r="O628" s="1130"/>
      <c r="P628" s="1130"/>
      <c r="Q628" s="1130"/>
      <c r="R628" s="1130"/>
      <c r="S628" s="1131" t="str">
        <f>IF(SUM(D3_Mengen[[#This Row],[Stromkreis AC km (Stromkreis)]:[Konverter DC Anzahl]])&gt;0,"ja","nein")</f>
        <v>nein</v>
      </c>
      <c r="T628" s="1131"/>
    </row>
    <row r="629" spans="2:20" ht="14.85" customHeight="1" x14ac:dyDescent="0.2">
      <c r="B629" s="1129"/>
      <c r="C629" s="1118"/>
      <c r="D629" s="1118"/>
      <c r="E629" s="1118"/>
      <c r="F629" s="1118"/>
      <c r="G629"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29" s="1130"/>
      <c r="I629" s="1130"/>
      <c r="J629" s="1130"/>
      <c r="K629" s="1130"/>
      <c r="L629" s="1130"/>
      <c r="M629" s="1130"/>
      <c r="N629" s="1130"/>
      <c r="O629" s="1130"/>
      <c r="P629" s="1130"/>
      <c r="Q629" s="1130"/>
      <c r="R629" s="1130"/>
      <c r="S629" s="1131" t="str">
        <f>IF(SUM(D3_Mengen[[#This Row],[Stromkreis AC km (Stromkreis)]:[Konverter DC Anzahl]])&gt;0,"ja","nein")</f>
        <v>nein</v>
      </c>
      <c r="T629" s="1131"/>
    </row>
    <row r="630" spans="2:20" ht="14.85" customHeight="1" x14ac:dyDescent="0.2">
      <c r="B630" s="1129"/>
      <c r="C630" s="1118"/>
      <c r="D630" s="1118"/>
      <c r="E630" s="1118"/>
      <c r="F630" s="1118"/>
      <c r="G630"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30" s="1130"/>
      <c r="I630" s="1130"/>
      <c r="J630" s="1130"/>
      <c r="K630" s="1130"/>
      <c r="L630" s="1130"/>
      <c r="M630" s="1130"/>
      <c r="N630" s="1130"/>
      <c r="O630" s="1130"/>
      <c r="P630" s="1130"/>
      <c r="Q630" s="1130"/>
      <c r="R630" s="1130"/>
      <c r="S630" s="1131" t="str">
        <f>IF(SUM(D3_Mengen[[#This Row],[Stromkreis AC km (Stromkreis)]:[Konverter DC Anzahl]])&gt;0,"ja","nein")</f>
        <v>nein</v>
      </c>
      <c r="T630" s="1131"/>
    </row>
    <row r="631" spans="2:20" ht="14.85" customHeight="1" x14ac:dyDescent="0.2">
      <c r="B631" s="1129"/>
      <c r="C631" s="1118"/>
      <c r="D631" s="1118"/>
      <c r="E631" s="1118"/>
      <c r="F631" s="1118"/>
      <c r="G631"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31" s="1130"/>
      <c r="I631" s="1130"/>
      <c r="J631" s="1130"/>
      <c r="K631" s="1130"/>
      <c r="L631" s="1130"/>
      <c r="M631" s="1130"/>
      <c r="N631" s="1130"/>
      <c r="O631" s="1130"/>
      <c r="P631" s="1130"/>
      <c r="Q631" s="1130"/>
      <c r="R631" s="1130"/>
      <c r="S631" s="1131" t="str">
        <f>IF(SUM(D3_Mengen[[#This Row],[Stromkreis AC km (Stromkreis)]:[Konverter DC Anzahl]])&gt;0,"ja","nein")</f>
        <v>nein</v>
      </c>
      <c r="T631" s="1131"/>
    </row>
    <row r="632" spans="2:20" ht="14.85" customHeight="1" x14ac:dyDescent="0.2">
      <c r="B632" s="1129"/>
      <c r="C632" s="1118"/>
      <c r="D632" s="1118"/>
      <c r="E632" s="1118"/>
      <c r="F632" s="1118"/>
      <c r="G632"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32" s="1130"/>
      <c r="I632" s="1130"/>
      <c r="J632" s="1130"/>
      <c r="K632" s="1130"/>
      <c r="L632" s="1130"/>
      <c r="M632" s="1130"/>
      <c r="N632" s="1130"/>
      <c r="O632" s="1130"/>
      <c r="P632" s="1130"/>
      <c r="Q632" s="1130"/>
      <c r="R632" s="1130"/>
      <c r="S632" s="1131" t="str">
        <f>IF(SUM(D3_Mengen[[#This Row],[Stromkreis AC km (Stromkreis)]:[Konverter DC Anzahl]])&gt;0,"ja","nein")</f>
        <v>nein</v>
      </c>
      <c r="T632" s="1131"/>
    </row>
    <row r="633" spans="2:20" ht="14.85" customHeight="1" x14ac:dyDescent="0.2">
      <c r="B633" s="1129"/>
      <c r="C633" s="1118"/>
      <c r="D633" s="1118"/>
      <c r="E633" s="1118"/>
      <c r="F633" s="1118"/>
      <c r="G633"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33" s="1130"/>
      <c r="I633" s="1130"/>
      <c r="J633" s="1130"/>
      <c r="K633" s="1130"/>
      <c r="L633" s="1130"/>
      <c r="M633" s="1130"/>
      <c r="N633" s="1130"/>
      <c r="O633" s="1130"/>
      <c r="P633" s="1130"/>
      <c r="Q633" s="1130"/>
      <c r="R633" s="1130"/>
      <c r="S633" s="1131" t="str">
        <f>IF(SUM(D3_Mengen[[#This Row],[Stromkreis AC km (Stromkreis)]:[Konverter DC Anzahl]])&gt;0,"ja","nein")</f>
        <v>nein</v>
      </c>
      <c r="T633" s="1131"/>
    </row>
    <row r="634" spans="2:20" ht="14.85" customHeight="1" x14ac:dyDescent="0.2">
      <c r="B634" s="1129"/>
      <c r="C634" s="1118"/>
      <c r="D634" s="1118"/>
      <c r="E634" s="1118"/>
      <c r="F634" s="1118"/>
      <c r="G634"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34" s="1130"/>
      <c r="I634" s="1130"/>
      <c r="J634" s="1130"/>
      <c r="K634" s="1130"/>
      <c r="L634" s="1130"/>
      <c r="M634" s="1130"/>
      <c r="N634" s="1130"/>
      <c r="O634" s="1130"/>
      <c r="P634" s="1130"/>
      <c r="Q634" s="1130"/>
      <c r="R634" s="1130"/>
      <c r="S634" s="1131" t="str">
        <f>IF(SUM(D3_Mengen[[#This Row],[Stromkreis AC km (Stromkreis)]:[Konverter DC Anzahl]])&gt;0,"ja","nein")</f>
        <v>nein</v>
      </c>
      <c r="T634" s="1131"/>
    </row>
    <row r="635" spans="2:20" ht="14.85" customHeight="1" x14ac:dyDescent="0.2">
      <c r="B635" s="1129"/>
      <c r="C635" s="1118"/>
      <c r="D635" s="1118"/>
      <c r="E635" s="1118"/>
      <c r="F635" s="1118"/>
      <c r="G635"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35" s="1130"/>
      <c r="I635" s="1130"/>
      <c r="J635" s="1130"/>
      <c r="K635" s="1130"/>
      <c r="L635" s="1130"/>
      <c r="M635" s="1130"/>
      <c r="N635" s="1130"/>
      <c r="O635" s="1130"/>
      <c r="P635" s="1130"/>
      <c r="Q635" s="1130"/>
      <c r="R635" s="1130"/>
      <c r="S635" s="1131" t="str">
        <f>IF(SUM(D3_Mengen[[#This Row],[Stromkreis AC km (Stromkreis)]:[Konverter DC Anzahl]])&gt;0,"ja","nein")</f>
        <v>nein</v>
      </c>
      <c r="T635" s="1131"/>
    </row>
    <row r="636" spans="2:20" ht="14.85" customHeight="1" x14ac:dyDescent="0.2">
      <c r="B636" s="1129"/>
      <c r="C636" s="1118"/>
      <c r="D636" s="1118"/>
      <c r="E636" s="1118"/>
      <c r="F636" s="1118"/>
      <c r="G636"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36" s="1130"/>
      <c r="I636" s="1130"/>
      <c r="J636" s="1130"/>
      <c r="K636" s="1130"/>
      <c r="L636" s="1130"/>
      <c r="M636" s="1130"/>
      <c r="N636" s="1130"/>
      <c r="O636" s="1130"/>
      <c r="P636" s="1130"/>
      <c r="Q636" s="1130"/>
      <c r="R636" s="1130"/>
      <c r="S636" s="1131" t="str">
        <f>IF(SUM(D3_Mengen[[#This Row],[Stromkreis AC km (Stromkreis)]:[Konverter DC Anzahl]])&gt;0,"ja","nein")</f>
        <v>nein</v>
      </c>
      <c r="T636" s="1131"/>
    </row>
    <row r="637" spans="2:20" ht="14.85" customHeight="1" x14ac:dyDescent="0.2">
      <c r="B637" s="1129"/>
      <c r="C637" s="1118"/>
      <c r="D637" s="1118"/>
      <c r="E637" s="1118"/>
      <c r="F637" s="1118"/>
      <c r="G637"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37" s="1130"/>
      <c r="I637" s="1130"/>
      <c r="J637" s="1130"/>
      <c r="K637" s="1130"/>
      <c r="L637" s="1130"/>
      <c r="M637" s="1130"/>
      <c r="N637" s="1130"/>
      <c r="O637" s="1130"/>
      <c r="P637" s="1130"/>
      <c r="Q637" s="1130"/>
      <c r="R637" s="1130"/>
      <c r="S637" s="1131" t="str">
        <f>IF(SUM(D3_Mengen[[#This Row],[Stromkreis AC km (Stromkreis)]:[Konverter DC Anzahl]])&gt;0,"ja","nein")</f>
        <v>nein</v>
      </c>
      <c r="T637" s="1131"/>
    </row>
    <row r="638" spans="2:20" ht="14.85" customHeight="1" x14ac:dyDescent="0.2">
      <c r="B638" s="1129"/>
      <c r="C638" s="1118"/>
      <c r="D638" s="1118"/>
      <c r="E638" s="1118"/>
      <c r="F638" s="1118"/>
      <c r="G638"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38" s="1130"/>
      <c r="I638" s="1130"/>
      <c r="J638" s="1130"/>
      <c r="K638" s="1130"/>
      <c r="L638" s="1130"/>
      <c r="M638" s="1130"/>
      <c r="N638" s="1130"/>
      <c r="O638" s="1130"/>
      <c r="P638" s="1130"/>
      <c r="Q638" s="1130"/>
      <c r="R638" s="1130"/>
      <c r="S638" s="1131" t="str">
        <f>IF(SUM(D3_Mengen[[#This Row],[Stromkreis AC km (Stromkreis)]:[Konverter DC Anzahl]])&gt;0,"ja","nein")</f>
        <v>nein</v>
      </c>
      <c r="T638" s="1131"/>
    </row>
    <row r="639" spans="2:20" ht="14.85" customHeight="1" x14ac:dyDescent="0.2">
      <c r="B639" s="1129"/>
      <c r="C639" s="1118"/>
      <c r="D639" s="1118"/>
      <c r="E639" s="1118"/>
      <c r="F639" s="1118"/>
      <c r="G639"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39" s="1130"/>
      <c r="I639" s="1130"/>
      <c r="J639" s="1130"/>
      <c r="K639" s="1130"/>
      <c r="L639" s="1130"/>
      <c r="M639" s="1130"/>
      <c r="N639" s="1130"/>
      <c r="O639" s="1130"/>
      <c r="P639" s="1130"/>
      <c r="Q639" s="1130"/>
      <c r="R639" s="1130"/>
      <c r="S639" s="1131" t="str">
        <f>IF(SUM(D3_Mengen[[#This Row],[Stromkreis AC km (Stromkreis)]:[Konverter DC Anzahl]])&gt;0,"ja","nein")</f>
        <v>nein</v>
      </c>
      <c r="T639" s="1131"/>
    </row>
    <row r="640" spans="2:20" ht="14.85" customHeight="1" x14ac:dyDescent="0.2">
      <c r="B640" s="1129"/>
      <c r="C640" s="1118"/>
      <c r="D640" s="1118"/>
      <c r="E640" s="1118"/>
      <c r="F640" s="1118"/>
      <c r="G640"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40" s="1130"/>
      <c r="I640" s="1130"/>
      <c r="J640" s="1130"/>
      <c r="K640" s="1130"/>
      <c r="L640" s="1130"/>
      <c r="M640" s="1130"/>
      <c r="N640" s="1130"/>
      <c r="O640" s="1130"/>
      <c r="P640" s="1130"/>
      <c r="Q640" s="1130"/>
      <c r="R640" s="1130"/>
      <c r="S640" s="1131" t="str">
        <f>IF(SUM(D3_Mengen[[#This Row],[Stromkreis AC km (Stromkreis)]:[Konverter DC Anzahl]])&gt;0,"ja","nein")</f>
        <v>nein</v>
      </c>
      <c r="T640" s="1131"/>
    </row>
    <row r="641" spans="2:20" ht="14.85" customHeight="1" x14ac:dyDescent="0.2">
      <c r="B641" s="1129"/>
      <c r="C641" s="1118"/>
      <c r="D641" s="1118"/>
      <c r="E641" s="1118"/>
      <c r="F641" s="1118"/>
      <c r="G641"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41" s="1130"/>
      <c r="I641" s="1130"/>
      <c r="J641" s="1130"/>
      <c r="K641" s="1130"/>
      <c r="L641" s="1130"/>
      <c r="M641" s="1130"/>
      <c r="N641" s="1130"/>
      <c r="O641" s="1130"/>
      <c r="P641" s="1130"/>
      <c r="Q641" s="1130"/>
      <c r="R641" s="1130"/>
      <c r="S641" s="1131" t="str">
        <f>IF(SUM(D3_Mengen[[#This Row],[Stromkreis AC km (Stromkreis)]:[Konverter DC Anzahl]])&gt;0,"ja","nein")</f>
        <v>nein</v>
      </c>
      <c r="T641" s="1131"/>
    </row>
    <row r="642" spans="2:20" ht="14.85" customHeight="1" x14ac:dyDescent="0.2">
      <c r="B642" s="1129"/>
      <c r="C642" s="1118"/>
      <c r="D642" s="1118"/>
      <c r="E642" s="1118"/>
      <c r="F642" s="1118"/>
      <c r="G642"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42" s="1130"/>
      <c r="I642" s="1130"/>
      <c r="J642" s="1130"/>
      <c r="K642" s="1130"/>
      <c r="L642" s="1130"/>
      <c r="M642" s="1130"/>
      <c r="N642" s="1130"/>
      <c r="O642" s="1130"/>
      <c r="P642" s="1130"/>
      <c r="Q642" s="1130"/>
      <c r="R642" s="1130"/>
      <c r="S642" s="1131" t="str">
        <f>IF(SUM(D3_Mengen[[#This Row],[Stromkreis AC km (Stromkreis)]:[Konverter DC Anzahl]])&gt;0,"ja","nein")</f>
        <v>nein</v>
      </c>
      <c r="T642" s="1131"/>
    </row>
    <row r="643" spans="2:20" ht="14.85" customHeight="1" x14ac:dyDescent="0.2">
      <c r="B643" s="1129"/>
      <c r="C643" s="1118"/>
      <c r="D643" s="1118"/>
      <c r="E643" s="1118"/>
      <c r="F643" s="1118"/>
      <c r="G643"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43" s="1130"/>
      <c r="I643" s="1130"/>
      <c r="J643" s="1130"/>
      <c r="K643" s="1130"/>
      <c r="L643" s="1130"/>
      <c r="M643" s="1130"/>
      <c r="N643" s="1130"/>
      <c r="O643" s="1130"/>
      <c r="P643" s="1130"/>
      <c r="Q643" s="1130"/>
      <c r="R643" s="1130"/>
      <c r="S643" s="1131" t="str">
        <f>IF(SUM(D3_Mengen[[#This Row],[Stromkreis AC km (Stromkreis)]:[Konverter DC Anzahl]])&gt;0,"ja","nein")</f>
        <v>nein</v>
      </c>
      <c r="T643" s="1131"/>
    </row>
    <row r="644" spans="2:20" ht="14.85" customHeight="1" x14ac:dyDescent="0.2">
      <c r="B644" s="1129"/>
      <c r="C644" s="1118"/>
      <c r="D644" s="1118"/>
      <c r="E644" s="1118"/>
      <c r="F644" s="1118"/>
      <c r="G644"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44" s="1130"/>
      <c r="I644" s="1130"/>
      <c r="J644" s="1130"/>
      <c r="K644" s="1130"/>
      <c r="L644" s="1130"/>
      <c r="M644" s="1130"/>
      <c r="N644" s="1130"/>
      <c r="O644" s="1130"/>
      <c r="P644" s="1130"/>
      <c r="Q644" s="1130"/>
      <c r="R644" s="1130"/>
      <c r="S644" s="1131" t="str">
        <f>IF(SUM(D3_Mengen[[#This Row],[Stromkreis AC km (Stromkreis)]:[Konverter DC Anzahl]])&gt;0,"ja","nein")</f>
        <v>nein</v>
      </c>
      <c r="T644" s="1131"/>
    </row>
    <row r="645" spans="2:20" ht="14.85" customHeight="1" x14ac:dyDescent="0.2">
      <c r="B645" s="1129"/>
      <c r="C645" s="1118"/>
      <c r="D645" s="1118"/>
      <c r="E645" s="1118"/>
      <c r="F645" s="1118"/>
      <c r="G645"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45" s="1130"/>
      <c r="I645" s="1130"/>
      <c r="J645" s="1130"/>
      <c r="K645" s="1130"/>
      <c r="L645" s="1130"/>
      <c r="M645" s="1130"/>
      <c r="N645" s="1130"/>
      <c r="O645" s="1130"/>
      <c r="P645" s="1130"/>
      <c r="Q645" s="1130"/>
      <c r="R645" s="1130"/>
      <c r="S645" s="1131" t="str">
        <f>IF(SUM(D3_Mengen[[#This Row],[Stromkreis AC km (Stromkreis)]:[Konverter DC Anzahl]])&gt;0,"ja","nein")</f>
        <v>nein</v>
      </c>
      <c r="T645" s="1131"/>
    </row>
    <row r="646" spans="2:20" ht="14.85" customHeight="1" x14ac:dyDescent="0.2">
      <c r="B646" s="1129"/>
      <c r="C646" s="1118"/>
      <c r="D646" s="1118"/>
      <c r="E646" s="1118"/>
      <c r="F646" s="1118"/>
      <c r="G646"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46" s="1130"/>
      <c r="I646" s="1130"/>
      <c r="J646" s="1130"/>
      <c r="K646" s="1130"/>
      <c r="L646" s="1130"/>
      <c r="M646" s="1130"/>
      <c r="N646" s="1130"/>
      <c r="O646" s="1130"/>
      <c r="P646" s="1130"/>
      <c r="Q646" s="1130"/>
      <c r="R646" s="1130"/>
      <c r="S646" s="1131" t="str">
        <f>IF(SUM(D3_Mengen[[#This Row],[Stromkreis AC km (Stromkreis)]:[Konverter DC Anzahl]])&gt;0,"ja","nein")</f>
        <v>nein</v>
      </c>
      <c r="T646" s="1131"/>
    </row>
    <row r="647" spans="2:20" ht="14.85" customHeight="1" x14ac:dyDescent="0.2">
      <c r="B647" s="1129"/>
      <c r="C647" s="1118"/>
      <c r="D647" s="1118"/>
      <c r="E647" s="1118"/>
      <c r="F647" s="1118"/>
      <c r="G647"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47" s="1130"/>
      <c r="I647" s="1130"/>
      <c r="J647" s="1130"/>
      <c r="K647" s="1130"/>
      <c r="L647" s="1130"/>
      <c r="M647" s="1130"/>
      <c r="N647" s="1130"/>
      <c r="O647" s="1130"/>
      <c r="P647" s="1130"/>
      <c r="Q647" s="1130"/>
      <c r="R647" s="1130"/>
      <c r="S647" s="1131" t="str">
        <f>IF(SUM(D3_Mengen[[#This Row],[Stromkreis AC km (Stromkreis)]:[Konverter DC Anzahl]])&gt;0,"ja","nein")</f>
        <v>nein</v>
      </c>
      <c r="T647" s="1131"/>
    </row>
    <row r="648" spans="2:20" ht="14.85" customHeight="1" x14ac:dyDescent="0.2">
      <c r="B648" s="1129"/>
      <c r="C648" s="1118"/>
      <c r="D648" s="1118"/>
      <c r="E648" s="1118"/>
      <c r="F648" s="1118"/>
      <c r="G648"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48" s="1130"/>
      <c r="I648" s="1130"/>
      <c r="J648" s="1130"/>
      <c r="K648" s="1130"/>
      <c r="L648" s="1130"/>
      <c r="M648" s="1130"/>
      <c r="N648" s="1130"/>
      <c r="O648" s="1130"/>
      <c r="P648" s="1130"/>
      <c r="Q648" s="1130"/>
      <c r="R648" s="1130"/>
      <c r="S648" s="1131" t="str">
        <f>IF(SUM(D3_Mengen[[#This Row],[Stromkreis AC km (Stromkreis)]:[Konverter DC Anzahl]])&gt;0,"ja","nein")</f>
        <v>nein</v>
      </c>
      <c r="T648" s="1131"/>
    </row>
    <row r="649" spans="2:20" ht="14.85" customHeight="1" x14ac:dyDescent="0.2">
      <c r="B649" s="1129"/>
      <c r="C649" s="1118"/>
      <c r="D649" s="1118"/>
      <c r="E649" s="1118"/>
      <c r="F649" s="1118"/>
      <c r="G649"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49" s="1130"/>
      <c r="I649" s="1130"/>
      <c r="J649" s="1130"/>
      <c r="K649" s="1130"/>
      <c r="L649" s="1130"/>
      <c r="M649" s="1130"/>
      <c r="N649" s="1130"/>
      <c r="O649" s="1130"/>
      <c r="P649" s="1130"/>
      <c r="Q649" s="1130"/>
      <c r="R649" s="1130"/>
      <c r="S649" s="1131" t="str">
        <f>IF(SUM(D3_Mengen[[#This Row],[Stromkreis AC km (Stromkreis)]:[Konverter DC Anzahl]])&gt;0,"ja","nein")</f>
        <v>nein</v>
      </c>
      <c r="T649" s="1131"/>
    </row>
    <row r="650" spans="2:20" ht="14.85" customHeight="1" x14ac:dyDescent="0.2">
      <c r="B650" s="1129"/>
      <c r="C650" s="1118"/>
      <c r="D650" s="1118"/>
      <c r="E650" s="1118"/>
      <c r="F650" s="1118"/>
      <c r="G650"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50" s="1130"/>
      <c r="I650" s="1130"/>
      <c r="J650" s="1130"/>
      <c r="K650" s="1130"/>
      <c r="L650" s="1130"/>
      <c r="M650" s="1130"/>
      <c r="N650" s="1130"/>
      <c r="O650" s="1130"/>
      <c r="P650" s="1130"/>
      <c r="Q650" s="1130"/>
      <c r="R650" s="1130"/>
      <c r="S650" s="1131" t="str">
        <f>IF(SUM(D3_Mengen[[#This Row],[Stromkreis AC km (Stromkreis)]:[Konverter DC Anzahl]])&gt;0,"ja","nein")</f>
        <v>nein</v>
      </c>
      <c r="T650" s="1131"/>
    </row>
    <row r="651" spans="2:20" ht="14.85" customHeight="1" x14ac:dyDescent="0.2">
      <c r="B651" s="1129"/>
      <c r="C651" s="1118"/>
      <c r="D651" s="1118"/>
      <c r="E651" s="1118"/>
      <c r="F651" s="1118"/>
      <c r="G651"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51" s="1130"/>
      <c r="I651" s="1130"/>
      <c r="J651" s="1130"/>
      <c r="K651" s="1130"/>
      <c r="L651" s="1130"/>
      <c r="M651" s="1130"/>
      <c r="N651" s="1130"/>
      <c r="O651" s="1130"/>
      <c r="P651" s="1130"/>
      <c r="Q651" s="1130"/>
      <c r="R651" s="1130"/>
      <c r="S651" s="1131" t="str">
        <f>IF(SUM(D3_Mengen[[#This Row],[Stromkreis AC km (Stromkreis)]:[Konverter DC Anzahl]])&gt;0,"ja","nein")</f>
        <v>nein</v>
      </c>
      <c r="T651" s="1131"/>
    </row>
    <row r="652" spans="2:20" ht="14.85" customHeight="1" x14ac:dyDescent="0.2">
      <c r="B652" s="1129"/>
      <c r="C652" s="1118"/>
      <c r="D652" s="1118"/>
      <c r="E652" s="1118"/>
      <c r="F652" s="1118"/>
      <c r="G652"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52" s="1130"/>
      <c r="I652" s="1130"/>
      <c r="J652" s="1130"/>
      <c r="K652" s="1130"/>
      <c r="L652" s="1130"/>
      <c r="M652" s="1130"/>
      <c r="N652" s="1130"/>
      <c r="O652" s="1130"/>
      <c r="P652" s="1130"/>
      <c r="Q652" s="1130"/>
      <c r="R652" s="1130"/>
      <c r="S652" s="1131" t="str">
        <f>IF(SUM(D3_Mengen[[#This Row],[Stromkreis AC km (Stromkreis)]:[Konverter DC Anzahl]])&gt;0,"ja","nein")</f>
        <v>nein</v>
      </c>
      <c r="T652" s="1131"/>
    </row>
    <row r="653" spans="2:20" ht="14.85" customHeight="1" x14ac:dyDescent="0.2">
      <c r="B653" s="1129"/>
      <c r="C653" s="1118"/>
      <c r="D653" s="1118"/>
      <c r="E653" s="1118"/>
      <c r="F653" s="1118"/>
      <c r="G653"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53" s="1130"/>
      <c r="I653" s="1130"/>
      <c r="J653" s="1130"/>
      <c r="K653" s="1130"/>
      <c r="L653" s="1130"/>
      <c r="M653" s="1130"/>
      <c r="N653" s="1130"/>
      <c r="O653" s="1130"/>
      <c r="P653" s="1130"/>
      <c r="Q653" s="1130"/>
      <c r="R653" s="1130"/>
      <c r="S653" s="1131" t="str">
        <f>IF(SUM(D3_Mengen[[#This Row],[Stromkreis AC km (Stromkreis)]:[Konverter DC Anzahl]])&gt;0,"ja","nein")</f>
        <v>nein</v>
      </c>
      <c r="T653" s="1131"/>
    </row>
    <row r="654" spans="2:20" ht="14.85" customHeight="1" x14ac:dyDescent="0.2">
      <c r="B654" s="1129"/>
      <c r="C654" s="1118"/>
      <c r="D654" s="1118"/>
      <c r="E654" s="1118"/>
      <c r="F654" s="1118"/>
      <c r="G654"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54" s="1130"/>
      <c r="I654" s="1130"/>
      <c r="J654" s="1130"/>
      <c r="K654" s="1130"/>
      <c r="L654" s="1130"/>
      <c r="M654" s="1130"/>
      <c r="N654" s="1130"/>
      <c r="O654" s="1130"/>
      <c r="P654" s="1130"/>
      <c r="Q654" s="1130"/>
      <c r="R654" s="1130"/>
      <c r="S654" s="1131" t="str">
        <f>IF(SUM(D3_Mengen[[#This Row],[Stromkreis AC km (Stromkreis)]:[Konverter DC Anzahl]])&gt;0,"ja","nein")</f>
        <v>nein</v>
      </c>
      <c r="T654" s="1131"/>
    </row>
    <row r="655" spans="2:20" ht="14.85" customHeight="1" x14ac:dyDescent="0.2">
      <c r="B655" s="1129"/>
      <c r="C655" s="1118"/>
      <c r="D655" s="1118"/>
      <c r="E655" s="1118"/>
      <c r="F655" s="1118"/>
      <c r="G655"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55" s="1130"/>
      <c r="I655" s="1130"/>
      <c r="J655" s="1130"/>
      <c r="K655" s="1130"/>
      <c r="L655" s="1130"/>
      <c r="M655" s="1130"/>
      <c r="N655" s="1130"/>
      <c r="O655" s="1130"/>
      <c r="P655" s="1130"/>
      <c r="Q655" s="1130"/>
      <c r="R655" s="1130"/>
      <c r="S655" s="1131" t="str">
        <f>IF(SUM(D3_Mengen[[#This Row],[Stromkreis AC km (Stromkreis)]:[Konverter DC Anzahl]])&gt;0,"ja","nein")</f>
        <v>nein</v>
      </c>
      <c r="T655" s="1131"/>
    </row>
    <row r="656" spans="2:20" ht="14.85" customHeight="1" x14ac:dyDescent="0.2">
      <c r="B656" s="1129"/>
      <c r="C656" s="1118"/>
      <c r="D656" s="1118"/>
      <c r="E656" s="1118"/>
      <c r="F656" s="1118"/>
      <c r="G656"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56" s="1130"/>
      <c r="I656" s="1130"/>
      <c r="J656" s="1130"/>
      <c r="K656" s="1130"/>
      <c r="L656" s="1130"/>
      <c r="M656" s="1130"/>
      <c r="N656" s="1130"/>
      <c r="O656" s="1130"/>
      <c r="P656" s="1130"/>
      <c r="Q656" s="1130"/>
      <c r="R656" s="1130"/>
      <c r="S656" s="1131" t="str">
        <f>IF(SUM(D3_Mengen[[#This Row],[Stromkreis AC km (Stromkreis)]:[Konverter DC Anzahl]])&gt;0,"ja","nein")</f>
        <v>nein</v>
      </c>
      <c r="T656" s="1131"/>
    </row>
    <row r="657" spans="2:20" ht="14.85" customHeight="1" x14ac:dyDescent="0.2">
      <c r="B657" s="1129"/>
      <c r="C657" s="1118"/>
      <c r="D657" s="1118"/>
      <c r="E657" s="1118"/>
      <c r="F657" s="1118"/>
      <c r="G657"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57" s="1130"/>
      <c r="I657" s="1130"/>
      <c r="J657" s="1130"/>
      <c r="K657" s="1130"/>
      <c r="L657" s="1130"/>
      <c r="M657" s="1130"/>
      <c r="N657" s="1130"/>
      <c r="O657" s="1130"/>
      <c r="P657" s="1130"/>
      <c r="Q657" s="1130"/>
      <c r="R657" s="1130"/>
      <c r="S657" s="1131" t="str">
        <f>IF(SUM(D3_Mengen[[#This Row],[Stromkreis AC km (Stromkreis)]:[Konverter DC Anzahl]])&gt;0,"ja","nein")</f>
        <v>nein</v>
      </c>
      <c r="T657" s="1131"/>
    </row>
    <row r="658" spans="2:20" ht="14.85" customHeight="1" x14ac:dyDescent="0.2">
      <c r="B658" s="1129"/>
      <c r="C658" s="1118"/>
      <c r="D658" s="1118"/>
      <c r="E658" s="1118"/>
      <c r="F658" s="1118"/>
      <c r="G658"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58" s="1130"/>
      <c r="I658" s="1130"/>
      <c r="J658" s="1130"/>
      <c r="K658" s="1130"/>
      <c r="L658" s="1130"/>
      <c r="M658" s="1130"/>
      <c r="N658" s="1130"/>
      <c r="O658" s="1130"/>
      <c r="P658" s="1130"/>
      <c r="Q658" s="1130"/>
      <c r="R658" s="1130"/>
      <c r="S658" s="1131" t="str">
        <f>IF(SUM(D3_Mengen[[#This Row],[Stromkreis AC km (Stromkreis)]:[Konverter DC Anzahl]])&gt;0,"ja","nein")</f>
        <v>nein</v>
      </c>
      <c r="T658" s="1131"/>
    </row>
    <row r="659" spans="2:20" ht="14.85" customHeight="1" x14ac:dyDescent="0.2">
      <c r="B659" s="1129"/>
      <c r="C659" s="1118"/>
      <c r="D659" s="1118"/>
      <c r="E659" s="1118"/>
      <c r="F659" s="1118"/>
      <c r="G659"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59" s="1130"/>
      <c r="I659" s="1130"/>
      <c r="J659" s="1130"/>
      <c r="K659" s="1130"/>
      <c r="L659" s="1130"/>
      <c r="M659" s="1130"/>
      <c r="N659" s="1130"/>
      <c r="O659" s="1130"/>
      <c r="P659" s="1130"/>
      <c r="Q659" s="1130"/>
      <c r="R659" s="1130"/>
      <c r="S659" s="1131" t="str">
        <f>IF(SUM(D3_Mengen[[#This Row],[Stromkreis AC km (Stromkreis)]:[Konverter DC Anzahl]])&gt;0,"ja","nein")</f>
        <v>nein</v>
      </c>
      <c r="T659" s="1131"/>
    </row>
    <row r="660" spans="2:20" ht="14.85" customHeight="1" x14ac:dyDescent="0.2">
      <c r="B660" s="1129"/>
      <c r="C660" s="1118"/>
      <c r="D660" s="1118"/>
      <c r="E660" s="1118"/>
      <c r="F660" s="1118"/>
      <c r="G660"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60" s="1130"/>
      <c r="I660" s="1130"/>
      <c r="J660" s="1130"/>
      <c r="K660" s="1130"/>
      <c r="L660" s="1130"/>
      <c r="M660" s="1130"/>
      <c r="N660" s="1130"/>
      <c r="O660" s="1130"/>
      <c r="P660" s="1130"/>
      <c r="Q660" s="1130"/>
      <c r="R660" s="1130"/>
      <c r="S660" s="1131" t="str">
        <f>IF(SUM(D3_Mengen[[#This Row],[Stromkreis AC km (Stromkreis)]:[Konverter DC Anzahl]])&gt;0,"ja","nein")</f>
        <v>nein</v>
      </c>
      <c r="T660" s="1131"/>
    </row>
    <row r="661" spans="2:20" ht="14.85" customHeight="1" x14ac:dyDescent="0.2">
      <c r="B661" s="1129"/>
      <c r="C661" s="1118"/>
      <c r="D661" s="1118"/>
      <c r="E661" s="1118"/>
      <c r="F661" s="1118"/>
      <c r="G661"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61" s="1130"/>
      <c r="I661" s="1130"/>
      <c r="J661" s="1130"/>
      <c r="K661" s="1130"/>
      <c r="L661" s="1130"/>
      <c r="M661" s="1130"/>
      <c r="N661" s="1130"/>
      <c r="O661" s="1130"/>
      <c r="P661" s="1130"/>
      <c r="Q661" s="1130"/>
      <c r="R661" s="1130"/>
      <c r="S661" s="1131" t="str">
        <f>IF(SUM(D3_Mengen[[#This Row],[Stromkreis AC km (Stromkreis)]:[Konverter DC Anzahl]])&gt;0,"ja","nein")</f>
        <v>nein</v>
      </c>
      <c r="T661" s="1131"/>
    </row>
    <row r="662" spans="2:20" ht="14.85" customHeight="1" x14ac:dyDescent="0.2">
      <c r="B662" s="1129"/>
      <c r="C662" s="1118"/>
      <c r="D662" s="1118"/>
      <c r="E662" s="1118"/>
      <c r="F662" s="1118"/>
      <c r="G662"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62" s="1130"/>
      <c r="I662" s="1130"/>
      <c r="J662" s="1130"/>
      <c r="K662" s="1130"/>
      <c r="L662" s="1130"/>
      <c r="M662" s="1130"/>
      <c r="N662" s="1130"/>
      <c r="O662" s="1130"/>
      <c r="P662" s="1130"/>
      <c r="Q662" s="1130"/>
      <c r="R662" s="1130"/>
      <c r="S662" s="1131" t="str">
        <f>IF(SUM(D3_Mengen[[#This Row],[Stromkreis AC km (Stromkreis)]:[Konverter DC Anzahl]])&gt;0,"ja","nein")</f>
        <v>nein</v>
      </c>
      <c r="T662" s="1131"/>
    </row>
    <row r="663" spans="2:20" ht="14.85" customHeight="1" x14ac:dyDescent="0.2">
      <c r="B663" s="1129"/>
      <c r="C663" s="1118"/>
      <c r="D663" s="1118"/>
      <c r="E663" s="1118"/>
      <c r="F663" s="1118"/>
      <c r="G663"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63" s="1130"/>
      <c r="I663" s="1130"/>
      <c r="J663" s="1130"/>
      <c r="K663" s="1130"/>
      <c r="L663" s="1130"/>
      <c r="M663" s="1130"/>
      <c r="N663" s="1130"/>
      <c r="O663" s="1130"/>
      <c r="P663" s="1130"/>
      <c r="Q663" s="1130"/>
      <c r="R663" s="1130"/>
      <c r="S663" s="1131" t="str">
        <f>IF(SUM(D3_Mengen[[#This Row],[Stromkreis AC km (Stromkreis)]:[Konverter DC Anzahl]])&gt;0,"ja","nein")</f>
        <v>nein</v>
      </c>
      <c r="T663" s="1131"/>
    </row>
    <row r="664" spans="2:20" ht="14.85" customHeight="1" x14ac:dyDescent="0.2">
      <c r="B664" s="1129"/>
      <c r="C664" s="1118"/>
      <c r="D664" s="1118"/>
      <c r="E664" s="1118"/>
      <c r="F664" s="1118"/>
      <c r="G664"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64" s="1130"/>
      <c r="I664" s="1130"/>
      <c r="J664" s="1130"/>
      <c r="K664" s="1130"/>
      <c r="L664" s="1130"/>
      <c r="M664" s="1130"/>
      <c r="N664" s="1130"/>
      <c r="O664" s="1130"/>
      <c r="P664" s="1130"/>
      <c r="Q664" s="1130"/>
      <c r="R664" s="1130"/>
      <c r="S664" s="1131" t="str">
        <f>IF(SUM(D3_Mengen[[#This Row],[Stromkreis AC km (Stromkreis)]:[Konverter DC Anzahl]])&gt;0,"ja","nein")</f>
        <v>nein</v>
      </c>
      <c r="T664" s="1131"/>
    </row>
    <row r="665" spans="2:20" ht="14.85" customHeight="1" x14ac:dyDescent="0.2">
      <c r="B665" s="1129"/>
      <c r="C665" s="1118"/>
      <c r="D665" s="1118"/>
      <c r="E665" s="1118"/>
      <c r="F665" s="1118"/>
      <c r="G665"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65" s="1130"/>
      <c r="I665" s="1130"/>
      <c r="J665" s="1130"/>
      <c r="K665" s="1130"/>
      <c r="L665" s="1130"/>
      <c r="M665" s="1130"/>
      <c r="N665" s="1130"/>
      <c r="O665" s="1130"/>
      <c r="P665" s="1130"/>
      <c r="Q665" s="1130"/>
      <c r="R665" s="1130"/>
      <c r="S665" s="1131" t="str">
        <f>IF(SUM(D3_Mengen[[#This Row],[Stromkreis AC km (Stromkreis)]:[Konverter DC Anzahl]])&gt;0,"ja","nein")</f>
        <v>nein</v>
      </c>
      <c r="T665" s="1131"/>
    </row>
    <row r="666" spans="2:20" ht="14.85" customHeight="1" x14ac:dyDescent="0.2">
      <c r="B666" s="1129"/>
      <c r="C666" s="1118"/>
      <c r="D666" s="1118"/>
      <c r="E666" s="1118"/>
      <c r="F666" s="1118"/>
      <c r="G666"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66" s="1130"/>
      <c r="I666" s="1130"/>
      <c r="J666" s="1130"/>
      <c r="K666" s="1130"/>
      <c r="L666" s="1130"/>
      <c r="M666" s="1130"/>
      <c r="N666" s="1130"/>
      <c r="O666" s="1130"/>
      <c r="P666" s="1130"/>
      <c r="Q666" s="1130"/>
      <c r="R666" s="1130"/>
      <c r="S666" s="1131" t="str">
        <f>IF(SUM(D3_Mengen[[#This Row],[Stromkreis AC km (Stromkreis)]:[Konverter DC Anzahl]])&gt;0,"ja","nein")</f>
        <v>nein</v>
      </c>
      <c r="T666" s="1131"/>
    </row>
    <row r="667" spans="2:20" ht="14.85" customHeight="1" x14ac:dyDescent="0.2">
      <c r="B667" s="1129"/>
      <c r="C667" s="1118"/>
      <c r="D667" s="1118"/>
      <c r="E667" s="1118"/>
      <c r="F667" s="1118"/>
      <c r="G667"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67" s="1130"/>
      <c r="I667" s="1130"/>
      <c r="J667" s="1130"/>
      <c r="K667" s="1130"/>
      <c r="L667" s="1130"/>
      <c r="M667" s="1130"/>
      <c r="N667" s="1130"/>
      <c r="O667" s="1130"/>
      <c r="P667" s="1130"/>
      <c r="Q667" s="1130"/>
      <c r="R667" s="1130"/>
      <c r="S667" s="1131" t="str">
        <f>IF(SUM(D3_Mengen[[#This Row],[Stromkreis AC km (Stromkreis)]:[Konverter DC Anzahl]])&gt;0,"ja","nein")</f>
        <v>nein</v>
      </c>
      <c r="T667" s="1131"/>
    </row>
    <row r="668" spans="2:20" ht="14.85" customHeight="1" x14ac:dyDescent="0.2">
      <c r="B668" s="1129"/>
      <c r="C668" s="1118"/>
      <c r="D668" s="1118"/>
      <c r="E668" s="1118"/>
      <c r="F668" s="1118"/>
      <c r="G668"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68" s="1130"/>
      <c r="I668" s="1130"/>
      <c r="J668" s="1130"/>
      <c r="K668" s="1130"/>
      <c r="L668" s="1130"/>
      <c r="M668" s="1130"/>
      <c r="N668" s="1130"/>
      <c r="O668" s="1130"/>
      <c r="P668" s="1130"/>
      <c r="Q668" s="1130"/>
      <c r="R668" s="1130"/>
      <c r="S668" s="1131" t="str">
        <f>IF(SUM(D3_Mengen[[#This Row],[Stromkreis AC km (Stromkreis)]:[Konverter DC Anzahl]])&gt;0,"ja","nein")</f>
        <v>nein</v>
      </c>
      <c r="T668" s="1131"/>
    </row>
    <row r="669" spans="2:20" ht="14.85" customHeight="1" x14ac:dyDescent="0.2">
      <c r="B669" s="1129"/>
      <c r="C669" s="1118"/>
      <c r="D669" s="1118"/>
      <c r="E669" s="1118"/>
      <c r="F669" s="1118"/>
      <c r="G669"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69" s="1130"/>
      <c r="I669" s="1130"/>
      <c r="J669" s="1130"/>
      <c r="K669" s="1130"/>
      <c r="L669" s="1130"/>
      <c r="M669" s="1130"/>
      <c r="N669" s="1130"/>
      <c r="O669" s="1130"/>
      <c r="P669" s="1130"/>
      <c r="Q669" s="1130"/>
      <c r="R669" s="1130"/>
      <c r="S669" s="1131" t="str">
        <f>IF(SUM(D3_Mengen[[#This Row],[Stromkreis AC km (Stromkreis)]:[Konverter DC Anzahl]])&gt;0,"ja","nein")</f>
        <v>nein</v>
      </c>
      <c r="T669" s="1131"/>
    </row>
    <row r="670" spans="2:20" ht="14.85" customHeight="1" x14ac:dyDescent="0.2">
      <c r="B670" s="1129"/>
      <c r="C670" s="1118"/>
      <c r="D670" s="1118"/>
      <c r="E670" s="1118"/>
      <c r="F670" s="1118"/>
      <c r="G670"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70" s="1130"/>
      <c r="I670" s="1130"/>
      <c r="J670" s="1130"/>
      <c r="K670" s="1130"/>
      <c r="L670" s="1130"/>
      <c r="M670" s="1130"/>
      <c r="N670" s="1130"/>
      <c r="O670" s="1130"/>
      <c r="P670" s="1130"/>
      <c r="Q670" s="1130"/>
      <c r="R670" s="1130"/>
      <c r="S670" s="1131" t="str">
        <f>IF(SUM(D3_Mengen[[#This Row],[Stromkreis AC km (Stromkreis)]:[Konverter DC Anzahl]])&gt;0,"ja","nein")</f>
        <v>nein</v>
      </c>
      <c r="T670" s="1131"/>
    </row>
    <row r="671" spans="2:20" ht="14.85" customHeight="1" x14ac:dyDescent="0.2">
      <c r="B671" s="1129"/>
      <c r="C671" s="1118"/>
      <c r="D671" s="1118"/>
      <c r="E671" s="1118"/>
      <c r="F671" s="1118"/>
      <c r="G671"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71" s="1130"/>
      <c r="I671" s="1130"/>
      <c r="J671" s="1130"/>
      <c r="K671" s="1130"/>
      <c r="L671" s="1130"/>
      <c r="M671" s="1130"/>
      <c r="N671" s="1130"/>
      <c r="O671" s="1130"/>
      <c r="P671" s="1130"/>
      <c r="Q671" s="1130"/>
      <c r="R671" s="1130"/>
      <c r="S671" s="1131" t="str">
        <f>IF(SUM(D3_Mengen[[#This Row],[Stromkreis AC km (Stromkreis)]:[Konverter DC Anzahl]])&gt;0,"ja","nein")</f>
        <v>nein</v>
      </c>
      <c r="T671" s="1131"/>
    </row>
    <row r="672" spans="2:20" ht="14.85" customHeight="1" x14ac:dyDescent="0.2">
      <c r="B672" s="1129"/>
      <c r="C672" s="1118"/>
      <c r="D672" s="1118"/>
      <c r="E672" s="1118"/>
      <c r="F672" s="1118"/>
      <c r="G672"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72" s="1130"/>
      <c r="I672" s="1130"/>
      <c r="J672" s="1130"/>
      <c r="K672" s="1130"/>
      <c r="L672" s="1130"/>
      <c r="M672" s="1130"/>
      <c r="N672" s="1130"/>
      <c r="O672" s="1130"/>
      <c r="P672" s="1130"/>
      <c r="Q672" s="1130"/>
      <c r="R672" s="1130"/>
      <c r="S672" s="1131" t="str">
        <f>IF(SUM(D3_Mengen[[#This Row],[Stromkreis AC km (Stromkreis)]:[Konverter DC Anzahl]])&gt;0,"ja","nein")</f>
        <v>nein</v>
      </c>
      <c r="T672" s="1131"/>
    </row>
    <row r="673" spans="2:20" ht="14.85" customHeight="1" x14ac:dyDescent="0.2">
      <c r="B673" s="1129"/>
      <c r="C673" s="1118"/>
      <c r="D673" s="1118"/>
      <c r="E673" s="1118"/>
      <c r="F673" s="1118"/>
      <c r="G673"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73" s="1130"/>
      <c r="I673" s="1130"/>
      <c r="J673" s="1130"/>
      <c r="K673" s="1130"/>
      <c r="L673" s="1130"/>
      <c r="M673" s="1130"/>
      <c r="N673" s="1130"/>
      <c r="O673" s="1130"/>
      <c r="P673" s="1130"/>
      <c r="Q673" s="1130"/>
      <c r="R673" s="1130"/>
      <c r="S673" s="1131" t="str">
        <f>IF(SUM(D3_Mengen[[#This Row],[Stromkreis AC km (Stromkreis)]:[Konverter DC Anzahl]])&gt;0,"ja","nein")</f>
        <v>nein</v>
      </c>
      <c r="T673" s="1131"/>
    </row>
    <row r="674" spans="2:20" ht="14.85" customHeight="1" x14ac:dyDescent="0.2">
      <c r="B674" s="1129"/>
      <c r="C674" s="1118"/>
      <c r="D674" s="1118"/>
      <c r="E674" s="1118"/>
      <c r="F674" s="1118"/>
      <c r="G674"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74" s="1130"/>
      <c r="I674" s="1130"/>
      <c r="J674" s="1130"/>
      <c r="K674" s="1130"/>
      <c r="L674" s="1130"/>
      <c r="M674" s="1130"/>
      <c r="N674" s="1130"/>
      <c r="O674" s="1130"/>
      <c r="P674" s="1130"/>
      <c r="Q674" s="1130"/>
      <c r="R674" s="1130"/>
      <c r="S674" s="1131" t="str">
        <f>IF(SUM(D3_Mengen[[#This Row],[Stromkreis AC km (Stromkreis)]:[Konverter DC Anzahl]])&gt;0,"ja","nein")</f>
        <v>nein</v>
      </c>
      <c r="T674" s="1131"/>
    </row>
    <row r="675" spans="2:20" ht="14.85" customHeight="1" x14ac:dyDescent="0.2">
      <c r="B675" s="1129"/>
      <c r="C675" s="1118"/>
      <c r="D675" s="1118"/>
      <c r="E675" s="1118"/>
      <c r="F675" s="1118"/>
      <c r="G675"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75" s="1130"/>
      <c r="I675" s="1130"/>
      <c r="J675" s="1130"/>
      <c r="K675" s="1130"/>
      <c r="L675" s="1130"/>
      <c r="M675" s="1130"/>
      <c r="N675" s="1130"/>
      <c r="O675" s="1130"/>
      <c r="P675" s="1130"/>
      <c r="Q675" s="1130"/>
      <c r="R675" s="1130"/>
      <c r="S675" s="1131" t="str">
        <f>IF(SUM(D3_Mengen[[#This Row],[Stromkreis AC km (Stromkreis)]:[Konverter DC Anzahl]])&gt;0,"ja","nein")</f>
        <v>nein</v>
      </c>
      <c r="T675" s="1131"/>
    </row>
    <row r="676" spans="2:20" ht="14.85" customHeight="1" x14ac:dyDescent="0.2">
      <c r="B676" s="1129"/>
      <c r="C676" s="1118"/>
      <c r="D676" s="1118"/>
      <c r="E676" s="1118"/>
      <c r="F676" s="1118"/>
      <c r="G676"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76" s="1130"/>
      <c r="I676" s="1130"/>
      <c r="J676" s="1130"/>
      <c r="K676" s="1130"/>
      <c r="L676" s="1130"/>
      <c r="M676" s="1130"/>
      <c r="N676" s="1130"/>
      <c r="O676" s="1130"/>
      <c r="P676" s="1130"/>
      <c r="Q676" s="1130"/>
      <c r="R676" s="1130"/>
      <c r="S676" s="1131" t="str">
        <f>IF(SUM(D3_Mengen[[#This Row],[Stromkreis AC km (Stromkreis)]:[Konverter DC Anzahl]])&gt;0,"ja","nein")</f>
        <v>nein</v>
      </c>
      <c r="T676" s="1131"/>
    </row>
    <row r="677" spans="2:20" ht="14.85" customHeight="1" x14ac:dyDescent="0.2">
      <c r="B677" s="1129"/>
      <c r="C677" s="1118"/>
      <c r="D677" s="1118"/>
      <c r="E677" s="1118"/>
      <c r="F677" s="1118"/>
      <c r="G677"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77" s="1130"/>
      <c r="I677" s="1130"/>
      <c r="J677" s="1130"/>
      <c r="K677" s="1130"/>
      <c r="L677" s="1130"/>
      <c r="M677" s="1130"/>
      <c r="N677" s="1130"/>
      <c r="O677" s="1130"/>
      <c r="P677" s="1130"/>
      <c r="Q677" s="1130"/>
      <c r="R677" s="1130"/>
      <c r="S677" s="1131" t="str">
        <f>IF(SUM(D3_Mengen[[#This Row],[Stromkreis AC km (Stromkreis)]:[Konverter DC Anzahl]])&gt;0,"ja","nein")</f>
        <v>nein</v>
      </c>
      <c r="T677" s="1131"/>
    </row>
    <row r="678" spans="2:20" ht="14.85" customHeight="1" x14ac:dyDescent="0.2">
      <c r="B678" s="1129"/>
      <c r="C678" s="1118"/>
      <c r="D678" s="1118"/>
      <c r="E678" s="1118"/>
      <c r="F678" s="1118"/>
      <c r="G678"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78" s="1130"/>
      <c r="I678" s="1130"/>
      <c r="J678" s="1130"/>
      <c r="K678" s="1130"/>
      <c r="L678" s="1130"/>
      <c r="M678" s="1130"/>
      <c r="N678" s="1130"/>
      <c r="O678" s="1130"/>
      <c r="P678" s="1130"/>
      <c r="Q678" s="1130"/>
      <c r="R678" s="1130"/>
      <c r="S678" s="1131" t="str">
        <f>IF(SUM(D3_Mengen[[#This Row],[Stromkreis AC km (Stromkreis)]:[Konverter DC Anzahl]])&gt;0,"ja","nein")</f>
        <v>nein</v>
      </c>
      <c r="T678" s="1131"/>
    </row>
    <row r="679" spans="2:20" ht="14.85" customHeight="1" x14ac:dyDescent="0.2">
      <c r="B679" s="1129"/>
      <c r="C679" s="1118"/>
      <c r="D679" s="1118"/>
      <c r="E679" s="1118"/>
      <c r="F679" s="1118"/>
      <c r="G679"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79" s="1130"/>
      <c r="I679" s="1130"/>
      <c r="J679" s="1130"/>
      <c r="K679" s="1130"/>
      <c r="L679" s="1130"/>
      <c r="M679" s="1130"/>
      <c r="N679" s="1130"/>
      <c r="O679" s="1130"/>
      <c r="P679" s="1130"/>
      <c r="Q679" s="1130"/>
      <c r="R679" s="1130"/>
      <c r="S679" s="1131" t="str">
        <f>IF(SUM(D3_Mengen[[#This Row],[Stromkreis AC km (Stromkreis)]:[Konverter DC Anzahl]])&gt;0,"ja","nein")</f>
        <v>nein</v>
      </c>
      <c r="T679" s="1131"/>
    </row>
    <row r="680" spans="2:20" ht="14.85" customHeight="1" x14ac:dyDescent="0.2">
      <c r="B680" s="1129"/>
      <c r="C680" s="1118"/>
      <c r="D680" s="1118"/>
      <c r="E680" s="1118"/>
      <c r="F680" s="1118"/>
      <c r="G680"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80" s="1130"/>
      <c r="I680" s="1130"/>
      <c r="J680" s="1130"/>
      <c r="K680" s="1130"/>
      <c r="L680" s="1130"/>
      <c r="M680" s="1130"/>
      <c r="N680" s="1130"/>
      <c r="O680" s="1130"/>
      <c r="P680" s="1130"/>
      <c r="Q680" s="1130"/>
      <c r="R680" s="1130"/>
      <c r="S680" s="1131" t="str">
        <f>IF(SUM(D3_Mengen[[#This Row],[Stromkreis AC km (Stromkreis)]:[Konverter DC Anzahl]])&gt;0,"ja","nein")</f>
        <v>nein</v>
      </c>
      <c r="T680" s="1131"/>
    </row>
    <row r="681" spans="2:20" ht="14.85" customHeight="1" x14ac:dyDescent="0.2">
      <c r="B681" s="1129"/>
      <c r="C681" s="1118"/>
      <c r="D681" s="1118"/>
      <c r="E681" s="1118"/>
      <c r="F681" s="1118"/>
      <c r="G681"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81" s="1130"/>
      <c r="I681" s="1130"/>
      <c r="J681" s="1130"/>
      <c r="K681" s="1130"/>
      <c r="L681" s="1130"/>
      <c r="M681" s="1130"/>
      <c r="N681" s="1130"/>
      <c r="O681" s="1130"/>
      <c r="P681" s="1130"/>
      <c r="Q681" s="1130"/>
      <c r="R681" s="1130"/>
      <c r="S681" s="1131" t="str">
        <f>IF(SUM(D3_Mengen[[#This Row],[Stromkreis AC km (Stromkreis)]:[Konverter DC Anzahl]])&gt;0,"ja","nein")</f>
        <v>nein</v>
      </c>
      <c r="T681" s="1131"/>
    </row>
    <row r="682" spans="2:20" ht="14.85" customHeight="1" x14ac:dyDescent="0.2">
      <c r="B682" s="1129"/>
      <c r="C682" s="1118"/>
      <c r="D682" s="1118"/>
      <c r="E682" s="1118"/>
      <c r="F682" s="1118"/>
      <c r="G682"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82" s="1130"/>
      <c r="I682" s="1130"/>
      <c r="J682" s="1130"/>
      <c r="K682" s="1130"/>
      <c r="L682" s="1130"/>
      <c r="M682" s="1130"/>
      <c r="N682" s="1130"/>
      <c r="O682" s="1130"/>
      <c r="P682" s="1130"/>
      <c r="Q682" s="1130"/>
      <c r="R682" s="1130"/>
      <c r="S682" s="1131" t="str">
        <f>IF(SUM(D3_Mengen[[#This Row],[Stromkreis AC km (Stromkreis)]:[Konverter DC Anzahl]])&gt;0,"ja","nein")</f>
        <v>nein</v>
      </c>
      <c r="T682" s="1131"/>
    </row>
    <row r="683" spans="2:20" ht="14.85" customHeight="1" x14ac:dyDescent="0.2">
      <c r="B683" s="1129"/>
      <c r="C683" s="1118"/>
      <c r="D683" s="1118"/>
      <c r="E683" s="1118"/>
      <c r="F683" s="1118"/>
      <c r="G683"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83" s="1130"/>
      <c r="I683" s="1130"/>
      <c r="J683" s="1130"/>
      <c r="K683" s="1130"/>
      <c r="L683" s="1130"/>
      <c r="M683" s="1130"/>
      <c r="N683" s="1130"/>
      <c r="O683" s="1130"/>
      <c r="P683" s="1130"/>
      <c r="Q683" s="1130"/>
      <c r="R683" s="1130"/>
      <c r="S683" s="1131" t="str">
        <f>IF(SUM(D3_Mengen[[#This Row],[Stromkreis AC km (Stromkreis)]:[Konverter DC Anzahl]])&gt;0,"ja","nein")</f>
        <v>nein</v>
      </c>
      <c r="T683" s="1131"/>
    </row>
    <row r="684" spans="2:20" ht="14.85" customHeight="1" x14ac:dyDescent="0.2">
      <c r="B684" s="1129"/>
      <c r="C684" s="1118"/>
      <c r="D684" s="1118"/>
      <c r="E684" s="1118"/>
      <c r="F684" s="1118"/>
      <c r="G684"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84" s="1130"/>
      <c r="I684" s="1130"/>
      <c r="J684" s="1130"/>
      <c r="K684" s="1130"/>
      <c r="L684" s="1130"/>
      <c r="M684" s="1130"/>
      <c r="N684" s="1130"/>
      <c r="O684" s="1130"/>
      <c r="P684" s="1130"/>
      <c r="Q684" s="1130"/>
      <c r="R684" s="1130"/>
      <c r="S684" s="1131" t="str">
        <f>IF(SUM(D3_Mengen[[#This Row],[Stromkreis AC km (Stromkreis)]:[Konverter DC Anzahl]])&gt;0,"ja","nein")</f>
        <v>nein</v>
      </c>
      <c r="T684" s="1131"/>
    </row>
    <row r="685" spans="2:20" ht="14.85" customHeight="1" x14ac:dyDescent="0.2">
      <c r="B685" s="1129"/>
      <c r="C685" s="1118"/>
      <c r="D685" s="1118"/>
      <c r="E685" s="1118"/>
      <c r="F685" s="1118"/>
      <c r="G685"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85" s="1130"/>
      <c r="I685" s="1130"/>
      <c r="J685" s="1130"/>
      <c r="K685" s="1130"/>
      <c r="L685" s="1130"/>
      <c r="M685" s="1130"/>
      <c r="N685" s="1130"/>
      <c r="O685" s="1130"/>
      <c r="P685" s="1130"/>
      <c r="Q685" s="1130"/>
      <c r="R685" s="1130"/>
      <c r="S685" s="1131" t="str">
        <f>IF(SUM(D3_Mengen[[#This Row],[Stromkreis AC km (Stromkreis)]:[Konverter DC Anzahl]])&gt;0,"ja","nein")</f>
        <v>nein</v>
      </c>
      <c r="T685" s="1131"/>
    </row>
    <row r="686" spans="2:20" ht="14.85" customHeight="1" x14ac:dyDescent="0.2">
      <c r="B686" s="1129"/>
      <c r="C686" s="1118"/>
      <c r="D686" s="1118"/>
      <c r="E686" s="1118"/>
      <c r="F686" s="1118"/>
      <c r="G686"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86" s="1130"/>
      <c r="I686" s="1130"/>
      <c r="J686" s="1130"/>
      <c r="K686" s="1130"/>
      <c r="L686" s="1130"/>
      <c r="M686" s="1130"/>
      <c r="N686" s="1130"/>
      <c r="O686" s="1130"/>
      <c r="P686" s="1130"/>
      <c r="Q686" s="1130"/>
      <c r="R686" s="1130"/>
      <c r="S686" s="1131" t="str">
        <f>IF(SUM(D3_Mengen[[#This Row],[Stromkreis AC km (Stromkreis)]:[Konverter DC Anzahl]])&gt;0,"ja","nein")</f>
        <v>nein</v>
      </c>
      <c r="T686" s="1131"/>
    </row>
    <row r="687" spans="2:20" ht="14.85" customHeight="1" x14ac:dyDescent="0.2">
      <c r="B687" s="1129"/>
      <c r="C687" s="1118"/>
      <c r="D687" s="1118"/>
      <c r="E687" s="1118"/>
      <c r="F687" s="1118"/>
      <c r="G687"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87" s="1130"/>
      <c r="I687" s="1130"/>
      <c r="J687" s="1130"/>
      <c r="K687" s="1130"/>
      <c r="L687" s="1130"/>
      <c r="M687" s="1130"/>
      <c r="N687" s="1130"/>
      <c r="O687" s="1130"/>
      <c r="P687" s="1130"/>
      <c r="Q687" s="1130"/>
      <c r="R687" s="1130"/>
      <c r="S687" s="1131" t="str">
        <f>IF(SUM(D3_Mengen[[#This Row],[Stromkreis AC km (Stromkreis)]:[Konverter DC Anzahl]])&gt;0,"ja","nein")</f>
        <v>nein</v>
      </c>
      <c r="T687" s="1131"/>
    </row>
    <row r="688" spans="2:20" ht="14.85" customHeight="1" x14ac:dyDescent="0.2">
      <c r="B688" s="1129"/>
      <c r="C688" s="1118"/>
      <c r="D688" s="1118"/>
      <c r="E688" s="1118"/>
      <c r="F688" s="1118"/>
      <c r="G688"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88" s="1130"/>
      <c r="I688" s="1130"/>
      <c r="J688" s="1130"/>
      <c r="K688" s="1130"/>
      <c r="L688" s="1130"/>
      <c r="M688" s="1130"/>
      <c r="N688" s="1130"/>
      <c r="O688" s="1130"/>
      <c r="P688" s="1130"/>
      <c r="Q688" s="1130"/>
      <c r="R688" s="1130"/>
      <c r="S688" s="1131" t="str">
        <f>IF(SUM(D3_Mengen[[#This Row],[Stromkreis AC km (Stromkreis)]:[Konverter DC Anzahl]])&gt;0,"ja","nein")</f>
        <v>nein</v>
      </c>
      <c r="T688" s="1131"/>
    </row>
    <row r="689" spans="2:20" ht="14.85" customHeight="1" x14ac:dyDescent="0.2">
      <c r="B689" s="1129"/>
      <c r="C689" s="1118"/>
      <c r="D689" s="1118"/>
      <c r="E689" s="1118"/>
      <c r="F689" s="1118"/>
      <c r="G689"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89" s="1130"/>
      <c r="I689" s="1130"/>
      <c r="J689" s="1130"/>
      <c r="K689" s="1130"/>
      <c r="L689" s="1130"/>
      <c r="M689" s="1130"/>
      <c r="N689" s="1130"/>
      <c r="O689" s="1130"/>
      <c r="P689" s="1130"/>
      <c r="Q689" s="1130"/>
      <c r="R689" s="1130"/>
      <c r="S689" s="1131" t="str">
        <f>IF(SUM(D3_Mengen[[#This Row],[Stromkreis AC km (Stromkreis)]:[Konverter DC Anzahl]])&gt;0,"ja","nein")</f>
        <v>nein</v>
      </c>
      <c r="T689" s="1131"/>
    </row>
    <row r="690" spans="2:20" ht="14.85" customHeight="1" x14ac:dyDescent="0.2">
      <c r="B690" s="1129"/>
      <c r="C690" s="1118"/>
      <c r="D690" s="1118"/>
      <c r="E690" s="1118"/>
      <c r="F690" s="1118"/>
      <c r="G690"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90" s="1130"/>
      <c r="I690" s="1130"/>
      <c r="J690" s="1130"/>
      <c r="K690" s="1130"/>
      <c r="L690" s="1130"/>
      <c r="M690" s="1130"/>
      <c r="N690" s="1130"/>
      <c r="O690" s="1130"/>
      <c r="P690" s="1130"/>
      <c r="Q690" s="1130"/>
      <c r="R690" s="1130"/>
      <c r="S690" s="1131" t="str">
        <f>IF(SUM(D3_Mengen[[#This Row],[Stromkreis AC km (Stromkreis)]:[Konverter DC Anzahl]])&gt;0,"ja","nein")</f>
        <v>nein</v>
      </c>
      <c r="T690" s="1131"/>
    </row>
    <row r="691" spans="2:20" ht="14.85" customHeight="1" x14ac:dyDescent="0.2">
      <c r="B691" s="1129"/>
      <c r="C691" s="1118"/>
      <c r="D691" s="1118"/>
      <c r="E691" s="1118"/>
      <c r="F691" s="1118"/>
      <c r="G691"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91" s="1130"/>
      <c r="I691" s="1130"/>
      <c r="J691" s="1130"/>
      <c r="K691" s="1130"/>
      <c r="L691" s="1130"/>
      <c r="M691" s="1130"/>
      <c r="N691" s="1130"/>
      <c r="O691" s="1130"/>
      <c r="P691" s="1130"/>
      <c r="Q691" s="1130"/>
      <c r="R691" s="1130"/>
      <c r="S691" s="1131" t="str">
        <f>IF(SUM(D3_Mengen[[#This Row],[Stromkreis AC km (Stromkreis)]:[Konverter DC Anzahl]])&gt;0,"ja","nein")</f>
        <v>nein</v>
      </c>
      <c r="T691" s="1131"/>
    </row>
    <row r="692" spans="2:20" ht="14.85" customHeight="1" x14ac:dyDescent="0.2">
      <c r="B692" s="1129"/>
      <c r="C692" s="1118"/>
      <c r="D692" s="1118"/>
      <c r="E692" s="1118"/>
      <c r="F692" s="1118"/>
      <c r="G692"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92" s="1130"/>
      <c r="I692" s="1130"/>
      <c r="J692" s="1130"/>
      <c r="K692" s="1130"/>
      <c r="L692" s="1130"/>
      <c r="M692" s="1130"/>
      <c r="N692" s="1130"/>
      <c r="O692" s="1130"/>
      <c r="P692" s="1130"/>
      <c r="Q692" s="1130"/>
      <c r="R692" s="1130"/>
      <c r="S692" s="1131" t="str">
        <f>IF(SUM(D3_Mengen[[#This Row],[Stromkreis AC km (Stromkreis)]:[Konverter DC Anzahl]])&gt;0,"ja","nein")</f>
        <v>nein</v>
      </c>
      <c r="T692" s="1131"/>
    </row>
    <row r="693" spans="2:20" ht="14.85" customHeight="1" x14ac:dyDescent="0.2">
      <c r="B693" s="1129"/>
      <c r="C693" s="1118"/>
      <c r="D693" s="1118"/>
      <c r="E693" s="1118"/>
      <c r="F693" s="1118"/>
      <c r="G693"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93" s="1130"/>
      <c r="I693" s="1130"/>
      <c r="J693" s="1130"/>
      <c r="K693" s="1130"/>
      <c r="L693" s="1130"/>
      <c r="M693" s="1130"/>
      <c r="N693" s="1130"/>
      <c r="O693" s="1130"/>
      <c r="P693" s="1130"/>
      <c r="Q693" s="1130"/>
      <c r="R693" s="1130"/>
      <c r="S693" s="1131" t="str">
        <f>IF(SUM(D3_Mengen[[#This Row],[Stromkreis AC km (Stromkreis)]:[Konverter DC Anzahl]])&gt;0,"ja","nein")</f>
        <v>nein</v>
      </c>
      <c r="T693" s="1131"/>
    </row>
    <row r="694" spans="2:20" ht="14.85" customHeight="1" x14ac:dyDescent="0.2">
      <c r="B694" s="1129"/>
      <c r="C694" s="1118"/>
      <c r="D694" s="1118"/>
      <c r="E694" s="1118"/>
      <c r="F694" s="1118"/>
      <c r="G694"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94" s="1130"/>
      <c r="I694" s="1130"/>
      <c r="J694" s="1130"/>
      <c r="K694" s="1130"/>
      <c r="L694" s="1130"/>
      <c r="M694" s="1130"/>
      <c r="N694" s="1130"/>
      <c r="O694" s="1130"/>
      <c r="P694" s="1130"/>
      <c r="Q694" s="1130"/>
      <c r="R694" s="1130"/>
      <c r="S694" s="1131" t="str">
        <f>IF(SUM(D3_Mengen[[#This Row],[Stromkreis AC km (Stromkreis)]:[Konverter DC Anzahl]])&gt;0,"ja","nein")</f>
        <v>nein</v>
      </c>
      <c r="T694" s="1131"/>
    </row>
    <row r="695" spans="2:20" ht="14.85" customHeight="1" x14ac:dyDescent="0.2">
      <c r="B695" s="1129"/>
      <c r="C695" s="1118"/>
      <c r="D695" s="1118"/>
      <c r="E695" s="1118"/>
      <c r="F695" s="1118"/>
      <c r="G695"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95" s="1130"/>
      <c r="I695" s="1130"/>
      <c r="J695" s="1130"/>
      <c r="K695" s="1130"/>
      <c r="L695" s="1130"/>
      <c r="M695" s="1130"/>
      <c r="N695" s="1130"/>
      <c r="O695" s="1130"/>
      <c r="P695" s="1130"/>
      <c r="Q695" s="1130"/>
      <c r="R695" s="1130"/>
      <c r="S695" s="1131" t="str">
        <f>IF(SUM(D3_Mengen[[#This Row],[Stromkreis AC km (Stromkreis)]:[Konverter DC Anzahl]])&gt;0,"ja","nein")</f>
        <v>nein</v>
      </c>
      <c r="T695" s="1131"/>
    </row>
    <row r="696" spans="2:20" ht="14.85" customHeight="1" x14ac:dyDescent="0.2">
      <c r="B696" s="1129"/>
      <c r="C696" s="1118"/>
      <c r="D696" s="1118"/>
      <c r="E696" s="1118"/>
      <c r="F696" s="1118"/>
      <c r="G696"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96" s="1130"/>
      <c r="I696" s="1130"/>
      <c r="J696" s="1130"/>
      <c r="K696" s="1130"/>
      <c r="L696" s="1130"/>
      <c r="M696" s="1130"/>
      <c r="N696" s="1130"/>
      <c r="O696" s="1130"/>
      <c r="P696" s="1130"/>
      <c r="Q696" s="1130"/>
      <c r="R696" s="1130"/>
      <c r="S696" s="1131" t="str">
        <f>IF(SUM(D3_Mengen[[#This Row],[Stromkreis AC km (Stromkreis)]:[Konverter DC Anzahl]])&gt;0,"ja","nein")</f>
        <v>nein</v>
      </c>
      <c r="T696" s="1131"/>
    </row>
    <row r="697" spans="2:20" ht="14.85" customHeight="1" x14ac:dyDescent="0.2">
      <c r="B697" s="1129"/>
      <c r="C697" s="1118"/>
      <c r="D697" s="1118"/>
      <c r="E697" s="1118"/>
      <c r="F697" s="1118"/>
      <c r="G697"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97" s="1130"/>
      <c r="I697" s="1130"/>
      <c r="J697" s="1130"/>
      <c r="K697" s="1130"/>
      <c r="L697" s="1130"/>
      <c r="M697" s="1130"/>
      <c r="N697" s="1130"/>
      <c r="O697" s="1130"/>
      <c r="P697" s="1130"/>
      <c r="Q697" s="1130"/>
      <c r="R697" s="1130"/>
      <c r="S697" s="1131" t="str">
        <f>IF(SUM(D3_Mengen[[#This Row],[Stromkreis AC km (Stromkreis)]:[Konverter DC Anzahl]])&gt;0,"ja","nein")</f>
        <v>nein</v>
      </c>
      <c r="T697" s="1131"/>
    </row>
    <row r="698" spans="2:20" ht="14.85" customHeight="1" x14ac:dyDescent="0.2">
      <c r="B698" s="1129"/>
      <c r="C698" s="1118"/>
      <c r="D698" s="1118"/>
      <c r="E698" s="1118"/>
      <c r="F698" s="1118"/>
      <c r="G698"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98" s="1130"/>
      <c r="I698" s="1130"/>
      <c r="J698" s="1130"/>
      <c r="K698" s="1130"/>
      <c r="L698" s="1130"/>
      <c r="M698" s="1130"/>
      <c r="N698" s="1130"/>
      <c r="O698" s="1130"/>
      <c r="P698" s="1130"/>
      <c r="Q698" s="1130"/>
      <c r="R698" s="1130"/>
      <c r="S698" s="1131" t="str">
        <f>IF(SUM(D3_Mengen[[#This Row],[Stromkreis AC km (Stromkreis)]:[Konverter DC Anzahl]])&gt;0,"ja","nein")</f>
        <v>nein</v>
      </c>
      <c r="T698" s="1131"/>
    </row>
    <row r="699" spans="2:20" ht="14.85" customHeight="1" x14ac:dyDescent="0.2">
      <c r="B699" s="1129"/>
      <c r="C699" s="1118"/>
      <c r="D699" s="1118"/>
      <c r="E699" s="1118"/>
      <c r="F699" s="1118"/>
      <c r="G699"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699" s="1130"/>
      <c r="I699" s="1130"/>
      <c r="J699" s="1130"/>
      <c r="K699" s="1130"/>
      <c r="L699" s="1130"/>
      <c r="M699" s="1130"/>
      <c r="N699" s="1130"/>
      <c r="O699" s="1130"/>
      <c r="P699" s="1130"/>
      <c r="Q699" s="1130"/>
      <c r="R699" s="1130"/>
      <c r="S699" s="1131" t="str">
        <f>IF(SUM(D3_Mengen[[#This Row],[Stromkreis AC km (Stromkreis)]:[Konverter DC Anzahl]])&gt;0,"ja","nein")</f>
        <v>nein</v>
      </c>
      <c r="T699" s="1131"/>
    </row>
    <row r="700" spans="2:20" ht="14.85" customHeight="1" x14ac:dyDescent="0.2">
      <c r="B700" s="1129"/>
      <c r="C700" s="1118"/>
      <c r="D700" s="1118"/>
      <c r="E700" s="1118"/>
      <c r="F700" s="1118"/>
      <c r="G700"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00" s="1130"/>
      <c r="I700" s="1130"/>
      <c r="J700" s="1130"/>
      <c r="K700" s="1130"/>
      <c r="L700" s="1130"/>
      <c r="M700" s="1130"/>
      <c r="N700" s="1130"/>
      <c r="O700" s="1130"/>
      <c r="P700" s="1130"/>
      <c r="Q700" s="1130"/>
      <c r="R700" s="1130"/>
      <c r="S700" s="1131" t="str">
        <f>IF(SUM(D3_Mengen[[#This Row],[Stromkreis AC km (Stromkreis)]:[Konverter DC Anzahl]])&gt;0,"ja","nein")</f>
        <v>nein</v>
      </c>
      <c r="T700" s="1131"/>
    </row>
    <row r="701" spans="2:20" ht="14.85" customHeight="1" x14ac:dyDescent="0.2">
      <c r="B701" s="1129"/>
      <c r="C701" s="1118"/>
      <c r="D701" s="1118"/>
      <c r="E701" s="1118"/>
      <c r="F701" s="1118"/>
      <c r="G701"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01" s="1130"/>
      <c r="I701" s="1130"/>
      <c r="J701" s="1130"/>
      <c r="K701" s="1130"/>
      <c r="L701" s="1130"/>
      <c r="M701" s="1130"/>
      <c r="N701" s="1130"/>
      <c r="O701" s="1130"/>
      <c r="P701" s="1130"/>
      <c r="Q701" s="1130"/>
      <c r="R701" s="1130"/>
      <c r="S701" s="1131" t="str">
        <f>IF(SUM(D3_Mengen[[#This Row],[Stromkreis AC km (Stromkreis)]:[Konverter DC Anzahl]])&gt;0,"ja","nein")</f>
        <v>nein</v>
      </c>
      <c r="T701" s="1131"/>
    </row>
    <row r="702" spans="2:20" ht="14.85" customHeight="1" x14ac:dyDescent="0.2">
      <c r="B702" s="1129"/>
      <c r="C702" s="1118"/>
      <c r="D702" s="1118"/>
      <c r="E702" s="1118"/>
      <c r="F702" s="1118"/>
      <c r="G702"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02" s="1130"/>
      <c r="I702" s="1130"/>
      <c r="J702" s="1130"/>
      <c r="K702" s="1130"/>
      <c r="L702" s="1130"/>
      <c r="M702" s="1130"/>
      <c r="N702" s="1130"/>
      <c r="O702" s="1130"/>
      <c r="P702" s="1130"/>
      <c r="Q702" s="1130"/>
      <c r="R702" s="1130"/>
      <c r="S702" s="1131" t="str">
        <f>IF(SUM(D3_Mengen[[#This Row],[Stromkreis AC km (Stromkreis)]:[Konverter DC Anzahl]])&gt;0,"ja","nein")</f>
        <v>nein</v>
      </c>
      <c r="T702" s="1131"/>
    </row>
    <row r="703" spans="2:20" ht="14.85" customHeight="1" x14ac:dyDescent="0.2">
      <c r="B703" s="1129"/>
      <c r="C703" s="1118"/>
      <c r="D703" s="1118"/>
      <c r="E703" s="1118"/>
      <c r="F703" s="1118"/>
      <c r="G703"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03" s="1130"/>
      <c r="I703" s="1130"/>
      <c r="J703" s="1130"/>
      <c r="K703" s="1130"/>
      <c r="L703" s="1130"/>
      <c r="M703" s="1130"/>
      <c r="N703" s="1130"/>
      <c r="O703" s="1130"/>
      <c r="P703" s="1130"/>
      <c r="Q703" s="1130"/>
      <c r="R703" s="1130"/>
      <c r="S703" s="1131" t="str">
        <f>IF(SUM(D3_Mengen[[#This Row],[Stromkreis AC km (Stromkreis)]:[Konverter DC Anzahl]])&gt;0,"ja","nein")</f>
        <v>nein</v>
      </c>
      <c r="T703" s="1131"/>
    </row>
    <row r="704" spans="2:20" ht="14.85" customHeight="1" x14ac:dyDescent="0.2">
      <c r="B704" s="1129"/>
      <c r="C704" s="1118"/>
      <c r="D704" s="1118"/>
      <c r="E704" s="1118"/>
      <c r="F704" s="1118"/>
      <c r="G704"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04" s="1130"/>
      <c r="I704" s="1130"/>
      <c r="J704" s="1130"/>
      <c r="K704" s="1130"/>
      <c r="L704" s="1130"/>
      <c r="M704" s="1130"/>
      <c r="N704" s="1130"/>
      <c r="O704" s="1130"/>
      <c r="P704" s="1130"/>
      <c r="Q704" s="1130"/>
      <c r="R704" s="1130"/>
      <c r="S704" s="1131" t="str">
        <f>IF(SUM(D3_Mengen[[#This Row],[Stromkreis AC km (Stromkreis)]:[Konverter DC Anzahl]])&gt;0,"ja","nein")</f>
        <v>nein</v>
      </c>
      <c r="T704" s="1131"/>
    </row>
    <row r="705" spans="2:20" ht="14.85" customHeight="1" x14ac:dyDescent="0.2">
      <c r="B705" s="1129"/>
      <c r="C705" s="1118"/>
      <c r="D705" s="1118"/>
      <c r="E705" s="1118"/>
      <c r="F705" s="1118"/>
      <c r="G705"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05" s="1130"/>
      <c r="I705" s="1130"/>
      <c r="J705" s="1130"/>
      <c r="K705" s="1130"/>
      <c r="L705" s="1130"/>
      <c r="M705" s="1130"/>
      <c r="N705" s="1130"/>
      <c r="O705" s="1130"/>
      <c r="P705" s="1130"/>
      <c r="Q705" s="1130"/>
      <c r="R705" s="1130"/>
      <c r="S705" s="1131" t="str">
        <f>IF(SUM(D3_Mengen[[#This Row],[Stromkreis AC km (Stromkreis)]:[Konverter DC Anzahl]])&gt;0,"ja","nein")</f>
        <v>nein</v>
      </c>
      <c r="T705" s="1131"/>
    </row>
    <row r="706" spans="2:20" ht="14.85" customHeight="1" x14ac:dyDescent="0.2">
      <c r="B706" s="1129"/>
      <c r="C706" s="1118"/>
      <c r="D706" s="1118"/>
      <c r="E706" s="1118"/>
      <c r="F706" s="1118"/>
      <c r="G706"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06" s="1130"/>
      <c r="I706" s="1130"/>
      <c r="J706" s="1130"/>
      <c r="K706" s="1130"/>
      <c r="L706" s="1130"/>
      <c r="M706" s="1130"/>
      <c r="N706" s="1130"/>
      <c r="O706" s="1130"/>
      <c r="P706" s="1130"/>
      <c r="Q706" s="1130"/>
      <c r="R706" s="1130"/>
      <c r="S706" s="1131" t="str">
        <f>IF(SUM(D3_Mengen[[#This Row],[Stromkreis AC km (Stromkreis)]:[Konverter DC Anzahl]])&gt;0,"ja","nein")</f>
        <v>nein</v>
      </c>
      <c r="T706" s="1131"/>
    </row>
    <row r="707" spans="2:20" ht="14.85" customHeight="1" x14ac:dyDescent="0.2">
      <c r="B707" s="1129"/>
      <c r="C707" s="1118"/>
      <c r="D707" s="1118"/>
      <c r="E707" s="1118"/>
      <c r="F707" s="1118"/>
      <c r="G707"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07" s="1130"/>
      <c r="I707" s="1130"/>
      <c r="J707" s="1130"/>
      <c r="K707" s="1130"/>
      <c r="L707" s="1130"/>
      <c r="M707" s="1130"/>
      <c r="N707" s="1130"/>
      <c r="O707" s="1130"/>
      <c r="P707" s="1130"/>
      <c r="Q707" s="1130"/>
      <c r="R707" s="1130"/>
      <c r="S707" s="1131" t="str">
        <f>IF(SUM(D3_Mengen[[#This Row],[Stromkreis AC km (Stromkreis)]:[Konverter DC Anzahl]])&gt;0,"ja","nein")</f>
        <v>nein</v>
      </c>
      <c r="T707" s="1131"/>
    </row>
    <row r="708" spans="2:20" ht="14.85" customHeight="1" x14ac:dyDescent="0.2">
      <c r="B708" s="1129"/>
      <c r="C708" s="1118"/>
      <c r="D708" s="1118"/>
      <c r="E708" s="1118"/>
      <c r="F708" s="1118"/>
      <c r="G708"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08" s="1130"/>
      <c r="I708" s="1130"/>
      <c r="J708" s="1130"/>
      <c r="K708" s="1130"/>
      <c r="L708" s="1130"/>
      <c r="M708" s="1130"/>
      <c r="N708" s="1130"/>
      <c r="O708" s="1130"/>
      <c r="P708" s="1130"/>
      <c r="Q708" s="1130"/>
      <c r="R708" s="1130"/>
      <c r="S708" s="1131" t="str">
        <f>IF(SUM(D3_Mengen[[#This Row],[Stromkreis AC km (Stromkreis)]:[Konverter DC Anzahl]])&gt;0,"ja","nein")</f>
        <v>nein</v>
      </c>
      <c r="T708" s="1131"/>
    </row>
    <row r="709" spans="2:20" ht="14.85" customHeight="1" x14ac:dyDescent="0.2">
      <c r="B709" s="1129"/>
      <c r="C709" s="1118"/>
      <c r="D709" s="1118"/>
      <c r="E709" s="1118"/>
      <c r="F709" s="1118"/>
      <c r="G709"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09" s="1130"/>
      <c r="I709" s="1130"/>
      <c r="J709" s="1130"/>
      <c r="K709" s="1130"/>
      <c r="L709" s="1130"/>
      <c r="M709" s="1130"/>
      <c r="N709" s="1130"/>
      <c r="O709" s="1130"/>
      <c r="P709" s="1130"/>
      <c r="Q709" s="1130"/>
      <c r="R709" s="1130"/>
      <c r="S709" s="1131" t="str">
        <f>IF(SUM(D3_Mengen[[#This Row],[Stromkreis AC km (Stromkreis)]:[Konverter DC Anzahl]])&gt;0,"ja","nein")</f>
        <v>nein</v>
      </c>
      <c r="T709" s="1131"/>
    </row>
    <row r="710" spans="2:20" ht="14.85" customHeight="1" x14ac:dyDescent="0.2">
      <c r="B710" s="1129"/>
      <c r="C710" s="1118"/>
      <c r="D710" s="1118"/>
      <c r="E710" s="1118"/>
      <c r="F710" s="1118"/>
      <c r="G710"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10" s="1130"/>
      <c r="I710" s="1130"/>
      <c r="J710" s="1130"/>
      <c r="K710" s="1130"/>
      <c r="L710" s="1130"/>
      <c r="M710" s="1130"/>
      <c r="N710" s="1130"/>
      <c r="O710" s="1130"/>
      <c r="P710" s="1130"/>
      <c r="Q710" s="1130"/>
      <c r="R710" s="1130"/>
      <c r="S710" s="1131" t="str">
        <f>IF(SUM(D3_Mengen[[#This Row],[Stromkreis AC km (Stromkreis)]:[Konverter DC Anzahl]])&gt;0,"ja","nein")</f>
        <v>nein</v>
      </c>
      <c r="T710" s="1131"/>
    </row>
    <row r="711" spans="2:20" ht="14.85" customHeight="1" x14ac:dyDescent="0.2">
      <c r="B711" s="1129"/>
      <c r="C711" s="1118"/>
      <c r="D711" s="1118"/>
      <c r="E711" s="1118"/>
      <c r="F711" s="1118"/>
      <c r="G711"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11" s="1130"/>
      <c r="I711" s="1130"/>
      <c r="J711" s="1130"/>
      <c r="K711" s="1130"/>
      <c r="L711" s="1130"/>
      <c r="M711" s="1130"/>
      <c r="N711" s="1130"/>
      <c r="O711" s="1130"/>
      <c r="P711" s="1130"/>
      <c r="Q711" s="1130"/>
      <c r="R711" s="1130"/>
      <c r="S711" s="1131" t="str">
        <f>IF(SUM(D3_Mengen[[#This Row],[Stromkreis AC km (Stromkreis)]:[Konverter DC Anzahl]])&gt;0,"ja","nein")</f>
        <v>nein</v>
      </c>
      <c r="T711" s="1131"/>
    </row>
    <row r="712" spans="2:20" ht="14.85" customHeight="1" x14ac:dyDescent="0.2">
      <c r="B712" s="1129"/>
      <c r="C712" s="1118"/>
      <c r="D712" s="1118"/>
      <c r="E712" s="1118"/>
      <c r="F712" s="1118"/>
      <c r="G712"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12" s="1130"/>
      <c r="I712" s="1130"/>
      <c r="J712" s="1130"/>
      <c r="K712" s="1130"/>
      <c r="L712" s="1130"/>
      <c r="M712" s="1130"/>
      <c r="N712" s="1130"/>
      <c r="O712" s="1130"/>
      <c r="P712" s="1130"/>
      <c r="Q712" s="1130"/>
      <c r="R712" s="1130"/>
      <c r="S712" s="1131" t="str">
        <f>IF(SUM(D3_Mengen[[#This Row],[Stromkreis AC km (Stromkreis)]:[Konverter DC Anzahl]])&gt;0,"ja","nein")</f>
        <v>nein</v>
      </c>
      <c r="T712" s="1131"/>
    </row>
    <row r="713" spans="2:20" ht="14.85" customHeight="1" x14ac:dyDescent="0.2">
      <c r="B713" s="1129"/>
      <c r="C713" s="1118"/>
      <c r="D713" s="1118"/>
      <c r="E713" s="1118"/>
      <c r="F713" s="1118"/>
      <c r="G713"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13" s="1130"/>
      <c r="I713" s="1130"/>
      <c r="J713" s="1130"/>
      <c r="K713" s="1130"/>
      <c r="L713" s="1130"/>
      <c r="M713" s="1130"/>
      <c r="N713" s="1130"/>
      <c r="O713" s="1130"/>
      <c r="P713" s="1130"/>
      <c r="Q713" s="1130"/>
      <c r="R713" s="1130"/>
      <c r="S713" s="1131" t="str">
        <f>IF(SUM(D3_Mengen[[#This Row],[Stromkreis AC km (Stromkreis)]:[Konverter DC Anzahl]])&gt;0,"ja","nein")</f>
        <v>nein</v>
      </c>
      <c r="T713" s="1131"/>
    </row>
    <row r="714" spans="2:20" ht="14.85" customHeight="1" x14ac:dyDescent="0.2">
      <c r="B714" s="1129"/>
      <c r="C714" s="1118"/>
      <c r="D714" s="1118"/>
      <c r="E714" s="1118"/>
      <c r="F714" s="1118"/>
      <c r="G714"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14" s="1130"/>
      <c r="I714" s="1130"/>
      <c r="J714" s="1130"/>
      <c r="K714" s="1130"/>
      <c r="L714" s="1130"/>
      <c r="M714" s="1130"/>
      <c r="N714" s="1130"/>
      <c r="O714" s="1130"/>
      <c r="P714" s="1130"/>
      <c r="Q714" s="1130"/>
      <c r="R714" s="1130"/>
      <c r="S714" s="1131" t="str">
        <f>IF(SUM(D3_Mengen[[#This Row],[Stromkreis AC km (Stromkreis)]:[Konverter DC Anzahl]])&gt;0,"ja","nein")</f>
        <v>nein</v>
      </c>
      <c r="T714" s="1131"/>
    </row>
    <row r="715" spans="2:20" ht="14.85" customHeight="1" x14ac:dyDescent="0.2">
      <c r="B715" s="1129"/>
      <c r="C715" s="1118"/>
      <c r="D715" s="1118"/>
      <c r="E715" s="1118"/>
      <c r="F715" s="1118"/>
      <c r="G715"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15" s="1130"/>
      <c r="I715" s="1130"/>
      <c r="J715" s="1130"/>
      <c r="K715" s="1130"/>
      <c r="L715" s="1130"/>
      <c r="M715" s="1130"/>
      <c r="N715" s="1130"/>
      <c r="O715" s="1130"/>
      <c r="P715" s="1130"/>
      <c r="Q715" s="1130"/>
      <c r="R715" s="1130"/>
      <c r="S715" s="1131" t="str">
        <f>IF(SUM(D3_Mengen[[#This Row],[Stromkreis AC km (Stromkreis)]:[Konverter DC Anzahl]])&gt;0,"ja","nein")</f>
        <v>nein</v>
      </c>
      <c r="T715" s="1131"/>
    </row>
    <row r="716" spans="2:20" ht="14.85" customHeight="1" x14ac:dyDescent="0.2">
      <c r="B716" s="1129"/>
      <c r="C716" s="1118"/>
      <c r="D716" s="1118"/>
      <c r="E716" s="1118"/>
      <c r="F716" s="1118"/>
      <c r="G716"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16" s="1130"/>
      <c r="I716" s="1130"/>
      <c r="J716" s="1130"/>
      <c r="K716" s="1130"/>
      <c r="L716" s="1130"/>
      <c r="M716" s="1130"/>
      <c r="N716" s="1130"/>
      <c r="O716" s="1130"/>
      <c r="P716" s="1130"/>
      <c r="Q716" s="1130"/>
      <c r="R716" s="1130"/>
      <c r="S716" s="1131" t="str">
        <f>IF(SUM(D3_Mengen[[#This Row],[Stromkreis AC km (Stromkreis)]:[Konverter DC Anzahl]])&gt;0,"ja","nein")</f>
        <v>nein</v>
      </c>
      <c r="T716" s="1131"/>
    </row>
    <row r="717" spans="2:20" ht="14.85" customHeight="1" x14ac:dyDescent="0.2">
      <c r="B717" s="1129"/>
      <c r="C717" s="1118"/>
      <c r="D717" s="1118"/>
      <c r="E717" s="1118"/>
      <c r="F717" s="1118"/>
      <c r="G717"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17" s="1130"/>
      <c r="I717" s="1130"/>
      <c r="J717" s="1130"/>
      <c r="K717" s="1130"/>
      <c r="L717" s="1130"/>
      <c r="M717" s="1130"/>
      <c r="N717" s="1130"/>
      <c r="O717" s="1130"/>
      <c r="P717" s="1130"/>
      <c r="Q717" s="1130"/>
      <c r="R717" s="1130"/>
      <c r="S717" s="1131" t="str">
        <f>IF(SUM(D3_Mengen[[#This Row],[Stromkreis AC km (Stromkreis)]:[Konverter DC Anzahl]])&gt;0,"ja","nein")</f>
        <v>nein</v>
      </c>
      <c r="T717" s="1131"/>
    </row>
    <row r="718" spans="2:20" ht="14.85" customHeight="1" x14ac:dyDescent="0.2">
      <c r="B718" s="1129"/>
      <c r="C718" s="1118"/>
      <c r="D718" s="1118"/>
      <c r="E718" s="1118"/>
      <c r="F718" s="1118"/>
      <c r="G718"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18" s="1130"/>
      <c r="I718" s="1130"/>
      <c r="J718" s="1130"/>
      <c r="K718" s="1130"/>
      <c r="L718" s="1130"/>
      <c r="M718" s="1130"/>
      <c r="N718" s="1130"/>
      <c r="O718" s="1130"/>
      <c r="P718" s="1130"/>
      <c r="Q718" s="1130"/>
      <c r="R718" s="1130"/>
      <c r="S718" s="1131" t="str">
        <f>IF(SUM(D3_Mengen[[#This Row],[Stromkreis AC km (Stromkreis)]:[Konverter DC Anzahl]])&gt;0,"ja","nein")</f>
        <v>nein</v>
      </c>
      <c r="T718" s="1131"/>
    </row>
    <row r="719" spans="2:20" ht="14.85" customHeight="1" x14ac:dyDescent="0.2">
      <c r="B719" s="1129"/>
      <c r="C719" s="1118"/>
      <c r="D719" s="1118"/>
      <c r="E719" s="1118"/>
      <c r="F719" s="1118"/>
      <c r="G719"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19" s="1130"/>
      <c r="I719" s="1130"/>
      <c r="J719" s="1130"/>
      <c r="K719" s="1130"/>
      <c r="L719" s="1130"/>
      <c r="M719" s="1130"/>
      <c r="N719" s="1130"/>
      <c r="O719" s="1130"/>
      <c r="P719" s="1130"/>
      <c r="Q719" s="1130"/>
      <c r="R719" s="1130"/>
      <c r="S719" s="1131" t="str">
        <f>IF(SUM(D3_Mengen[[#This Row],[Stromkreis AC km (Stromkreis)]:[Konverter DC Anzahl]])&gt;0,"ja","nein")</f>
        <v>nein</v>
      </c>
      <c r="T719" s="1131"/>
    </row>
    <row r="720" spans="2:20" ht="14.85" customHeight="1" x14ac:dyDescent="0.2">
      <c r="B720" s="1129"/>
      <c r="C720" s="1118"/>
      <c r="D720" s="1118"/>
      <c r="E720" s="1118"/>
      <c r="F720" s="1118"/>
      <c r="G720"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20" s="1130"/>
      <c r="I720" s="1130"/>
      <c r="J720" s="1130"/>
      <c r="K720" s="1130"/>
      <c r="L720" s="1130"/>
      <c r="M720" s="1130"/>
      <c r="N720" s="1130"/>
      <c r="O720" s="1130"/>
      <c r="P720" s="1130"/>
      <c r="Q720" s="1130"/>
      <c r="R720" s="1130"/>
      <c r="S720" s="1131" t="str">
        <f>IF(SUM(D3_Mengen[[#This Row],[Stromkreis AC km (Stromkreis)]:[Konverter DC Anzahl]])&gt;0,"ja","nein")</f>
        <v>nein</v>
      </c>
      <c r="T720" s="1131"/>
    </row>
    <row r="721" spans="2:20" ht="14.85" customHeight="1" x14ac:dyDescent="0.2">
      <c r="B721" s="1129"/>
      <c r="C721" s="1118"/>
      <c r="D721" s="1118"/>
      <c r="E721" s="1118"/>
      <c r="F721" s="1118"/>
      <c r="G721"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21" s="1130"/>
      <c r="I721" s="1130"/>
      <c r="J721" s="1130"/>
      <c r="K721" s="1130"/>
      <c r="L721" s="1130"/>
      <c r="M721" s="1130"/>
      <c r="N721" s="1130"/>
      <c r="O721" s="1130"/>
      <c r="P721" s="1130"/>
      <c r="Q721" s="1130"/>
      <c r="R721" s="1130"/>
      <c r="S721" s="1131" t="str">
        <f>IF(SUM(D3_Mengen[[#This Row],[Stromkreis AC km (Stromkreis)]:[Konverter DC Anzahl]])&gt;0,"ja","nein")</f>
        <v>nein</v>
      </c>
      <c r="T721" s="1131"/>
    </row>
    <row r="722" spans="2:20" ht="14.85" customHeight="1" x14ac:dyDescent="0.2">
      <c r="B722" s="1129"/>
      <c r="C722" s="1118"/>
      <c r="D722" s="1118"/>
      <c r="E722" s="1118"/>
      <c r="F722" s="1118"/>
      <c r="G722"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22" s="1130"/>
      <c r="I722" s="1130"/>
      <c r="J722" s="1130"/>
      <c r="K722" s="1130"/>
      <c r="L722" s="1130"/>
      <c r="M722" s="1130"/>
      <c r="N722" s="1130"/>
      <c r="O722" s="1130"/>
      <c r="P722" s="1130"/>
      <c r="Q722" s="1130"/>
      <c r="R722" s="1130"/>
      <c r="S722" s="1131" t="str">
        <f>IF(SUM(D3_Mengen[[#This Row],[Stromkreis AC km (Stromkreis)]:[Konverter DC Anzahl]])&gt;0,"ja","nein")</f>
        <v>nein</v>
      </c>
      <c r="T722" s="1131"/>
    </row>
    <row r="723" spans="2:20" ht="14.85" customHeight="1" x14ac:dyDescent="0.2">
      <c r="B723" s="1129"/>
      <c r="C723" s="1118"/>
      <c r="D723" s="1118"/>
      <c r="E723" s="1118"/>
      <c r="F723" s="1118"/>
      <c r="G723"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23" s="1130"/>
      <c r="I723" s="1130"/>
      <c r="J723" s="1130"/>
      <c r="K723" s="1130"/>
      <c r="L723" s="1130"/>
      <c r="M723" s="1130"/>
      <c r="N723" s="1130"/>
      <c r="O723" s="1130"/>
      <c r="P723" s="1130"/>
      <c r="Q723" s="1130"/>
      <c r="R723" s="1130"/>
      <c r="S723" s="1131" t="str">
        <f>IF(SUM(D3_Mengen[[#This Row],[Stromkreis AC km (Stromkreis)]:[Konverter DC Anzahl]])&gt;0,"ja","nein")</f>
        <v>nein</v>
      </c>
      <c r="T723" s="1131"/>
    </row>
    <row r="724" spans="2:20" ht="14.85" customHeight="1" x14ac:dyDescent="0.2">
      <c r="B724" s="1129"/>
      <c r="C724" s="1118"/>
      <c r="D724" s="1118"/>
      <c r="E724" s="1118"/>
      <c r="F724" s="1118"/>
      <c r="G724"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24" s="1130"/>
      <c r="I724" s="1130"/>
      <c r="J724" s="1130"/>
      <c r="K724" s="1130"/>
      <c r="L724" s="1130"/>
      <c r="M724" s="1130"/>
      <c r="N724" s="1130"/>
      <c r="O724" s="1130"/>
      <c r="P724" s="1130"/>
      <c r="Q724" s="1130"/>
      <c r="R724" s="1130"/>
      <c r="S724" s="1131" t="str">
        <f>IF(SUM(D3_Mengen[[#This Row],[Stromkreis AC km (Stromkreis)]:[Konverter DC Anzahl]])&gt;0,"ja","nein")</f>
        <v>nein</v>
      </c>
      <c r="T724" s="1131"/>
    </row>
    <row r="725" spans="2:20" ht="14.85" customHeight="1" x14ac:dyDescent="0.2">
      <c r="B725" s="1129"/>
      <c r="C725" s="1118"/>
      <c r="D725" s="1118"/>
      <c r="E725" s="1118"/>
      <c r="F725" s="1118"/>
      <c r="G725"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25" s="1130"/>
      <c r="I725" s="1130"/>
      <c r="J725" s="1130"/>
      <c r="K725" s="1130"/>
      <c r="L725" s="1130"/>
      <c r="M725" s="1130"/>
      <c r="N725" s="1130"/>
      <c r="O725" s="1130"/>
      <c r="P725" s="1130"/>
      <c r="Q725" s="1130"/>
      <c r="R725" s="1130"/>
      <c r="S725" s="1131" t="str">
        <f>IF(SUM(D3_Mengen[[#This Row],[Stromkreis AC km (Stromkreis)]:[Konverter DC Anzahl]])&gt;0,"ja","nein")</f>
        <v>nein</v>
      </c>
      <c r="T725" s="1131"/>
    </row>
    <row r="726" spans="2:20" ht="14.85" customHeight="1" x14ac:dyDescent="0.2">
      <c r="B726" s="1129"/>
      <c r="C726" s="1118"/>
      <c r="D726" s="1118"/>
      <c r="E726" s="1118"/>
      <c r="F726" s="1118"/>
      <c r="G726"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26" s="1130"/>
      <c r="I726" s="1130"/>
      <c r="J726" s="1130"/>
      <c r="K726" s="1130"/>
      <c r="L726" s="1130"/>
      <c r="M726" s="1130"/>
      <c r="N726" s="1130"/>
      <c r="O726" s="1130"/>
      <c r="P726" s="1130"/>
      <c r="Q726" s="1130"/>
      <c r="R726" s="1130"/>
      <c r="S726" s="1131" t="str">
        <f>IF(SUM(D3_Mengen[[#This Row],[Stromkreis AC km (Stromkreis)]:[Konverter DC Anzahl]])&gt;0,"ja","nein")</f>
        <v>nein</v>
      </c>
      <c r="T726" s="1131"/>
    </row>
    <row r="727" spans="2:20" ht="14.85" customHeight="1" x14ac:dyDescent="0.2">
      <c r="B727" s="1129"/>
      <c r="C727" s="1118"/>
      <c r="D727" s="1118"/>
      <c r="E727" s="1118"/>
      <c r="F727" s="1118"/>
      <c r="G727"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27" s="1130"/>
      <c r="I727" s="1130"/>
      <c r="J727" s="1130"/>
      <c r="K727" s="1130"/>
      <c r="L727" s="1130"/>
      <c r="M727" s="1130"/>
      <c r="N727" s="1130"/>
      <c r="O727" s="1130"/>
      <c r="P727" s="1130"/>
      <c r="Q727" s="1130"/>
      <c r="R727" s="1130"/>
      <c r="S727" s="1131" t="str">
        <f>IF(SUM(D3_Mengen[[#This Row],[Stromkreis AC km (Stromkreis)]:[Konverter DC Anzahl]])&gt;0,"ja","nein")</f>
        <v>nein</v>
      </c>
      <c r="T727" s="1131"/>
    </row>
    <row r="728" spans="2:20" ht="14.85" customHeight="1" x14ac:dyDescent="0.2">
      <c r="B728" s="1129"/>
      <c r="C728" s="1118"/>
      <c r="D728" s="1118"/>
      <c r="E728" s="1118"/>
      <c r="F728" s="1118"/>
      <c r="G728"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28" s="1130"/>
      <c r="I728" s="1130"/>
      <c r="J728" s="1130"/>
      <c r="K728" s="1130"/>
      <c r="L728" s="1130"/>
      <c r="M728" s="1130"/>
      <c r="N728" s="1130"/>
      <c r="O728" s="1130"/>
      <c r="P728" s="1130"/>
      <c r="Q728" s="1130"/>
      <c r="R728" s="1130"/>
      <c r="S728" s="1131" t="str">
        <f>IF(SUM(D3_Mengen[[#This Row],[Stromkreis AC km (Stromkreis)]:[Konverter DC Anzahl]])&gt;0,"ja","nein")</f>
        <v>nein</v>
      </c>
      <c r="T728" s="1131"/>
    </row>
    <row r="729" spans="2:20" ht="14.85" customHeight="1" x14ac:dyDescent="0.2">
      <c r="B729" s="1129"/>
      <c r="C729" s="1118"/>
      <c r="D729" s="1118"/>
      <c r="E729" s="1118"/>
      <c r="F729" s="1118"/>
      <c r="G729"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29" s="1130"/>
      <c r="I729" s="1130"/>
      <c r="J729" s="1130"/>
      <c r="K729" s="1130"/>
      <c r="L729" s="1130"/>
      <c r="M729" s="1130"/>
      <c r="N729" s="1130"/>
      <c r="O729" s="1130"/>
      <c r="P729" s="1130"/>
      <c r="Q729" s="1130"/>
      <c r="R729" s="1130"/>
      <c r="S729" s="1131" t="str">
        <f>IF(SUM(D3_Mengen[[#This Row],[Stromkreis AC km (Stromkreis)]:[Konverter DC Anzahl]])&gt;0,"ja","nein")</f>
        <v>nein</v>
      </c>
      <c r="T729" s="1131"/>
    </row>
    <row r="730" spans="2:20" ht="14.85" customHeight="1" x14ac:dyDescent="0.2">
      <c r="B730" s="1129"/>
      <c r="C730" s="1118"/>
      <c r="D730" s="1118"/>
      <c r="E730" s="1118"/>
      <c r="F730" s="1118"/>
      <c r="G730"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30" s="1130"/>
      <c r="I730" s="1130"/>
      <c r="J730" s="1130"/>
      <c r="K730" s="1130"/>
      <c r="L730" s="1130"/>
      <c r="M730" s="1130"/>
      <c r="N730" s="1130"/>
      <c r="O730" s="1130"/>
      <c r="P730" s="1130"/>
      <c r="Q730" s="1130"/>
      <c r="R730" s="1130"/>
      <c r="S730" s="1131" t="str">
        <f>IF(SUM(D3_Mengen[[#This Row],[Stromkreis AC km (Stromkreis)]:[Konverter DC Anzahl]])&gt;0,"ja","nein")</f>
        <v>nein</v>
      </c>
      <c r="T730" s="1131"/>
    </row>
    <row r="731" spans="2:20" ht="14.85" customHeight="1" x14ac:dyDescent="0.2">
      <c r="B731" s="1129"/>
      <c r="C731" s="1118"/>
      <c r="D731" s="1118"/>
      <c r="E731" s="1118"/>
      <c r="F731" s="1118"/>
      <c r="G731"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31" s="1130"/>
      <c r="I731" s="1130"/>
      <c r="J731" s="1130"/>
      <c r="K731" s="1130"/>
      <c r="L731" s="1130"/>
      <c r="M731" s="1130"/>
      <c r="N731" s="1130"/>
      <c r="O731" s="1130"/>
      <c r="P731" s="1130"/>
      <c r="Q731" s="1130"/>
      <c r="R731" s="1130"/>
      <c r="S731" s="1131" t="str">
        <f>IF(SUM(D3_Mengen[[#This Row],[Stromkreis AC km (Stromkreis)]:[Konverter DC Anzahl]])&gt;0,"ja","nein")</f>
        <v>nein</v>
      </c>
      <c r="T731" s="1131"/>
    </row>
    <row r="732" spans="2:20" ht="14.85" customHeight="1" x14ac:dyDescent="0.2">
      <c r="B732" s="1129"/>
      <c r="C732" s="1118"/>
      <c r="D732" s="1118"/>
      <c r="E732" s="1118"/>
      <c r="F732" s="1118"/>
      <c r="G732"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32" s="1130"/>
      <c r="I732" s="1130"/>
      <c r="J732" s="1130"/>
      <c r="K732" s="1130"/>
      <c r="L732" s="1130"/>
      <c r="M732" s="1130"/>
      <c r="N732" s="1130"/>
      <c r="O732" s="1130"/>
      <c r="P732" s="1130"/>
      <c r="Q732" s="1130"/>
      <c r="R732" s="1130"/>
      <c r="S732" s="1131" t="str">
        <f>IF(SUM(D3_Mengen[[#This Row],[Stromkreis AC km (Stromkreis)]:[Konverter DC Anzahl]])&gt;0,"ja","nein")</f>
        <v>nein</v>
      </c>
      <c r="T732" s="1131"/>
    </row>
    <row r="733" spans="2:20" ht="14.85" customHeight="1" x14ac:dyDescent="0.2">
      <c r="B733" s="1129"/>
      <c r="C733" s="1118"/>
      <c r="D733" s="1118"/>
      <c r="E733" s="1118"/>
      <c r="F733" s="1118"/>
      <c r="G733"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33" s="1130"/>
      <c r="I733" s="1130"/>
      <c r="J733" s="1130"/>
      <c r="K733" s="1130"/>
      <c r="L733" s="1130"/>
      <c r="M733" s="1130"/>
      <c r="N733" s="1130"/>
      <c r="O733" s="1130"/>
      <c r="P733" s="1130"/>
      <c r="Q733" s="1130"/>
      <c r="R733" s="1130"/>
      <c r="S733" s="1131" t="str">
        <f>IF(SUM(D3_Mengen[[#This Row],[Stromkreis AC km (Stromkreis)]:[Konverter DC Anzahl]])&gt;0,"ja","nein")</f>
        <v>nein</v>
      </c>
      <c r="T733" s="1131"/>
    </row>
    <row r="734" spans="2:20" ht="14.85" customHeight="1" x14ac:dyDescent="0.2">
      <c r="B734" s="1129"/>
      <c r="C734" s="1118"/>
      <c r="D734" s="1118"/>
      <c r="E734" s="1118"/>
      <c r="F734" s="1118"/>
      <c r="G734"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34" s="1130"/>
      <c r="I734" s="1130"/>
      <c r="J734" s="1130"/>
      <c r="K734" s="1130"/>
      <c r="L734" s="1130"/>
      <c r="M734" s="1130"/>
      <c r="N734" s="1130"/>
      <c r="O734" s="1130"/>
      <c r="P734" s="1130"/>
      <c r="Q734" s="1130"/>
      <c r="R734" s="1130"/>
      <c r="S734" s="1131" t="str">
        <f>IF(SUM(D3_Mengen[[#This Row],[Stromkreis AC km (Stromkreis)]:[Konverter DC Anzahl]])&gt;0,"ja","nein")</f>
        <v>nein</v>
      </c>
      <c r="T734" s="1131"/>
    </row>
    <row r="735" spans="2:20" ht="14.85" customHeight="1" x14ac:dyDescent="0.2">
      <c r="B735" s="1129"/>
      <c r="C735" s="1118"/>
      <c r="D735" s="1118"/>
      <c r="E735" s="1118"/>
      <c r="F735" s="1118"/>
      <c r="G735"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35" s="1130"/>
      <c r="I735" s="1130"/>
      <c r="J735" s="1130"/>
      <c r="K735" s="1130"/>
      <c r="L735" s="1130"/>
      <c r="M735" s="1130"/>
      <c r="N735" s="1130"/>
      <c r="O735" s="1130"/>
      <c r="P735" s="1130"/>
      <c r="Q735" s="1130"/>
      <c r="R735" s="1130"/>
      <c r="S735" s="1131" t="str">
        <f>IF(SUM(D3_Mengen[[#This Row],[Stromkreis AC km (Stromkreis)]:[Konverter DC Anzahl]])&gt;0,"ja","nein")</f>
        <v>nein</v>
      </c>
      <c r="T735" s="1131"/>
    </row>
    <row r="736" spans="2:20" ht="14.85" customHeight="1" x14ac:dyDescent="0.2">
      <c r="B736" s="1129"/>
      <c r="C736" s="1118"/>
      <c r="D736" s="1118"/>
      <c r="E736" s="1118"/>
      <c r="F736" s="1118"/>
      <c r="G736"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36" s="1130"/>
      <c r="I736" s="1130"/>
      <c r="J736" s="1130"/>
      <c r="K736" s="1130"/>
      <c r="L736" s="1130"/>
      <c r="M736" s="1130"/>
      <c r="N736" s="1130"/>
      <c r="O736" s="1130"/>
      <c r="P736" s="1130"/>
      <c r="Q736" s="1130"/>
      <c r="R736" s="1130"/>
      <c r="S736" s="1131" t="str">
        <f>IF(SUM(D3_Mengen[[#This Row],[Stromkreis AC km (Stromkreis)]:[Konverter DC Anzahl]])&gt;0,"ja","nein")</f>
        <v>nein</v>
      </c>
      <c r="T736" s="1131"/>
    </row>
    <row r="737" spans="2:20" ht="14.85" customHeight="1" x14ac:dyDescent="0.2">
      <c r="B737" s="1129"/>
      <c r="C737" s="1118"/>
      <c r="D737" s="1118"/>
      <c r="E737" s="1118"/>
      <c r="F737" s="1118"/>
      <c r="G737"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37" s="1130"/>
      <c r="I737" s="1130"/>
      <c r="J737" s="1130"/>
      <c r="K737" s="1130"/>
      <c r="L737" s="1130"/>
      <c r="M737" s="1130"/>
      <c r="N737" s="1130"/>
      <c r="O737" s="1130"/>
      <c r="P737" s="1130"/>
      <c r="Q737" s="1130"/>
      <c r="R737" s="1130"/>
      <c r="S737" s="1131" t="str">
        <f>IF(SUM(D3_Mengen[[#This Row],[Stromkreis AC km (Stromkreis)]:[Konverter DC Anzahl]])&gt;0,"ja","nein")</f>
        <v>nein</v>
      </c>
      <c r="T737" s="1131"/>
    </row>
    <row r="738" spans="2:20" ht="14.85" customHeight="1" x14ac:dyDescent="0.2">
      <c r="B738" s="1129"/>
      <c r="C738" s="1118"/>
      <c r="D738" s="1118"/>
      <c r="E738" s="1118"/>
      <c r="F738" s="1118"/>
      <c r="G738"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38" s="1130"/>
      <c r="I738" s="1130"/>
      <c r="J738" s="1130"/>
      <c r="K738" s="1130"/>
      <c r="L738" s="1130"/>
      <c r="M738" s="1130"/>
      <c r="N738" s="1130"/>
      <c r="O738" s="1130"/>
      <c r="P738" s="1130"/>
      <c r="Q738" s="1130"/>
      <c r="R738" s="1130"/>
      <c r="S738" s="1131" t="str">
        <f>IF(SUM(D3_Mengen[[#This Row],[Stromkreis AC km (Stromkreis)]:[Konverter DC Anzahl]])&gt;0,"ja","nein")</f>
        <v>nein</v>
      </c>
      <c r="T738" s="1131"/>
    </row>
    <row r="739" spans="2:20" ht="14.85" customHeight="1" x14ac:dyDescent="0.2">
      <c r="B739" s="1129"/>
      <c r="C739" s="1118"/>
      <c r="D739" s="1118"/>
      <c r="E739" s="1118"/>
      <c r="F739" s="1118"/>
      <c r="G739"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39" s="1130"/>
      <c r="I739" s="1130"/>
      <c r="J739" s="1130"/>
      <c r="K739" s="1130"/>
      <c r="L739" s="1130"/>
      <c r="M739" s="1130"/>
      <c r="N739" s="1130"/>
      <c r="O739" s="1130"/>
      <c r="P739" s="1130"/>
      <c r="Q739" s="1130"/>
      <c r="R739" s="1130"/>
      <c r="S739" s="1131" t="str">
        <f>IF(SUM(D3_Mengen[[#This Row],[Stromkreis AC km (Stromkreis)]:[Konverter DC Anzahl]])&gt;0,"ja","nein")</f>
        <v>nein</v>
      </c>
      <c r="T739" s="1131"/>
    </row>
    <row r="740" spans="2:20" ht="14.85" customHeight="1" x14ac:dyDescent="0.2">
      <c r="B740" s="1129"/>
      <c r="C740" s="1118"/>
      <c r="D740" s="1118"/>
      <c r="E740" s="1118"/>
      <c r="F740" s="1118"/>
      <c r="G740"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40" s="1130"/>
      <c r="I740" s="1130"/>
      <c r="J740" s="1130"/>
      <c r="K740" s="1130"/>
      <c r="L740" s="1130"/>
      <c r="M740" s="1130"/>
      <c r="N740" s="1130"/>
      <c r="O740" s="1130"/>
      <c r="P740" s="1130"/>
      <c r="Q740" s="1130"/>
      <c r="R740" s="1130"/>
      <c r="S740" s="1131" t="str">
        <f>IF(SUM(D3_Mengen[[#This Row],[Stromkreis AC km (Stromkreis)]:[Konverter DC Anzahl]])&gt;0,"ja","nein")</f>
        <v>nein</v>
      </c>
      <c r="T740" s="1131"/>
    </row>
    <row r="741" spans="2:20" ht="14.85" customHeight="1" x14ac:dyDescent="0.2">
      <c r="B741" s="1129"/>
      <c r="C741" s="1118"/>
      <c r="D741" s="1118"/>
      <c r="E741" s="1118"/>
      <c r="F741" s="1118"/>
      <c r="G741"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41" s="1130"/>
      <c r="I741" s="1130"/>
      <c r="J741" s="1130"/>
      <c r="K741" s="1130"/>
      <c r="L741" s="1130"/>
      <c r="M741" s="1130"/>
      <c r="N741" s="1130"/>
      <c r="O741" s="1130"/>
      <c r="P741" s="1130"/>
      <c r="Q741" s="1130"/>
      <c r="R741" s="1130"/>
      <c r="S741" s="1131" t="str">
        <f>IF(SUM(D3_Mengen[[#This Row],[Stromkreis AC km (Stromkreis)]:[Konverter DC Anzahl]])&gt;0,"ja","nein")</f>
        <v>nein</v>
      </c>
      <c r="T741" s="1131"/>
    </row>
    <row r="742" spans="2:20" ht="14.85" customHeight="1" x14ac:dyDescent="0.2">
      <c r="B742" s="1129"/>
      <c r="C742" s="1118"/>
      <c r="D742" s="1118"/>
      <c r="E742" s="1118"/>
      <c r="F742" s="1118"/>
      <c r="G742"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42" s="1130"/>
      <c r="I742" s="1130"/>
      <c r="J742" s="1130"/>
      <c r="K742" s="1130"/>
      <c r="L742" s="1130"/>
      <c r="M742" s="1130"/>
      <c r="N742" s="1130"/>
      <c r="O742" s="1130"/>
      <c r="P742" s="1130"/>
      <c r="Q742" s="1130"/>
      <c r="R742" s="1130"/>
      <c r="S742" s="1131" t="str">
        <f>IF(SUM(D3_Mengen[[#This Row],[Stromkreis AC km (Stromkreis)]:[Konverter DC Anzahl]])&gt;0,"ja","nein")</f>
        <v>nein</v>
      </c>
      <c r="T742" s="1131"/>
    </row>
    <row r="743" spans="2:20" ht="14.85" customHeight="1" x14ac:dyDescent="0.2">
      <c r="B743" s="1129"/>
      <c r="C743" s="1118"/>
      <c r="D743" s="1118"/>
      <c r="E743" s="1118"/>
      <c r="F743" s="1118"/>
      <c r="G743"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43" s="1130"/>
      <c r="I743" s="1130"/>
      <c r="J743" s="1130"/>
      <c r="K743" s="1130"/>
      <c r="L743" s="1130"/>
      <c r="M743" s="1130"/>
      <c r="N743" s="1130"/>
      <c r="O743" s="1130"/>
      <c r="P743" s="1130"/>
      <c r="Q743" s="1130"/>
      <c r="R743" s="1130"/>
      <c r="S743" s="1131" t="str">
        <f>IF(SUM(D3_Mengen[[#This Row],[Stromkreis AC km (Stromkreis)]:[Konverter DC Anzahl]])&gt;0,"ja","nein")</f>
        <v>nein</v>
      </c>
      <c r="T743" s="1131"/>
    </row>
    <row r="744" spans="2:20" ht="14.85" customHeight="1" x14ac:dyDescent="0.2">
      <c r="B744" s="1129"/>
      <c r="C744" s="1118"/>
      <c r="D744" s="1118"/>
      <c r="E744" s="1118"/>
      <c r="F744" s="1118"/>
      <c r="G744"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44" s="1130"/>
      <c r="I744" s="1130"/>
      <c r="J744" s="1130"/>
      <c r="K744" s="1130"/>
      <c r="L744" s="1130"/>
      <c r="M744" s="1130"/>
      <c r="N744" s="1130"/>
      <c r="O744" s="1130"/>
      <c r="P744" s="1130"/>
      <c r="Q744" s="1130"/>
      <c r="R744" s="1130"/>
      <c r="S744" s="1131" t="str">
        <f>IF(SUM(D3_Mengen[[#This Row],[Stromkreis AC km (Stromkreis)]:[Konverter DC Anzahl]])&gt;0,"ja","nein")</f>
        <v>nein</v>
      </c>
      <c r="T744" s="1131"/>
    </row>
    <row r="745" spans="2:20" ht="14.85" customHeight="1" x14ac:dyDescent="0.2">
      <c r="B745" s="1129"/>
      <c r="C745" s="1118"/>
      <c r="D745" s="1118"/>
      <c r="E745" s="1118"/>
      <c r="F745" s="1118"/>
      <c r="G745"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45" s="1130"/>
      <c r="I745" s="1130"/>
      <c r="J745" s="1130"/>
      <c r="K745" s="1130"/>
      <c r="L745" s="1130"/>
      <c r="M745" s="1130"/>
      <c r="N745" s="1130"/>
      <c r="O745" s="1130"/>
      <c r="P745" s="1130"/>
      <c r="Q745" s="1130"/>
      <c r="R745" s="1130"/>
      <c r="S745" s="1131" t="str">
        <f>IF(SUM(D3_Mengen[[#This Row],[Stromkreis AC km (Stromkreis)]:[Konverter DC Anzahl]])&gt;0,"ja","nein")</f>
        <v>nein</v>
      </c>
      <c r="T745" s="1131"/>
    </row>
    <row r="746" spans="2:20" ht="14.85" customHeight="1" x14ac:dyDescent="0.2">
      <c r="B746" s="1129"/>
      <c r="C746" s="1118"/>
      <c r="D746" s="1118"/>
      <c r="E746" s="1118"/>
      <c r="F746" s="1118"/>
      <c r="G746"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46" s="1130"/>
      <c r="I746" s="1130"/>
      <c r="J746" s="1130"/>
      <c r="K746" s="1130"/>
      <c r="L746" s="1130"/>
      <c r="M746" s="1130"/>
      <c r="N746" s="1130"/>
      <c r="O746" s="1130"/>
      <c r="P746" s="1130"/>
      <c r="Q746" s="1130"/>
      <c r="R746" s="1130"/>
      <c r="S746" s="1131" t="str">
        <f>IF(SUM(D3_Mengen[[#This Row],[Stromkreis AC km (Stromkreis)]:[Konverter DC Anzahl]])&gt;0,"ja","nein")</f>
        <v>nein</v>
      </c>
      <c r="T746" s="1131"/>
    </row>
    <row r="747" spans="2:20" ht="14.85" customHeight="1" x14ac:dyDescent="0.2">
      <c r="B747" s="1129"/>
      <c r="C747" s="1118"/>
      <c r="D747" s="1118"/>
      <c r="E747" s="1118"/>
      <c r="F747" s="1118"/>
      <c r="G747"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47" s="1130"/>
      <c r="I747" s="1130"/>
      <c r="J747" s="1130"/>
      <c r="K747" s="1130"/>
      <c r="L747" s="1130"/>
      <c r="M747" s="1130"/>
      <c r="N747" s="1130"/>
      <c r="O747" s="1130"/>
      <c r="P747" s="1130"/>
      <c r="Q747" s="1130"/>
      <c r="R747" s="1130"/>
      <c r="S747" s="1131" t="str">
        <f>IF(SUM(D3_Mengen[[#This Row],[Stromkreis AC km (Stromkreis)]:[Konverter DC Anzahl]])&gt;0,"ja","nein")</f>
        <v>nein</v>
      </c>
      <c r="T747" s="1131"/>
    </row>
    <row r="748" spans="2:20" ht="14.85" customHeight="1" x14ac:dyDescent="0.2">
      <c r="B748" s="1129"/>
      <c r="C748" s="1118"/>
      <c r="D748" s="1118"/>
      <c r="E748" s="1118"/>
      <c r="F748" s="1118"/>
      <c r="G748"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48" s="1130"/>
      <c r="I748" s="1130"/>
      <c r="J748" s="1130"/>
      <c r="K748" s="1130"/>
      <c r="L748" s="1130"/>
      <c r="M748" s="1130"/>
      <c r="N748" s="1130"/>
      <c r="O748" s="1130"/>
      <c r="P748" s="1130"/>
      <c r="Q748" s="1130"/>
      <c r="R748" s="1130"/>
      <c r="S748" s="1131" t="str">
        <f>IF(SUM(D3_Mengen[[#This Row],[Stromkreis AC km (Stromkreis)]:[Konverter DC Anzahl]])&gt;0,"ja","nein")</f>
        <v>nein</v>
      </c>
      <c r="T748" s="1131"/>
    </row>
    <row r="749" spans="2:20" ht="14.85" customHeight="1" x14ac:dyDescent="0.2">
      <c r="B749" s="1129"/>
      <c r="C749" s="1118"/>
      <c r="D749" s="1118"/>
      <c r="E749" s="1118"/>
      <c r="F749" s="1118"/>
      <c r="G749"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49" s="1130"/>
      <c r="I749" s="1130"/>
      <c r="J749" s="1130"/>
      <c r="K749" s="1130"/>
      <c r="L749" s="1130"/>
      <c r="M749" s="1130"/>
      <c r="N749" s="1130"/>
      <c r="O749" s="1130"/>
      <c r="P749" s="1130"/>
      <c r="Q749" s="1130"/>
      <c r="R749" s="1130"/>
      <c r="S749" s="1131" t="str">
        <f>IF(SUM(D3_Mengen[[#This Row],[Stromkreis AC km (Stromkreis)]:[Konverter DC Anzahl]])&gt;0,"ja","nein")</f>
        <v>nein</v>
      </c>
      <c r="T749" s="1131"/>
    </row>
    <row r="750" spans="2:20" ht="14.85" customHeight="1" x14ac:dyDescent="0.2">
      <c r="B750" s="1129"/>
      <c r="C750" s="1118"/>
      <c r="D750" s="1118"/>
      <c r="E750" s="1118"/>
      <c r="F750" s="1118"/>
      <c r="G750"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50" s="1130"/>
      <c r="I750" s="1130"/>
      <c r="J750" s="1130"/>
      <c r="K750" s="1130"/>
      <c r="L750" s="1130"/>
      <c r="M750" s="1130"/>
      <c r="N750" s="1130"/>
      <c r="O750" s="1130"/>
      <c r="P750" s="1130"/>
      <c r="Q750" s="1130"/>
      <c r="R750" s="1130"/>
      <c r="S750" s="1131" t="str">
        <f>IF(SUM(D3_Mengen[[#This Row],[Stromkreis AC km (Stromkreis)]:[Konverter DC Anzahl]])&gt;0,"ja","nein")</f>
        <v>nein</v>
      </c>
      <c r="T750" s="1131"/>
    </row>
    <row r="751" spans="2:20" ht="14.85" customHeight="1" x14ac:dyDescent="0.2">
      <c r="B751" s="1129"/>
      <c r="C751" s="1118"/>
      <c r="D751" s="1118"/>
      <c r="E751" s="1118"/>
      <c r="F751" s="1118"/>
      <c r="G751"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51" s="1130"/>
      <c r="I751" s="1130"/>
      <c r="J751" s="1130"/>
      <c r="K751" s="1130"/>
      <c r="L751" s="1130"/>
      <c r="M751" s="1130"/>
      <c r="N751" s="1130"/>
      <c r="O751" s="1130"/>
      <c r="P751" s="1130"/>
      <c r="Q751" s="1130"/>
      <c r="R751" s="1130"/>
      <c r="S751" s="1131" t="str">
        <f>IF(SUM(D3_Mengen[[#This Row],[Stromkreis AC km (Stromkreis)]:[Konverter DC Anzahl]])&gt;0,"ja","nein")</f>
        <v>nein</v>
      </c>
      <c r="T751" s="1131"/>
    </row>
    <row r="752" spans="2:20" ht="14.85" customHeight="1" x14ac:dyDescent="0.2">
      <c r="B752" s="1129"/>
      <c r="C752" s="1118"/>
      <c r="D752" s="1118"/>
      <c r="E752" s="1118"/>
      <c r="F752" s="1118"/>
      <c r="G752"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52" s="1130"/>
      <c r="I752" s="1130"/>
      <c r="J752" s="1130"/>
      <c r="K752" s="1130"/>
      <c r="L752" s="1130"/>
      <c r="M752" s="1130"/>
      <c r="N752" s="1130"/>
      <c r="O752" s="1130"/>
      <c r="P752" s="1130"/>
      <c r="Q752" s="1130"/>
      <c r="R752" s="1130"/>
      <c r="S752" s="1131" t="str">
        <f>IF(SUM(D3_Mengen[[#This Row],[Stromkreis AC km (Stromkreis)]:[Konverter DC Anzahl]])&gt;0,"ja","nein")</f>
        <v>nein</v>
      </c>
      <c r="T752" s="1131"/>
    </row>
    <row r="753" spans="2:20" ht="14.85" customHeight="1" x14ac:dyDescent="0.2">
      <c r="B753" s="1129"/>
      <c r="C753" s="1118"/>
      <c r="D753" s="1118"/>
      <c r="E753" s="1118"/>
      <c r="F753" s="1118"/>
      <c r="G753"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53" s="1130"/>
      <c r="I753" s="1130"/>
      <c r="J753" s="1130"/>
      <c r="K753" s="1130"/>
      <c r="L753" s="1130"/>
      <c r="M753" s="1130"/>
      <c r="N753" s="1130"/>
      <c r="O753" s="1130"/>
      <c r="P753" s="1130"/>
      <c r="Q753" s="1130"/>
      <c r="R753" s="1130"/>
      <c r="S753" s="1131" t="str">
        <f>IF(SUM(D3_Mengen[[#This Row],[Stromkreis AC km (Stromkreis)]:[Konverter DC Anzahl]])&gt;0,"ja","nein")</f>
        <v>nein</v>
      </c>
      <c r="T753" s="1131"/>
    </row>
    <row r="754" spans="2:20" ht="14.85" customHeight="1" x14ac:dyDescent="0.2">
      <c r="B754" s="1129"/>
      <c r="C754" s="1118"/>
      <c r="D754" s="1118"/>
      <c r="E754" s="1118"/>
      <c r="F754" s="1118"/>
      <c r="G754"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54" s="1130"/>
      <c r="I754" s="1130"/>
      <c r="J754" s="1130"/>
      <c r="K754" s="1130"/>
      <c r="L754" s="1130"/>
      <c r="M754" s="1130"/>
      <c r="N754" s="1130"/>
      <c r="O754" s="1130"/>
      <c r="P754" s="1130"/>
      <c r="Q754" s="1130"/>
      <c r="R754" s="1130"/>
      <c r="S754" s="1131" t="str">
        <f>IF(SUM(D3_Mengen[[#This Row],[Stromkreis AC km (Stromkreis)]:[Konverter DC Anzahl]])&gt;0,"ja","nein")</f>
        <v>nein</v>
      </c>
      <c r="T754" s="1131"/>
    </row>
    <row r="755" spans="2:20" ht="14.85" customHeight="1" x14ac:dyDescent="0.2">
      <c r="B755" s="1129"/>
      <c r="C755" s="1118"/>
      <c r="D755" s="1118"/>
      <c r="E755" s="1118"/>
      <c r="F755" s="1118"/>
      <c r="G755"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55" s="1130"/>
      <c r="I755" s="1130"/>
      <c r="J755" s="1130"/>
      <c r="K755" s="1130"/>
      <c r="L755" s="1130"/>
      <c r="M755" s="1130"/>
      <c r="N755" s="1130"/>
      <c r="O755" s="1130"/>
      <c r="P755" s="1130"/>
      <c r="Q755" s="1130"/>
      <c r="R755" s="1130"/>
      <c r="S755" s="1131" t="str">
        <f>IF(SUM(D3_Mengen[[#This Row],[Stromkreis AC km (Stromkreis)]:[Konverter DC Anzahl]])&gt;0,"ja","nein")</f>
        <v>nein</v>
      </c>
      <c r="T755" s="1131"/>
    </row>
    <row r="756" spans="2:20" ht="14.85" customHeight="1" x14ac:dyDescent="0.2">
      <c r="B756" s="1129"/>
      <c r="C756" s="1118"/>
      <c r="D756" s="1118"/>
      <c r="E756" s="1118"/>
      <c r="F756" s="1118"/>
      <c r="G756"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56" s="1130"/>
      <c r="I756" s="1130"/>
      <c r="J756" s="1130"/>
      <c r="K756" s="1130"/>
      <c r="L756" s="1130"/>
      <c r="M756" s="1130"/>
      <c r="N756" s="1130"/>
      <c r="O756" s="1130"/>
      <c r="P756" s="1130"/>
      <c r="Q756" s="1130"/>
      <c r="R756" s="1130"/>
      <c r="S756" s="1131" t="str">
        <f>IF(SUM(D3_Mengen[[#This Row],[Stromkreis AC km (Stromkreis)]:[Konverter DC Anzahl]])&gt;0,"ja","nein")</f>
        <v>nein</v>
      </c>
      <c r="T756" s="1131"/>
    </row>
    <row r="757" spans="2:20" ht="14.85" customHeight="1" x14ac:dyDescent="0.2">
      <c r="B757" s="1129"/>
      <c r="C757" s="1118"/>
      <c r="D757" s="1118"/>
      <c r="E757" s="1118"/>
      <c r="F757" s="1118"/>
      <c r="G757"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57" s="1130"/>
      <c r="I757" s="1130"/>
      <c r="J757" s="1130"/>
      <c r="K757" s="1130"/>
      <c r="L757" s="1130"/>
      <c r="M757" s="1130"/>
      <c r="N757" s="1130"/>
      <c r="O757" s="1130"/>
      <c r="P757" s="1130"/>
      <c r="Q757" s="1130"/>
      <c r="R757" s="1130"/>
      <c r="S757" s="1131" t="str">
        <f>IF(SUM(D3_Mengen[[#This Row],[Stromkreis AC km (Stromkreis)]:[Konverter DC Anzahl]])&gt;0,"ja","nein")</f>
        <v>nein</v>
      </c>
      <c r="T757" s="1131"/>
    </row>
    <row r="758" spans="2:20" ht="14.85" customHeight="1" x14ac:dyDescent="0.2">
      <c r="B758" s="1129"/>
      <c r="C758" s="1118"/>
      <c r="D758" s="1118"/>
      <c r="E758" s="1118"/>
      <c r="F758" s="1118"/>
      <c r="G758"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58" s="1130"/>
      <c r="I758" s="1130"/>
      <c r="J758" s="1130"/>
      <c r="K758" s="1130"/>
      <c r="L758" s="1130"/>
      <c r="M758" s="1130"/>
      <c r="N758" s="1130"/>
      <c r="O758" s="1130"/>
      <c r="P758" s="1130"/>
      <c r="Q758" s="1130"/>
      <c r="R758" s="1130"/>
      <c r="S758" s="1131" t="str">
        <f>IF(SUM(D3_Mengen[[#This Row],[Stromkreis AC km (Stromkreis)]:[Konverter DC Anzahl]])&gt;0,"ja","nein")</f>
        <v>nein</v>
      </c>
      <c r="T758" s="1131"/>
    </row>
    <row r="759" spans="2:20" ht="14.85" customHeight="1" x14ac:dyDescent="0.2">
      <c r="B759" s="1129"/>
      <c r="C759" s="1118"/>
      <c r="D759" s="1118"/>
      <c r="E759" s="1118"/>
      <c r="F759" s="1118"/>
      <c r="G759"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59" s="1130"/>
      <c r="I759" s="1130"/>
      <c r="J759" s="1130"/>
      <c r="K759" s="1130"/>
      <c r="L759" s="1130"/>
      <c r="M759" s="1130"/>
      <c r="N759" s="1130"/>
      <c r="O759" s="1130"/>
      <c r="P759" s="1130"/>
      <c r="Q759" s="1130"/>
      <c r="R759" s="1130"/>
      <c r="S759" s="1131" t="str">
        <f>IF(SUM(D3_Mengen[[#This Row],[Stromkreis AC km (Stromkreis)]:[Konverter DC Anzahl]])&gt;0,"ja","nein")</f>
        <v>nein</v>
      </c>
      <c r="T759" s="1131"/>
    </row>
    <row r="760" spans="2:20" ht="14.85" customHeight="1" x14ac:dyDescent="0.2">
      <c r="B760" s="1129"/>
      <c r="C760" s="1118"/>
      <c r="D760" s="1118"/>
      <c r="E760" s="1118"/>
      <c r="F760" s="1118"/>
      <c r="G760"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60" s="1130"/>
      <c r="I760" s="1130"/>
      <c r="J760" s="1130"/>
      <c r="K760" s="1130"/>
      <c r="L760" s="1130"/>
      <c r="M760" s="1130"/>
      <c r="N760" s="1130"/>
      <c r="O760" s="1130"/>
      <c r="P760" s="1130"/>
      <c r="Q760" s="1130"/>
      <c r="R760" s="1130"/>
      <c r="S760" s="1131" t="str">
        <f>IF(SUM(D3_Mengen[[#This Row],[Stromkreis AC km (Stromkreis)]:[Konverter DC Anzahl]])&gt;0,"ja","nein")</f>
        <v>nein</v>
      </c>
      <c r="T760" s="1131"/>
    </row>
    <row r="761" spans="2:20" ht="14.85" customHeight="1" x14ac:dyDescent="0.2">
      <c r="B761" s="1129"/>
      <c r="C761" s="1118"/>
      <c r="D761" s="1118"/>
      <c r="E761" s="1118"/>
      <c r="F761" s="1118"/>
      <c r="G761"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61" s="1130"/>
      <c r="I761" s="1130"/>
      <c r="J761" s="1130"/>
      <c r="K761" s="1130"/>
      <c r="L761" s="1130"/>
      <c r="M761" s="1130"/>
      <c r="N761" s="1130"/>
      <c r="O761" s="1130"/>
      <c r="P761" s="1130"/>
      <c r="Q761" s="1130"/>
      <c r="R761" s="1130"/>
      <c r="S761" s="1131" t="str">
        <f>IF(SUM(D3_Mengen[[#This Row],[Stromkreis AC km (Stromkreis)]:[Konverter DC Anzahl]])&gt;0,"ja","nein")</f>
        <v>nein</v>
      </c>
      <c r="T761" s="1131"/>
    </row>
    <row r="762" spans="2:20" ht="14.85" customHeight="1" x14ac:dyDescent="0.2">
      <c r="B762" s="1129"/>
      <c r="C762" s="1118"/>
      <c r="D762" s="1118"/>
      <c r="E762" s="1118"/>
      <c r="F762" s="1118"/>
      <c r="G762"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62" s="1130"/>
      <c r="I762" s="1130"/>
      <c r="J762" s="1130"/>
      <c r="K762" s="1130"/>
      <c r="L762" s="1130"/>
      <c r="M762" s="1130"/>
      <c r="N762" s="1130"/>
      <c r="O762" s="1130"/>
      <c r="P762" s="1130"/>
      <c r="Q762" s="1130"/>
      <c r="R762" s="1130"/>
      <c r="S762" s="1131" t="str">
        <f>IF(SUM(D3_Mengen[[#This Row],[Stromkreis AC km (Stromkreis)]:[Konverter DC Anzahl]])&gt;0,"ja","nein")</f>
        <v>nein</v>
      </c>
      <c r="T762" s="1131"/>
    </row>
    <row r="763" spans="2:20" ht="14.85" customHeight="1" x14ac:dyDescent="0.2">
      <c r="B763" s="1129"/>
      <c r="C763" s="1118"/>
      <c r="D763" s="1118"/>
      <c r="E763" s="1118"/>
      <c r="F763" s="1118"/>
      <c r="G763"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63" s="1130"/>
      <c r="I763" s="1130"/>
      <c r="J763" s="1130"/>
      <c r="K763" s="1130"/>
      <c r="L763" s="1130"/>
      <c r="M763" s="1130"/>
      <c r="N763" s="1130"/>
      <c r="O763" s="1130"/>
      <c r="P763" s="1130"/>
      <c r="Q763" s="1130"/>
      <c r="R763" s="1130"/>
      <c r="S763" s="1131" t="str">
        <f>IF(SUM(D3_Mengen[[#This Row],[Stromkreis AC km (Stromkreis)]:[Konverter DC Anzahl]])&gt;0,"ja","nein")</f>
        <v>nein</v>
      </c>
      <c r="T763" s="1131"/>
    </row>
    <row r="764" spans="2:20" ht="14.85" customHeight="1" x14ac:dyDescent="0.2">
      <c r="B764" s="1129"/>
      <c r="C764" s="1118"/>
      <c r="D764" s="1118"/>
      <c r="E764" s="1118"/>
      <c r="F764" s="1118"/>
      <c r="G764"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64" s="1130"/>
      <c r="I764" s="1130"/>
      <c r="J764" s="1130"/>
      <c r="K764" s="1130"/>
      <c r="L764" s="1130"/>
      <c r="M764" s="1130"/>
      <c r="N764" s="1130"/>
      <c r="O764" s="1130"/>
      <c r="P764" s="1130"/>
      <c r="Q764" s="1130"/>
      <c r="R764" s="1130"/>
      <c r="S764" s="1131" t="str">
        <f>IF(SUM(D3_Mengen[[#This Row],[Stromkreis AC km (Stromkreis)]:[Konverter DC Anzahl]])&gt;0,"ja","nein")</f>
        <v>nein</v>
      </c>
      <c r="T764" s="1131"/>
    </row>
    <row r="765" spans="2:20" ht="14.85" customHeight="1" x14ac:dyDescent="0.2">
      <c r="B765" s="1129"/>
      <c r="C765" s="1118"/>
      <c r="D765" s="1118"/>
      <c r="E765" s="1118"/>
      <c r="F765" s="1118"/>
      <c r="G765"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65" s="1130"/>
      <c r="I765" s="1130"/>
      <c r="J765" s="1130"/>
      <c r="K765" s="1130"/>
      <c r="L765" s="1130"/>
      <c r="M765" s="1130"/>
      <c r="N765" s="1130"/>
      <c r="O765" s="1130"/>
      <c r="P765" s="1130"/>
      <c r="Q765" s="1130"/>
      <c r="R765" s="1130"/>
      <c r="S765" s="1131" t="str">
        <f>IF(SUM(D3_Mengen[[#This Row],[Stromkreis AC km (Stromkreis)]:[Konverter DC Anzahl]])&gt;0,"ja","nein")</f>
        <v>nein</v>
      </c>
      <c r="T765" s="1131"/>
    </row>
    <row r="766" spans="2:20" ht="14.85" customHeight="1" x14ac:dyDescent="0.2">
      <c r="B766" s="1129"/>
      <c r="C766" s="1118"/>
      <c r="D766" s="1118"/>
      <c r="E766" s="1118"/>
      <c r="F766" s="1118"/>
      <c r="G766"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66" s="1130"/>
      <c r="I766" s="1130"/>
      <c r="J766" s="1130"/>
      <c r="K766" s="1130"/>
      <c r="L766" s="1130"/>
      <c r="M766" s="1130"/>
      <c r="N766" s="1130"/>
      <c r="O766" s="1130"/>
      <c r="P766" s="1130"/>
      <c r="Q766" s="1130"/>
      <c r="R766" s="1130"/>
      <c r="S766" s="1131" t="str">
        <f>IF(SUM(D3_Mengen[[#This Row],[Stromkreis AC km (Stromkreis)]:[Konverter DC Anzahl]])&gt;0,"ja","nein")</f>
        <v>nein</v>
      </c>
      <c r="T766" s="1131"/>
    </row>
    <row r="767" spans="2:20" ht="14.85" customHeight="1" x14ac:dyDescent="0.2">
      <c r="B767" s="1129"/>
      <c r="C767" s="1118"/>
      <c r="D767" s="1118"/>
      <c r="E767" s="1118"/>
      <c r="F767" s="1118"/>
      <c r="G767"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67" s="1130"/>
      <c r="I767" s="1130"/>
      <c r="J767" s="1130"/>
      <c r="K767" s="1130"/>
      <c r="L767" s="1130"/>
      <c r="M767" s="1130"/>
      <c r="N767" s="1130"/>
      <c r="O767" s="1130"/>
      <c r="P767" s="1130"/>
      <c r="Q767" s="1130"/>
      <c r="R767" s="1130"/>
      <c r="S767" s="1131" t="str">
        <f>IF(SUM(D3_Mengen[[#This Row],[Stromkreis AC km (Stromkreis)]:[Konverter DC Anzahl]])&gt;0,"ja","nein")</f>
        <v>nein</v>
      </c>
      <c r="T767" s="1131"/>
    </row>
    <row r="768" spans="2:20" ht="14.85" customHeight="1" x14ac:dyDescent="0.2">
      <c r="B768" s="1129"/>
      <c r="C768" s="1118"/>
      <c r="D768" s="1118"/>
      <c r="E768" s="1118"/>
      <c r="F768" s="1118"/>
      <c r="G768"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68" s="1130"/>
      <c r="I768" s="1130"/>
      <c r="J768" s="1130"/>
      <c r="K768" s="1130"/>
      <c r="L768" s="1130"/>
      <c r="M768" s="1130"/>
      <c r="N768" s="1130"/>
      <c r="O768" s="1130"/>
      <c r="P768" s="1130"/>
      <c r="Q768" s="1130"/>
      <c r="R768" s="1130"/>
      <c r="S768" s="1131" t="str">
        <f>IF(SUM(D3_Mengen[[#This Row],[Stromkreis AC km (Stromkreis)]:[Konverter DC Anzahl]])&gt;0,"ja","nein")</f>
        <v>nein</v>
      </c>
      <c r="T768" s="1131"/>
    </row>
    <row r="769" spans="2:20" ht="14.85" customHeight="1" x14ac:dyDescent="0.2">
      <c r="B769" s="1129"/>
      <c r="C769" s="1118"/>
      <c r="D769" s="1118"/>
      <c r="E769" s="1118"/>
      <c r="F769" s="1118"/>
      <c r="G769"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69" s="1130"/>
      <c r="I769" s="1130"/>
      <c r="J769" s="1130"/>
      <c r="K769" s="1130"/>
      <c r="L769" s="1130"/>
      <c r="M769" s="1130"/>
      <c r="N769" s="1130"/>
      <c r="O769" s="1130"/>
      <c r="P769" s="1130"/>
      <c r="Q769" s="1130"/>
      <c r="R769" s="1130"/>
      <c r="S769" s="1131" t="str">
        <f>IF(SUM(D3_Mengen[[#This Row],[Stromkreis AC km (Stromkreis)]:[Konverter DC Anzahl]])&gt;0,"ja","nein")</f>
        <v>nein</v>
      </c>
      <c r="T769" s="1131"/>
    </row>
    <row r="770" spans="2:20" ht="14.85" customHeight="1" x14ac:dyDescent="0.2">
      <c r="B770" s="1129"/>
      <c r="C770" s="1118"/>
      <c r="D770" s="1118"/>
      <c r="E770" s="1118"/>
      <c r="F770" s="1118"/>
      <c r="G770"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70" s="1130"/>
      <c r="I770" s="1130"/>
      <c r="J770" s="1130"/>
      <c r="K770" s="1130"/>
      <c r="L770" s="1130"/>
      <c r="M770" s="1130"/>
      <c r="N770" s="1130"/>
      <c r="O770" s="1130"/>
      <c r="P770" s="1130"/>
      <c r="Q770" s="1130"/>
      <c r="R770" s="1130"/>
      <c r="S770" s="1131" t="str">
        <f>IF(SUM(D3_Mengen[[#This Row],[Stromkreis AC km (Stromkreis)]:[Konverter DC Anzahl]])&gt;0,"ja","nein")</f>
        <v>nein</v>
      </c>
      <c r="T770" s="1131"/>
    </row>
    <row r="771" spans="2:20" ht="14.85" customHeight="1" x14ac:dyDescent="0.2">
      <c r="B771" s="1129"/>
      <c r="C771" s="1118"/>
      <c r="D771" s="1118"/>
      <c r="E771" s="1118"/>
      <c r="F771" s="1118"/>
      <c r="G771"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71" s="1130"/>
      <c r="I771" s="1130"/>
      <c r="J771" s="1130"/>
      <c r="K771" s="1130"/>
      <c r="L771" s="1130"/>
      <c r="M771" s="1130"/>
      <c r="N771" s="1130"/>
      <c r="O771" s="1130"/>
      <c r="P771" s="1130"/>
      <c r="Q771" s="1130"/>
      <c r="R771" s="1130"/>
      <c r="S771" s="1131" t="str">
        <f>IF(SUM(D3_Mengen[[#This Row],[Stromkreis AC km (Stromkreis)]:[Konverter DC Anzahl]])&gt;0,"ja","nein")</f>
        <v>nein</v>
      </c>
      <c r="T771" s="1131"/>
    </row>
    <row r="772" spans="2:20" ht="14.85" customHeight="1" x14ac:dyDescent="0.2">
      <c r="B772" s="1129"/>
      <c r="C772" s="1118"/>
      <c r="D772" s="1118"/>
      <c r="E772" s="1118"/>
      <c r="F772" s="1118"/>
      <c r="G772"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72" s="1130"/>
      <c r="I772" s="1130"/>
      <c r="J772" s="1130"/>
      <c r="K772" s="1130"/>
      <c r="L772" s="1130"/>
      <c r="M772" s="1130"/>
      <c r="N772" s="1130"/>
      <c r="O772" s="1130"/>
      <c r="P772" s="1130"/>
      <c r="Q772" s="1130"/>
      <c r="R772" s="1130"/>
      <c r="S772" s="1131" t="str">
        <f>IF(SUM(D3_Mengen[[#This Row],[Stromkreis AC km (Stromkreis)]:[Konverter DC Anzahl]])&gt;0,"ja","nein")</f>
        <v>nein</v>
      </c>
      <c r="T772" s="1131"/>
    </row>
    <row r="773" spans="2:20" ht="14.85" customHeight="1" x14ac:dyDescent="0.2">
      <c r="B773" s="1129"/>
      <c r="C773" s="1118"/>
      <c r="D773" s="1118"/>
      <c r="E773" s="1118"/>
      <c r="F773" s="1118"/>
      <c r="G773"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73" s="1130"/>
      <c r="I773" s="1130"/>
      <c r="J773" s="1130"/>
      <c r="K773" s="1130"/>
      <c r="L773" s="1130"/>
      <c r="M773" s="1130"/>
      <c r="N773" s="1130"/>
      <c r="O773" s="1130"/>
      <c r="P773" s="1130"/>
      <c r="Q773" s="1130"/>
      <c r="R773" s="1130"/>
      <c r="S773" s="1131" t="str">
        <f>IF(SUM(D3_Mengen[[#This Row],[Stromkreis AC km (Stromkreis)]:[Konverter DC Anzahl]])&gt;0,"ja","nein")</f>
        <v>nein</v>
      </c>
      <c r="T773" s="1131"/>
    </row>
    <row r="774" spans="2:20" ht="14.85" customHeight="1" x14ac:dyDescent="0.2">
      <c r="B774" s="1129"/>
      <c r="C774" s="1118"/>
      <c r="D774" s="1118"/>
      <c r="E774" s="1118"/>
      <c r="F774" s="1118"/>
      <c r="G774"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74" s="1130"/>
      <c r="I774" s="1130"/>
      <c r="J774" s="1130"/>
      <c r="K774" s="1130"/>
      <c r="L774" s="1130"/>
      <c r="M774" s="1130"/>
      <c r="N774" s="1130"/>
      <c r="O774" s="1130"/>
      <c r="P774" s="1130"/>
      <c r="Q774" s="1130"/>
      <c r="R774" s="1130"/>
      <c r="S774" s="1131" t="str">
        <f>IF(SUM(D3_Mengen[[#This Row],[Stromkreis AC km (Stromkreis)]:[Konverter DC Anzahl]])&gt;0,"ja","nein")</f>
        <v>nein</v>
      </c>
      <c r="T774" s="1131"/>
    </row>
    <row r="775" spans="2:20" ht="14.85" customHeight="1" x14ac:dyDescent="0.2">
      <c r="B775" s="1129"/>
      <c r="C775" s="1118"/>
      <c r="D775" s="1118"/>
      <c r="E775" s="1118"/>
      <c r="F775" s="1118"/>
      <c r="G775"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75" s="1130"/>
      <c r="I775" s="1130"/>
      <c r="J775" s="1130"/>
      <c r="K775" s="1130"/>
      <c r="L775" s="1130"/>
      <c r="M775" s="1130"/>
      <c r="N775" s="1130"/>
      <c r="O775" s="1130"/>
      <c r="P775" s="1130"/>
      <c r="Q775" s="1130"/>
      <c r="R775" s="1130"/>
      <c r="S775" s="1131" t="str">
        <f>IF(SUM(D3_Mengen[[#This Row],[Stromkreis AC km (Stromkreis)]:[Konverter DC Anzahl]])&gt;0,"ja","nein")</f>
        <v>nein</v>
      </c>
      <c r="T775" s="1131"/>
    </row>
    <row r="776" spans="2:20" ht="14.85" customHeight="1" x14ac:dyDescent="0.2">
      <c r="B776" s="1129"/>
      <c r="C776" s="1118"/>
      <c r="D776" s="1118"/>
      <c r="E776" s="1118"/>
      <c r="F776" s="1118"/>
      <c r="G776"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76" s="1130"/>
      <c r="I776" s="1130"/>
      <c r="J776" s="1130"/>
      <c r="K776" s="1130"/>
      <c r="L776" s="1130"/>
      <c r="M776" s="1130"/>
      <c r="N776" s="1130"/>
      <c r="O776" s="1130"/>
      <c r="P776" s="1130"/>
      <c r="Q776" s="1130"/>
      <c r="R776" s="1130"/>
      <c r="S776" s="1131" t="str">
        <f>IF(SUM(D3_Mengen[[#This Row],[Stromkreis AC km (Stromkreis)]:[Konverter DC Anzahl]])&gt;0,"ja","nein")</f>
        <v>nein</v>
      </c>
      <c r="T776" s="1131"/>
    </row>
    <row r="777" spans="2:20" ht="14.85" customHeight="1" x14ac:dyDescent="0.2">
      <c r="B777" s="1129"/>
      <c r="C777" s="1118"/>
      <c r="D777" s="1118"/>
      <c r="E777" s="1118"/>
      <c r="F777" s="1118"/>
      <c r="G777"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77" s="1130"/>
      <c r="I777" s="1130"/>
      <c r="J777" s="1130"/>
      <c r="K777" s="1130"/>
      <c r="L777" s="1130"/>
      <c r="M777" s="1130"/>
      <c r="N777" s="1130"/>
      <c r="O777" s="1130"/>
      <c r="P777" s="1130"/>
      <c r="Q777" s="1130"/>
      <c r="R777" s="1130"/>
      <c r="S777" s="1131" t="str">
        <f>IF(SUM(D3_Mengen[[#This Row],[Stromkreis AC km (Stromkreis)]:[Konverter DC Anzahl]])&gt;0,"ja","nein")</f>
        <v>nein</v>
      </c>
      <c r="T777" s="1131"/>
    </row>
    <row r="778" spans="2:20" ht="14.85" customHeight="1" x14ac:dyDescent="0.2">
      <c r="B778" s="1129"/>
      <c r="C778" s="1118"/>
      <c r="D778" s="1118"/>
      <c r="E778" s="1118"/>
      <c r="F778" s="1118"/>
      <c r="G778"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78" s="1130"/>
      <c r="I778" s="1130"/>
      <c r="J778" s="1130"/>
      <c r="K778" s="1130"/>
      <c r="L778" s="1130"/>
      <c r="M778" s="1130"/>
      <c r="N778" s="1130"/>
      <c r="O778" s="1130"/>
      <c r="P778" s="1130"/>
      <c r="Q778" s="1130"/>
      <c r="R778" s="1130"/>
      <c r="S778" s="1131" t="str">
        <f>IF(SUM(D3_Mengen[[#This Row],[Stromkreis AC km (Stromkreis)]:[Konverter DC Anzahl]])&gt;0,"ja","nein")</f>
        <v>nein</v>
      </c>
      <c r="T778" s="1131"/>
    </row>
    <row r="779" spans="2:20" ht="14.85" customHeight="1" x14ac:dyDescent="0.2">
      <c r="B779" s="1129"/>
      <c r="C779" s="1118"/>
      <c r="D779" s="1118"/>
      <c r="E779" s="1118"/>
      <c r="F779" s="1118"/>
      <c r="G779"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79" s="1130"/>
      <c r="I779" s="1130"/>
      <c r="J779" s="1130"/>
      <c r="K779" s="1130"/>
      <c r="L779" s="1130"/>
      <c r="M779" s="1130"/>
      <c r="N779" s="1130"/>
      <c r="O779" s="1130"/>
      <c r="P779" s="1130"/>
      <c r="Q779" s="1130"/>
      <c r="R779" s="1130"/>
      <c r="S779" s="1131" t="str">
        <f>IF(SUM(D3_Mengen[[#This Row],[Stromkreis AC km (Stromkreis)]:[Konverter DC Anzahl]])&gt;0,"ja","nein")</f>
        <v>nein</v>
      </c>
      <c r="T779" s="1131"/>
    </row>
    <row r="780" spans="2:20" ht="14.85" customHeight="1" x14ac:dyDescent="0.2">
      <c r="B780" s="1129"/>
      <c r="C780" s="1118"/>
      <c r="D780" s="1118"/>
      <c r="E780" s="1118"/>
      <c r="F780" s="1118"/>
      <c r="G780"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80" s="1130"/>
      <c r="I780" s="1130"/>
      <c r="J780" s="1130"/>
      <c r="K780" s="1130"/>
      <c r="L780" s="1130"/>
      <c r="M780" s="1130"/>
      <c r="N780" s="1130"/>
      <c r="O780" s="1130"/>
      <c r="P780" s="1130"/>
      <c r="Q780" s="1130"/>
      <c r="R780" s="1130"/>
      <c r="S780" s="1131" t="str">
        <f>IF(SUM(D3_Mengen[[#This Row],[Stromkreis AC km (Stromkreis)]:[Konverter DC Anzahl]])&gt;0,"ja","nein")</f>
        <v>nein</v>
      </c>
      <c r="T780" s="1131"/>
    </row>
    <row r="781" spans="2:20" ht="14.85" customHeight="1" x14ac:dyDescent="0.2">
      <c r="B781" s="1129"/>
      <c r="C781" s="1118"/>
      <c r="D781" s="1118"/>
      <c r="E781" s="1118"/>
      <c r="F781" s="1118"/>
      <c r="G781"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81" s="1130"/>
      <c r="I781" s="1130"/>
      <c r="J781" s="1130"/>
      <c r="K781" s="1130"/>
      <c r="L781" s="1130"/>
      <c r="M781" s="1130"/>
      <c r="N781" s="1130"/>
      <c r="O781" s="1130"/>
      <c r="P781" s="1130"/>
      <c r="Q781" s="1130"/>
      <c r="R781" s="1130"/>
      <c r="S781" s="1131" t="str">
        <f>IF(SUM(D3_Mengen[[#This Row],[Stromkreis AC km (Stromkreis)]:[Konverter DC Anzahl]])&gt;0,"ja","nein")</f>
        <v>nein</v>
      </c>
      <c r="T781" s="1131"/>
    </row>
    <row r="782" spans="2:20" ht="14.85" customHeight="1" x14ac:dyDescent="0.2">
      <c r="B782" s="1129"/>
      <c r="C782" s="1118"/>
      <c r="D782" s="1118"/>
      <c r="E782" s="1118"/>
      <c r="F782" s="1118"/>
      <c r="G782"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82" s="1130"/>
      <c r="I782" s="1130"/>
      <c r="J782" s="1130"/>
      <c r="K782" s="1130"/>
      <c r="L782" s="1130"/>
      <c r="M782" s="1130"/>
      <c r="N782" s="1130"/>
      <c r="O782" s="1130"/>
      <c r="P782" s="1130"/>
      <c r="Q782" s="1130"/>
      <c r="R782" s="1130"/>
      <c r="S782" s="1131" t="str">
        <f>IF(SUM(D3_Mengen[[#This Row],[Stromkreis AC km (Stromkreis)]:[Konverter DC Anzahl]])&gt;0,"ja","nein")</f>
        <v>nein</v>
      </c>
      <c r="T782" s="1131"/>
    </row>
    <row r="783" spans="2:20" ht="14.85" customHeight="1" x14ac:dyDescent="0.2">
      <c r="B783" s="1129"/>
      <c r="C783" s="1118"/>
      <c r="D783" s="1118"/>
      <c r="E783" s="1118"/>
      <c r="F783" s="1118"/>
      <c r="G783"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83" s="1130"/>
      <c r="I783" s="1130"/>
      <c r="J783" s="1130"/>
      <c r="K783" s="1130"/>
      <c r="L783" s="1130"/>
      <c r="M783" s="1130"/>
      <c r="N783" s="1130"/>
      <c r="O783" s="1130"/>
      <c r="P783" s="1130"/>
      <c r="Q783" s="1130"/>
      <c r="R783" s="1130"/>
      <c r="S783" s="1131" t="str">
        <f>IF(SUM(D3_Mengen[[#This Row],[Stromkreis AC km (Stromkreis)]:[Konverter DC Anzahl]])&gt;0,"ja","nein")</f>
        <v>nein</v>
      </c>
      <c r="T783" s="1131"/>
    </row>
    <row r="784" spans="2:20" ht="14.85" customHeight="1" x14ac:dyDescent="0.2">
      <c r="B784" s="1129"/>
      <c r="C784" s="1118"/>
      <c r="D784" s="1118"/>
      <c r="E784" s="1118"/>
      <c r="F784" s="1118"/>
      <c r="G784"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84" s="1130"/>
      <c r="I784" s="1130"/>
      <c r="J784" s="1130"/>
      <c r="K784" s="1130"/>
      <c r="L784" s="1130"/>
      <c r="M784" s="1130"/>
      <c r="N784" s="1130"/>
      <c r="O784" s="1130"/>
      <c r="P784" s="1130"/>
      <c r="Q784" s="1130"/>
      <c r="R784" s="1130"/>
      <c r="S784" s="1131" t="str">
        <f>IF(SUM(D3_Mengen[[#This Row],[Stromkreis AC km (Stromkreis)]:[Konverter DC Anzahl]])&gt;0,"ja","nein")</f>
        <v>nein</v>
      </c>
      <c r="T784" s="1131"/>
    </row>
    <row r="785" spans="2:20" ht="14.85" customHeight="1" x14ac:dyDescent="0.2">
      <c r="B785" s="1129"/>
      <c r="C785" s="1118"/>
      <c r="D785" s="1118"/>
      <c r="E785" s="1118"/>
      <c r="F785" s="1118"/>
      <c r="G785"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85" s="1130"/>
      <c r="I785" s="1130"/>
      <c r="J785" s="1130"/>
      <c r="K785" s="1130"/>
      <c r="L785" s="1130"/>
      <c r="M785" s="1130"/>
      <c r="N785" s="1130"/>
      <c r="O785" s="1130"/>
      <c r="P785" s="1130"/>
      <c r="Q785" s="1130"/>
      <c r="R785" s="1130"/>
      <c r="S785" s="1131" t="str">
        <f>IF(SUM(D3_Mengen[[#This Row],[Stromkreis AC km (Stromkreis)]:[Konverter DC Anzahl]])&gt;0,"ja","nein")</f>
        <v>nein</v>
      </c>
      <c r="T785" s="1131"/>
    </row>
    <row r="786" spans="2:20" ht="14.85" customHeight="1" x14ac:dyDescent="0.2">
      <c r="B786" s="1129"/>
      <c r="C786" s="1118"/>
      <c r="D786" s="1118"/>
      <c r="E786" s="1118"/>
      <c r="F786" s="1118"/>
      <c r="G786"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86" s="1130"/>
      <c r="I786" s="1130"/>
      <c r="J786" s="1130"/>
      <c r="K786" s="1130"/>
      <c r="L786" s="1130"/>
      <c r="M786" s="1130"/>
      <c r="N786" s="1130"/>
      <c r="O786" s="1130"/>
      <c r="P786" s="1130"/>
      <c r="Q786" s="1130"/>
      <c r="R786" s="1130"/>
      <c r="S786" s="1131" t="str">
        <f>IF(SUM(D3_Mengen[[#This Row],[Stromkreis AC km (Stromkreis)]:[Konverter DC Anzahl]])&gt;0,"ja","nein")</f>
        <v>nein</v>
      </c>
      <c r="T786" s="1131"/>
    </row>
    <row r="787" spans="2:20" ht="14.85" customHeight="1" x14ac:dyDescent="0.2">
      <c r="B787" s="1129"/>
      <c r="C787" s="1118"/>
      <c r="D787" s="1118"/>
      <c r="E787" s="1118"/>
      <c r="F787" s="1118"/>
      <c r="G787"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87" s="1130"/>
      <c r="I787" s="1130"/>
      <c r="J787" s="1130"/>
      <c r="K787" s="1130"/>
      <c r="L787" s="1130"/>
      <c r="M787" s="1130"/>
      <c r="N787" s="1130"/>
      <c r="O787" s="1130"/>
      <c r="P787" s="1130"/>
      <c r="Q787" s="1130"/>
      <c r="R787" s="1130"/>
      <c r="S787" s="1131" t="str">
        <f>IF(SUM(D3_Mengen[[#This Row],[Stromkreis AC km (Stromkreis)]:[Konverter DC Anzahl]])&gt;0,"ja","nein")</f>
        <v>nein</v>
      </c>
      <c r="T787" s="1131"/>
    </row>
    <row r="788" spans="2:20" ht="14.85" customHeight="1" x14ac:dyDescent="0.2">
      <c r="B788" s="1129"/>
      <c r="C788" s="1118"/>
      <c r="D788" s="1118"/>
      <c r="E788" s="1118"/>
      <c r="F788" s="1118"/>
      <c r="G788"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88" s="1130"/>
      <c r="I788" s="1130"/>
      <c r="J788" s="1130"/>
      <c r="K788" s="1130"/>
      <c r="L788" s="1130"/>
      <c r="M788" s="1130"/>
      <c r="N788" s="1130"/>
      <c r="O788" s="1130"/>
      <c r="P788" s="1130"/>
      <c r="Q788" s="1130"/>
      <c r="R788" s="1130"/>
      <c r="S788" s="1131" t="str">
        <f>IF(SUM(D3_Mengen[[#This Row],[Stromkreis AC km (Stromkreis)]:[Konverter DC Anzahl]])&gt;0,"ja","nein")</f>
        <v>nein</v>
      </c>
      <c r="T788" s="1131"/>
    </row>
    <row r="789" spans="2:20" ht="14.85" customHeight="1" x14ac:dyDescent="0.2">
      <c r="B789" s="1129"/>
      <c r="C789" s="1118"/>
      <c r="D789" s="1118"/>
      <c r="E789" s="1118"/>
      <c r="F789" s="1118"/>
      <c r="G789"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89" s="1130"/>
      <c r="I789" s="1130"/>
      <c r="J789" s="1130"/>
      <c r="K789" s="1130"/>
      <c r="L789" s="1130"/>
      <c r="M789" s="1130"/>
      <c r="N789" s="1130"/>
      <c r="O789" s="1130"/>
      <c r="P789" s="1130"/>
      <c r="Q789" s="1130"/>
      <c r="R789" s="1130"/>
      <c r="S789" s="1131" t="str">
        <f>IF(SUM(D3_Mengen[[#This Row],[Stromkreis AC km (Stromkreis)]:[Konverter DC Anzahl]])&gt;0,"ja","nein")</f>
        <v>nein</v>
      </c>
      <c r="T789" s="1131"/>
    </row>
    <row r="790" spans="2:20" ht="14.85" customHeight="1" x14ac:dyDescent="0.2">
      <c r="B790" s="1129"/>
      <c r="C790" s="1118"/>
      <c r="D790" s="1118"/>
      <c r="E790" s="1118"/>
      <c r="F790" s="1118"/>
      <c r="G790"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90" s="1130"/>
      <c r="I790" s="1130"/>
      <c r="J790" s="1130"/>
      <c r="K790" s="1130"/>
      <c r="L790" s="1130"/>
      <c r="M790" s="1130"/>
      <c r="N790" s="1130"/>
      <c r="O790" s="1130"/>
      <c r="P790" s="1130"/>
      <c r="Q790" s="1130"/>
      <c r="R790" s="1130"/>
      <c r="S790" s="1131" t="str">
        <f>IF(SUM(D3_Mengen[[#This Row],[Stromkreis AC km (Stromkreis)]:[Konverter DC Anzahl]])&gt;0,"ja","nein")</f>
        <v>nein</v>
      </c>
      <c r="T790" s="1131"/>
    </row>
    <row r="791" spans="2:20" ht="14.85" customHeight="1" x14ac:dyDescent="0.2">
      <c r="B791" s="1129"/>
      <c r="C791" s="1118"/>
      <c r="D791" s="1118"/>
      <c r="E791" s="1118"/>
      <c r="F791" s="1118"/>
      <c r="G791"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91" s="1130"/>
      <c r="I791" s="1130"/>
      <c r="J791" s="1130"/>
      <c r="K791" s="1130"/>
      <c r="L791" s="1130"/>
      <c r="M791" s="1130"/>
      <c r="N791" s="1130"/>
      <c r="O791" s="1130"/>
      <c r="P791" s="1130"/>
      <c r="Q791" s="1130"/>
      <c r="R791" s="1130"/>
      <c r="S791" s="1131" t="str">
        <f>IF(SUM(D3_Mengen[[#This Row],[Stromkreis AC km (Stromkreis)]:[Konverter DC Anzahl]])&gt;0,"ja","nein")</f>
        <v>nein</v>
      </c>
      <c r="T791" s="1131"/>
    </row>
    <row r="792" spans="2:20" ht="14.85" customHeight="1" x14ac:dyDescent="0.2">
      <c r="B792" s="1129"/>
      <c r="C792" s="1118"/>
      <c r="D792" s="1118"/>
      <c r="E792" s="1118"/>
      <c r="F792" s="1118"/>
      <c r="G792"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92" s="1130"/>
      <c r="I792" s="1130"/>
      <c r="J792" s="1130"/>
      <c r="K792" s="1130"/>
      <c r="L792" s="1130"/>
      <c r="M792" s="1130"/>
      <c r="N792" s="1130"/>
      <c r="O792" s="1130"/>
      <c r="P792" s="1130"/>
      <c r="Q792" s="1130"/>
      <c r="R792" s="1130"/>
      <c r="S792" s="1131" t="str">
        <f>IF(SUM(D3_Mengen[[#This Row],[Stromkreis AC km (Stromkreis)]:[Konverter DC Anzahl]])&gt;0,"ja","nein")</f>
        <v>nein</v>
      </c>
      <c r="T792" s="1131"/>
    </row>
    <row r="793" spans="2:20" ht="14.85" customHeight="1" x14ac:dyDescent="0.2">
      <c r="B793" s="1129"/>
      <c r="C793" s="1118"/>
      <c r="D793" s="1118"/>
      <c r="E793" s="1118"/>
      <c r="F793" s="1118"/>
      <c r="G793"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93" s="1130"/>
      <c r="I793" s="1130"/>
      <c r="J793" s="1130"/>
      <c r="K793" s="1130"/>
      <c r="L793" s="1130"/>
      <c r="M793" s="1130"/>
      <c r="N793" s="1130"/>
      <c r="O793" s="1130"/>
      <c r="P793" s="1130"/>
      <c r="Q793" s="1130"/>
      <c r="R793" s="1130"/>
      <c r="S793" s="1131" t="str">
        <f>IF(SUM(D3_Mengen[[#This Row],[Stromkreis AC km (Stromkreis)]:[Konverter DC Anzahl]])&gt;0,"ja","nein")</f>
        <v>nein</v>
      </c>
      <c r="T793" s="1131"/>
    </row>
    <row r="794" spans="2:20" ht="14.85" customHeight="1" x14ac:dyDescent="0.2">
      <c r="B794" s="1129"/>
      <c r="C794" s="1118"/>
      <c r="D794" s="1118"/>
      <c r="E794" s="1118"/>
      <c r="F794" s="1118"/>
      <c r="G794"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94" s="1130"/>
      <c r="I794" s="1130"/>
      <c r="J794" s="1130"/>
      <c r="K794" s="1130"/>
      <c r="L794" s="1130"/>
      <c r="M794" s="1130"/>
      <c r="N794" s="1130"/>
      <c r="O794" s="1130"/>
      <c r="P794" s="1130"/>
      <c r="Q794" s="1130"/>
      <c r="R794" s="1130"/>
      <c r="S794" s="1131" t="str">
        <f>IF(SUM(D3_Mengen[[#This Row],[Stromkreis AC km (Stromkreis)]:[Konverter DC Anzahl]])&gt;0,"ja","nein")</f>
        <v>nein</v>
      </c>
      <c r="T794" s="1131"/>
    </row>
    <row r="795" spans="2:20" ht="14.85" customHeight="1" x14ac:dyDescent="0.2">
      <c r="B795" s="1129"/>
      <c r="C795" s="1118"/>
      <c r="D795" s="1118"/>
      <c r="E795" s="1118"/>
      <c r="F795" s="1118"/>
      <c r="G795"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95" s="1130"/>
      <c r="I795" s="1130"/>
      <c r="J795" s="1130"/>
      <c r="K795" s="1130"/>
      <c r="L795" s="1130"/>
      <c r="M795" s="1130"/>
      <c r="N795" s="1130"/>
      <c r="O795" s="1130"/>
      <c r="P795" s="1130"/>
      <c r="Q795" s="1130"/>
      <c r="R795" s="1130"/>
      <c r="S795" s="1131" t="str">
        <f>IF(SUM(D3_Mengen[[#This Row],[Stromkreis AC km (Stromkreis)]:[Konverter DC Anzahl]])&gt;0,"ja","nein")</f>
        <v>nein</v>
      </c>
      <c r="T795" s="1131"/>
    </row>
    <row r="796" spans="2:20" ht="14.85" customHeight="1" x14ac:dyDescent="0.2">
      <c r="B796" s="1129"/>
      <c r="C796" s="1118"/>
      <c r="D796" s="1118"/>
      <c r="E796" s="1118"/>
      <c r="F796" s="1118"/>
      <c r="G796"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96" s="1130"/>
      <c r="I796" s="1130"/>
      <c r="J796" s="1130"/>
      <c r="K796" s="1130"/>
      <c r="L796" s="1130"/>
      <c r="M796" s="1130"/>
      <c r="N796" s="1130"/>
      <c r="O796" s="1130"/>
      <c r="P796" s="1130"/>
      <c r="Q796" s="1130"/>
      <c r="R796" s="1130"/>
      <c r="S796" s="1131" t="str">
        <f>IF(SUM(D3_Mengen[[#This Row],[Stromkreis AC km (Stromkreis)]:[Konverter DC Anzahl]])&gt;0,"ja","nein")</f>
        <v>nein</v>
      </c>
      <c r="T796" s="1131"/>
    </row>
    <row r="797" spans="2:20" ht="14.85" customHeight="1" x14ac:dyDescent="0.2">
      <c r="B797" s="1129"/>
      <c r="C797" s="1118"/>
      <c r="D797" s="1118"/>
      <c r="E797" s="1118"/>
      <c r="F797" s="1118"/>
      <c r="G797"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97" s="1130"/>
      <c r="I797" s="1130"/>
      <c r="J797" s="1130"/>
      <c r="K797" s="1130"/>
      <c r="L797" s="1130"/>
      <c r="M797" s="1130"/>
      <c r="N797" s="1130"/>
      <c r="O797" s="1130"/>
      <c r="P797" s="1130"/>
      <c r="Q797" s="1130"/>
      <c r="R797" s="1130"/>
      <c r="S797" s="1131" t="str">
        <f>IF(SUM(D3_Mengen[[#This Row],[Stromkreis AC km (Stromkreis)]:[Konverter DC Anzahl]])&gt;0,"ja","nein")</f>
        <v>nein</v>
      </c>
      <c r="T797" s="1131"/>
    </row>
    <row r="798" spans="2:20" ht="14.85" customHeight="1" x14ac:dyDescent="0.2">
      <c r="B798" s="1129"/>
      <c r="C798" s="1118"/>
      <c r="D798" s="1118"/>
      <c r="E798" s="1118"/>
      <c r="F798" s="1118"/>
      <c r="G798"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98" s="1130"/>
      <c r="I798" s="1130"/>
      <c r="J798" s="1130"/>
      <c r="K798" s="1130"/>
      <c r="L798" s="1130"/>
      <c r="M798" s="1130"/>
      <c r="N798" s="1130"/>
      <c r="O798" s="1130"/>
      <c r="P798" s="1130"/>
      <c r="Q798" s="1130"/>
      <c r="R798" s="1130"/>
      <c r="S798" s="1131" t="str">
        <f>IF(SUM(D3_Mengen[[#This Row],[Stromkreis AC km (Stromkreis)]:[Konverter DC Anzahl]])&gt;0,"ja","nein")</f>
        <v>nein</v>
      </c>
      <c r="T798" s="1131"/>
    </row>
    <row r="799" spans="2:20" ht="14.85" customHeight="1" x14ac:dyDescent="0.2">
      <c r="B799" s="1129"/>
      <c r="C799" s="1118"/>
      <c r="D799" s="1118"/>
      <c r="E799" s="1118"/>
      <c r="F799" s="1118"/>
      <c r="G799"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799" s="1130"/>
      <c r="I799" s="1130"/>
      <c r="J799" s="1130"/>
      <c r="K799" s="1130"/>
      <c r="L799" s="1130"/>
      <c r="M799" s="1130"/>
      <c r="N799" s="1130"/>
      <c r="O799" s="1130"/>
      <c r="P799" s="1130"/>
      <c r="Q799" s="1130"/>
      <c r="R799" s="1130"/>
      <c r="S799" s="1131" t="str">
        <f>IF(SUM(D3_Mengen[[#This Row],[Stromkreis AC km (Stromkreis)]:[Konverter DC Anzahl]])&gt;0,"ja","nein")</f>
        <v>nein</v>
      </c>
      <c r="T799" s="1131"/>
    </row>
    <row r="800" spans="2:20" ht="14.85" customHeight="1" x14ac:dyDescent="0.2">
      <c r="B800" s="1129"/>
      <c r="C800" s="1118"/>
      <c r="D800" s="1118"/>
      <c r="E800" s="1118"/>
      <c r="F800" s="1118"/>
      <c r="G800"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00" s="1130"/>
      <c r="I800" s="1130"/>
      <c r="J800" s="1130"/>
      <c r="K800" s="1130"/>
      <c r="L800" s="1130"/>
      <c r="M800" s="1130"/>
      <c r="N800" s="1130"/>
      <c r="O800" s="1130"/>
      <c r="P800" s="1130"/>
      <c r="Q800" s="1130"/>
      <c r="R800" s="1130"/>
      <c r="S800" s="1131" t="str">
        <f>IF(SUM(D3_Mengen[[#This Row],[Stromkreis AC km (Stromkreis)]:[Konverter DC Anzahl]])&gt;0,"ja","nein")</f>
        <v>nein</v>
      </c>
      <c r="T800" s="1131"/>
    </row>
    <row r="801" spans="2:20" ht="14.85" customHeight="1" x14ac:dyDescent="0.2">
      <c r="B801" s="1129"/>
      <c r="C801" s="1118"/>
      <c r="D801" s="1118"/>
      <c r="E801" s="1118"/>
      <c r="F801" s="1118"/>
      <c r="G801"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01" s="1130"/>
      <c r="I801" s="1130"/>
      <c r="J801" s="1130"/>
      <c r="K801" s="1130"/>
      <c r="L801" s="1130"/>
      <c r="M801" s="1130"/>
      <c r="N801" s="1130"/>
      <c r="O801" s="1130"/>
      <c r="P801" s="1130"/>
      <c r="Q801" s="1130"/>
      <c r="R801" s="1130"/>
      <c r="S801" s="1131" t="str">
        <f>IF(SUM(D3_Mengen[[#This Row],[Stromkreis AC km (Stromkreis)]:[Konverter DC Anzahl]])&gt;0,"ja","nein")</f>
        <v>nein</v>
      </c>
      <c r="T801" s="1131"/>
    </row>
    <row r="802" spans="2:20" ht="14.85" customHeight="1" x14ac:dyDescent="0.2">
      <c r="B802" s="1129"/>
      <c r="C802" s="1118"/>
      <c r="D802" s="1118"/>
      <c r="E802" s="1118"/>
      <c r="F802" s="1118"/>
      <c r="G802"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02" s="1130"/>
      <c r="I802" s="1130"/>
      <c r="J802" s="1130"/>
      <c r="K802" s="1130"/>
      <c r="L802" s="1130"/>
      <c r="M802" s="1130"/>
      <c r="N802" s="1130"/>
      <c r="O802" s="1130"/>
      <c r="P802" s="1130"/>
      <c r="Q802" s="1130"/>
      <c r="R802" s="1130"/>
      <c r="S802" s="1131" t="str">
        <f>IF(SUM(D3_Mengen[[#This Row],[Stromkreis AC km (Stromkreis)]:[Konverter DC Anzahl]])&gt;0,"ja","nein")</f>
        <v>nein</v>
      </c>
      <c r="T802" s="1131"/>
    </row>
    <row r="803" spans="2:20" ht="14.85" customHeight="1" x14ac:dyDescent="0.2">
      <c r="B803" s="1129"/>
      <c r="C803" s="1118"/>
      <c r="D803" s="1118"/>
      <c r="E803" s="1118"/>
      <c r="F803" s="1118"/>
      <c r="G803"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03" s="1130"/>
      <c r="I803" s="1130"/>
      <c r="J803" s="1130"/>
      <c r="K803" s="1130"/>
      <c r="L803" s="1130"/>
      <c r="M803" s="1130"/>
      <c r="N803" s="1130"/>
      <c r="O803" s="1130"/>
      <c r="P803" s="1130"/>
      <c r="Q803" s="1130"/>
      <c r="R803" s="1130"/>
      <c r="S803" s="1131" t="str">
        <f>IF(SUM(D3_Mengen[[#This Row],[Stromkreis AC km (Stromkreis)]:[Konverter DC Anzahl]])&gt;0,"ja","nein")</f>
        <v>nein</v>
      </c>
      <c r="T803" s="1131"/>
    </row>
    <row r="804" spans="2:20" ht="14.85" customHeight="1" x14ac:dyDescent="0.2">
      <c r="B804" s="1129"/>
      <c r="C804" s="1118"/>
      <c r="D804" s="1118"/>
      <c r="E804" s="1118"/>
      <c r="F804" s="1118"/>
      <c r="G804"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04" s="1130"/>
      <c r="I804" s="1130"/>
      <c r="J804" s="1130"/>
      <c r="K804" s="1130"/>
      <c r="L804" s="1130"/>
      <c r="M804" s="1130"/>
      <c r="N804" s="1130"/>
      <c r="O804" s="1130"/>
      <c r="P804" s="1130"/>
      <c r="Q804" s="1130"/>
      <c r="R804" s="1130"/>
      <c r="S804" s="1131" t="str">
        <f>IF(SUM(D3_Mengen[[#This Row],[Stromkreis AC km (Stromkreis)]:[Konverter DC Anzahl]])&gt;0,"ja","nein")</f>
        <v>nein</v>
      </c>
      <c r="T804" s="1131"/>
    </row>
    <row r="805" spans="2:20" ht="14.85" customHeight="1" x14ac:dyDescent="0.2">
      <c r="B805" s="1129"/>
      <c r="C805" s="1118"/>
      <c r="D805" s="1118"/>
      <c r="E805" s="1118"/>
      <c r="F805" s="1118"/>
      <c r="G805"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05" s="1130"/>
      <c r="I805" s="1130"/>
      <c r="J805" s="1130"/>
      <c r="K805" s="1130"/>
      <c r="L805" s="1130"/>
      <c r="M805" s="1130"/>
      <c r="N805" s="1130"/>
      <c r="O805" s="1130"/>
      <c r="P805" s="1130"/>
      <c r="Q805" s="1130"/>
      <c r="R805" s="1130"/>
      <c r="S805" s="1131" t="str">
        <f>IF(SUM(D3_Mengen[[#This Row],[Stromkreis AC km (Stromkreis)]:[Konverter DC Anzahl]])&gt;0,"ja","nein")</f>
        <v>nein</v>
      </c>
      <c r="T805" s="1131"/>
    </row>
    <row r="806" spans="2:20" ht="14.85" customHeight="1" x14ac:dyDescent="0.2">
      <c r="B806" s="1129"/>
      <c r="C806" s="1118"/>
      <c r="D806" s="1118"/>
      <c r="E806" s="1118"/>
      <c r="F806" s="1118"/>
      <c r="G806"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06" s="1130"/>
      <c r="I806" s="1130"/>
      <c r="J806" s="1130"/>
      <c r="K806" s="1130"/>
      <c r="L806" s="1130"/>
      <c r="M806" s="1130"/>
      <c r="N806" s="1130"/>
      <c r="O806" s="1130"/>
      <c r="P806" s="1130"/>
      <c r="Q806" s="1130"/>
      <c r="R806" s="1130"/>
      <c r="S806" s="1131" t="str">
        <f>IF(SUM(D3_Mengen[[#This Row],[Stromkreis AC km (Stromkreis)]:[Konverter DC Anzahl]])&gt;0,"ja","nein")</f>
        <v>nein</v>
      </c>
      <c r="T806" s="1131"/>
    </row>
    <row r="807" spans="2:20" ht="14.85" customHeight="1" x14ac:dyDescent="0.2">
      <c r="B807" s="1129"/>
      <c r="C807" s="1118"/>
      <c r="D807" s="1118"/>
      <c r="E807" s="1118"/>
      <c r="F807" s="1118"/>
      <c r="G807"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07" s="1130"/>
      <c r="I807" s="1130"/>
      <c r="J807" s="1130"/>
      <c r="K807" s="1130"/>
      <c r="L807" s="1130"/>
      <c r="M807" s="1130"/>
      <c r="N807" s="1130"/>
      <c r="O807" s="1130"/>
      <c r="P807" s="1130"/>
      <c r="Q807" s="1130"/>
      <c r="R807" s="1130"/>
      <c r="S807" s="1131" t="str">
        <f>IF(SUM(D3_Mengen[[#This Row],[Stromkreis AC km (Stromkreis)]:[Konverter DC Anzahl]])&gt;0,"ja","nein")</f>
        <v>nein</v>
      </c>
      <c r="T807" s="1131"/>
    </row>
    <row r="808" spans="2:20" ht="14.85" customHeight="1" x14ac:dyDescent="0.2">
      <c r="B808" s="1129"/>
      <c r="C808" s="1118"/>
      <c r="D808" s="1118"/>
      <c r="E808" s="1118"/>
      <c r="F808" s="1118"/>
      <c r="G808"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08" s="1130"/>
      <c r="I808" s="1130"/>
      <c r="J808" s="1130"/>
      <c r="K808" s="1130"/>
      <c r="L808" s="1130"/>
      <c r="M808" s="1130"/>
      <c r="N808" s="1130"/>
      <c r="O808" s="1130"/>
      <c r="P808" s="1130"/>
      <c r="Q808" s="1130"/>
      <c r="R808" s="1130"/>
      <c r="S808" s="1131" t="str">
        <f>IF(SUM(D3_Mengen[[#This Row],[Stromkreis AC km (Stromkreis)]:[Konverter DC Anzahl]])&gt;0,"ja","nein")</f>
        <v>nein</v>
      </c>
      <c r="T808" s="1131"/>
    </row>
    <row r="809" spans="2:20" ht="14.85" customHeight="1" x14ac:dyDescent="0.2">
      <c r="B809" s="1129"/>
      <c r="C809" s="1118"/>
      <c r="D809" s="1118"/>
      <c r="E809" s="1118"/>
      <c r="F809" s="1118"/>
      <c r="G809"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09" s="1130"/>
      <c r="I809" s="1130"/>
      <c r="J809" s="1130"/>
      <c r="K809" s="1130"/>
      <c r="L809" s="1130"/>
      <c r="M809" s="1130"/>
      <c r="N809" s="1130"/>
      <c r="O809" s="1130"/>
      <c r="P809" s="1130"/>
      <c r="Q809" s="1130"/>
      <c r="R809" s="1130"/>
      <c r="S809" s="1131" t="str">
        <f>IF(SUM(D3_Mengen[[#This Row],[Stromkreis AC km (Stromkreis)]:[Konverter DC Anzahl]])&gt;0,"ja","nein")</f>
        <v>nein</v>
      </c>
      <c r="T809" s="1131"/>
    </row>
    <row r="810" spans="2:20" ht="14.85" customHeight="1" x14ac:dyDescent="0.2">
      <c r="B810" s="1129"/>
      <c r="C810" s="1118"/>
      <c r="D810" s="1118"/>
      <c r="E810" s="1118"/>
      <c r="F810" s="1118"/>
      <c r="G810"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10" s="1130"/>
      <c r="I810" s="1130"/>
      <c r="J810" s="1130"/>
      <c r="K810" s="1130"/>
      <c r="L810" s="1130"/>
      <c r="M810" s="1130"/>
      <c r="N810" s="1130"/>
      <c r="O810" s="1130"/>
      <c r="P810" s="1130"/>
      <c r="Q810" s="1130"/>
      <c r="R810" s="1130"/>
      <c r="S810" s="1131" t="str">
        <f>IF(SUM(D3_Mengen[[#This Row],[Stromkreis AC km (Stromkreis)]:[Konverter DC Anzahl]])&gt;0,"ja","nein")</f>
        <v>nein</v>
      </c>
      <c r="T810" s="1131"/>
    </row>
    <row r="811" spans="2:20" ht="14.85" customHeight="1" x14ac:dyDescent="0.2">
      <c r="B811" s="1129"/>
      <c r="C811" s="1118"/>
      <c r="D811" s="1118"/>
      <c r="E811" s="1118"/>
      <c r="F811" s="1118"/>
      <c r="G811"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11" s="1130"/>
      <c r="I811" s="1130"/>
      <c r="J811" s="1130"/>
      <c r="K811" s="1130"/>
      <c r="L811" s="1130"/>
      <c r="M811" s="1130"/>
      <c r="N811" s="1130"/>
      <c r="O811" s="1130"/>
      <c r="P811" s="1130"/>
      <c r="Q811" s="1130"/>
      <c r="R811" s="1130"/>
      <c r="S811" s="1131" t="str">
        <f>IF(SUM(D3_Mengen[[#This Row],[Stromkreis AC km (Stromkreis)]:[Konverter DC Anzahl]])&gt;0,"ja","nein")</f>
        <v>nein</v>
      </c>
      <c r="T811" s="1131"/>
    </row>
    <row r="812" spans="2:20" ht="14.85" customHeight="1" x14ac:dyDescent="0.2">
      <c r="B812" s="1129"/>
      <c r="C812" s="1118"/>
      <c r="D812" s="1118"/>
      <c r="E812" s="1118"/>
      <c r="F812" s="1118"/>
      <c r="G812"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12" s="1130"/>
      <c r="I812" s="1130"/>
      <c r="J812" s="1130"/>
      <c r="K812" s="1130"/>
      <c r="L812" s="1130"/>
      <c r="M812" s="1130"/>
      <c r="N812" s="1130"/>
      <c r="O812" s="1130"/>
      <c r="P812" s="1130"/>
      <c r="Q812" s="1130"/>
      <c r="R812" s="1130"/>
      <c r="S812" s="1131" t="str">
        <f>IF(SUM(D3_Mengen[[#This Row],[Stromkreis AC km (Stromkreis)]:[Konverter DC Anzahl]])&gt;0,"ja","nein")</f>
        <v>nein</v>
      </c>
      <c r="T812" s="1131"/>
    </row>
    <row r="813" spans="2:20" ht="14.85" customHeight="1" x14ac:dyDescent="0.2">
      <c r="B813" s="1129"/>
      <c r="C813" s="1118"/>
      <c r="D813" s="1118"/>
      <c r="E813" s="1118"/>
      <c r="F813" s="1118"/>
      <c r="G813"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13" s="1130"/>
      <c r="I813" s="1130"/>
      <c r="J813" s="1130"/>
      <c r="K813" s="1130"/>
      <c r="L813" s="1130"/>
      <c r="M813" s="1130"/>
      <c r="N813" s="1130"/>
      <c r="O813" s="1130"/>
      <c r="P813" s="1130"/>
      <c r="Q813" s="1130"/>
      <c r="R813" s="1130"/>
      <c r="S813" s="1131" t="str">
        <f>IF(SUM(D3_Mengen[[#This Row],[Stromkreis AC km (Stromkreis)]:[Konverter DC Anzahl]])&gt;0,"ja","nein")</f>
        <v>nein</v>
      </c>
      <c r="T813" s="1131"/>
    </row>
    <row r="814" spans="2:20" ht="14.85" customHeight="1" x14ac:dyDescent="0.2">
      <c r="B814" s="1129"/>
      <c r="C814" s="1118"/>
      <c r="D814" s="1118"/>
      <c r="E814" s="1118"/>
      <c r="F814" s="1118"/>
      <c r="G814"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14" s="1130"/>
      <c r="I814" s="1130"/>
      <c r="J814" s="1130"/>
      <c r="K814" s="1130"/>
      <c r="L814" s="1130"/>
      <c r="M814" s="1130"/>
      <c r="N814" s="1130"/>
      <c r="O814" s="1130"/>
      <c r="P814" s="1130"/>
      <c r="Q814" s="1130"/>
      <c r="R814" s="1130"/>
      <c r="S814" s="1131" t="str">
        <f>IF(SUM(D3_Mengen[[#This Row],[Stromkreis AC km (Stromkreis)]:[Konverter DC Anzahl]])&gt;0,"ja","nein")</f>
        <v>nein</v>
      </c>
      <c r="T814" s="1131"/>
    </row>
    <row r="815" spans="2:20" ht="14.85" customHeight="1" x14ac:dyDescent="0.2">
      <c r="B815" s="1129"/>
      <c r="C815" s="1118"/>
      <c r="D815" s="1118"/>
      <c r="E815" s="1118"/>
      <c r="F815" s="1118"/>
      <c r="G815"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15" s="1130"/>
      <c r="I815" s="1130"/>
      <c r="J815" s="1130"/>
      <c r="K815" s="1130"/>
      <c r="L815" s="1130"/>
      <c r="M815" s="1130"/>
      <c r="N815" s="1130"/>
      <c r="O815" s="1130"/>
      <c r="P815" s="1130"/>
      <c r="Q815" s="1130"/>
      <c r="R815" s="1130"/>
      <c r="S815" s="1131" t="str">
        <f>IF(SUM(D3_Mengen[[#This Row],[Stromkreis AC km (Stromkreis)]:[Konverter DC Anzahl]])&gt;0,"ja","nein")</f>
        <v>nein</v>
      </c>
      <c r="T815" s="1131"/>
    </row>
    <row r="816" spans="2:20" ht="14.85" customHeight="1" x14ac:dyDescent="0.2">
      <c r="B816" s="1129"/>
      <c r="C816" s="1118"/>
      <c r="D816" s="1118"/>
      <c r="E816" s="1118"/>
      <c r="F816" s="1118"/>
      <c r="G816"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16" s="1130"/>
      <c r="I816" s="1130"/>
      <c r="J816" s="1130"/>
      <c r="K816" s="1130"/>
      <c r="L816" s="1130"/>
      <c r="M816" s="1130"/>
      <c r="N816" s="1130"/>
      <c r="O816" s="1130"/>
      <c r="P816" s="1130"/>
      <c r="Q816" s="1130"/>
      <c r="R816" s="1130"/>
      <c r="S816" s="1131" t="str">
        <f>IF(SUM(D3_Mengen[[#This Row],[Stromkreis AC km (Stromkreis)]:[Konverter DC Anzahl]])&gt;0,"ja","nein")</f>
        <v>nein</v>
      </c>
      <c r="T816" s="1131"/>
    </row>
    <row r="817" spans="2:20" ht="14.85" customHeight="1" x14ac:dyDescent="0.2">
      <c r="B817" s="1129"/>
      <c r="C817" s="1118"/>
      <c r="D817" s="1118"/>
      <c r="E817" s="1118"/>
      <c r="F817" s="1118"/>
      <c r="G817"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17" s="1130"/>
      <c r="I817" s="1130"/>
      <c r="J817" s="1130"/>
      <c r="K817" s="1130"/>
      <c r="L817" s="1130"/>
      <c r="M817" s="1130"/>
      <c r="N817" s="1130"/>
      <c r="O817" s="1130"/>
      <c r="P817" s="1130"/>
      <c r="Q817" s="1130"/>
      <c r="R817" s="1130"/>
      <c r="S817" s="1131" t="str">
        <f>IF(SUM(D3_Mengen[[#This Row],[Stromkreis AC km (Stromkreis)]:[Konverter DC Anzahl]])&gt;0,"ja","nein")</f>
        <v>nein</v>
      </c>
      <c r="T817" s="1131"/>
    </row>
    <row r="818" spans="2:20" ht="14.85" customHeight="1" x14ac:dyDescent="0.2">
      <c r="B818" s="1129"/>
      <c r="C818" s="1118"/>
      <c r="D818" s="1118"/>
      <c r="E818" s="1118"/>
      <c r="F818" s="1118"/>
      <c r="G818"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18" s="1130"/>
      <c r="I818" s="1130"/>
      <c r="J818" s="1130"/>
      <c r="K818" s="1130"/>
      <c r="L818" s="1130"/>
      <c r="M818" s="1130"/>
      <c r="N818" s="1130"/>
      <c r="O818" s="1130"/>
      <c r="P818" s="1130"/>
      <c r="Q818" s="1130"/>
      <c r="R818" s="1130"/>
      <c r="S818" s="1131" t="str">
        <f>IF(SUM(D3_Mengen[[#This Row],[Stromkreis AC km (Stromkreis)]:[Konverter DC Anzahl]])&gt;0,"ja","nein")</f>
        <v>nein</v>
      </c>
      <c r="T818" s="1131"/>
    </row>
    <row r="819" spans="2:20" ht="14.85" customHeight="1" x14ac:dyDescent="0.2">
      <c r="B819" s="1129"/>
      <c r="C819" s="1118"/>
      <c r="D819" s="1118"/>
      <c r="E819" s="1118"/>
      <c r="F819" s="1118"/>
      <c r="G819"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19" s="1130"/>
      <c r="I819" s="1130"/>
      <c r="J819" s="1130"/>
      <c r="K819" s="1130"/>
      <c r="L819" s="1130"/>
      <c r="M819" s="1130"/>
      <c r="N819" s="1130"/>
      <c r="O819" s="1130"/>
      <c r="P819" s="1130"/>
      <c r="Q819" s="1130"/>
      <c r="R819" s="1130"/>
      <c r="S819" s="1131" t="str">
        <f>IF(SUM(D3_Mengen[[#This Row],[Stromkreis AC km (Stromkreis)]:[Konverter DC Anzahl]])&gt;0,"ja","nein")</f>
        <v>nein</v>
      </c>
      <c r="T819" s="1131"/>
    </row>
    <row r="820" spans="2:20" ht="14.85" customHeight="1" x14ac:dyDescent="0.2">
      <c r="B820" s="1129"/>
      <c r="C820" s="1118"/>
      <c r="D820" s="1118"/>
      <c r="E820" s="1118"/>
      <c r="F820" s="1118"/>
      <c r="G820"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20" s="1130"/>
      <c r="I820" s="1130"/>
      <c r="J820" s="1130"/>
      <c r="K820" s="1130"/>
      <c r="L820" s="1130"/>
      <c r="M820" s="1130"/>
      <c r="N820" s="1130"/>
      <c r="O820" s="1130"/>
      <c r="P820" s="1130"/>
      <c r="Q820" s="1130"/>
      <c r="R820" s="1130"/>
      <c r="S820" s="1131" t="str">
        <f>IF(SUM(D3_Mengen[[#This Row],[Stromkreis AC km (Stromkreis)]:[Konverter DC Anzahl]])&gt;0,"ja","nein")</f>
        <v>nein</v>
      </c>
      <c r="T820" s="1131"/>
    </row>
    <row r="821" spans="2:20" ht="14.85" customHeight="1" x14ac:dyDescent="0.2">
      <c r="B821" s="1129"/>
      <c r="C821" s="1118"/>
      <c r="D821" s="1118"/>
      <c r="E821" s="1118"/>
      <c r="F821" s="1118"/>
      <c r="G821"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21" s="1130"/>
      <c r="I821" s="1130"/>
      <c r="J821" s="1130"/>
      <c r="K821" s="1130"/>
      <c r="L821" s="1130"/>
      <c r="M821" s="1130"/>
      <c r="N821" s="1130"/>
      <c r="O821" s="1130"/>
      <c r="P821" s="1130"/>
      <c r="Q821" s="1130"/>
      <c r="R821" s="1130"/>
      <c r="S821" s="1131" t="str">
        <f>IF(SUM(D3_Mengen[[#This Row],[Stromkreis AC km (Stromkreis)]:[Konverter DC Anzahl]])&gt;0,"ja","nein")</f>
        <v>nein</v>
      </c>
      <c r="T821" s="1131"/>
    </row>
    <row r="822" spans="2:20" ht="14.85" customHeight="1" x14ac:dyDescent="0.2">
      <c r="B822" s="1129"/>
      <c r="C822" s="1118"/>
      <c r="D822" s="1118"/>
      <c r="E822" s="1118"/>
      <c r="F822" s="1118"/>
      <c r="G822"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22" s="1130"/>
      <c r="I822" s="1130"/>
      <c r="J822" s="1130"/>
      <c r="K822" s="1130"/>
      <c r="L822" s="1130"/>
      <c r="M822" s="1130"/>
      <c r="N822" s="1130"/>
      <c r="O822" s="1130"/>
      <c r="P822" s="1130"/>
      <c r="Q822" s="1130"/>
      <c r="R822" s="1130"/>
      <c r="S822" s="1131" t="str">
        <f>IF(SUM(D3_Mengen[[#This Row],[Stromkreis AC km (Stromkreis)]:[Konverter DC Anzahl]])&gt;0,"ja","nein")</f>
        <v>nein</v>
      </c>
      <c r="T822" s="1131"/>
    </row>
    <row r="823" spans="2:20" ht="14.85" customHeight="1" x14ac:dyDescent="0.2">
      <c r="B823" s="1129"/>
      <c r="C823" s="1118"/>
      <c r="D823" s="1118"/>
      <c r="E823" s="1118"/>
      <c r="F823" s="1118"/>
      <c r="G823"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23" s="1130"/>
      <c r="I823" s="1130"/>
      <c r="J823" s="1130"/>
      <c r="K823" s="1130"/>
      <c r="L823" s="1130"/>
      <c r="M823" s="1130"/>
      <c r="N823" s="1130"/>
      <c r="O823" s="1130"/>
      <c r="P823" s="1130"/>
      <c r="Q823" s="1130"/>
      <c r="R823" s="1130"/>
      <c r="S823" s="1131" t="str">
        <f>IF(SUM(D3_Mengen[[#This Row],[Stromkreis AC km (Stromkreis)]:[Konverter DC Anzahl]])&gt;0,"ja","nein")</f>
        <v>nein</v>
      </c>
      <c r="T823" s="1131"/>
    </row>
    <row r="824" spans="2:20" ht="14.85" customHeight="1" x14ac:dyDescent="0.2">
      <c r="B824" s="1129"/>
      <c r="C824" s="1118"/>
      <c r="D824" s="1118"/>
      <c r="E824" s="1118"/>
      <c r="F824" s="1118"/>
      <c r="G824"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24" s="1130"/>
      <c r="I824" s="1130"/>
      <c r="J824" s="1130"/>
      <c r="K824" s="1130"/>
      <c r="L824" s="1130"/>
      <c r="M824" s="1130"/>
      <c r="N824" s="1130"/>
      <c r="O824" s="1130"/>
      <c r="P824" s="1130"/>
      <c r="Q824" s="1130"/>
      <c r="R824" s="1130"/>
      <c r="S824" s="1131" t="str">
        <f>IF(SUM(D3_Mengen[[#This Row],[Stromkreis AC km (Stromkreis)]:[Konverter DC Anzahl]])&gt;0,"ja","nein")</f>
        <v>nein</v>
      </c>
      <c r="T824" s="1131"/>
    </row>
    <row r="825" spans="2:20" ht="14.85" customHeight="1" x14ac:dyDescent="0.2">
      <c r="B825" s="1129"/>
      <c r="C825" s="1118"/>
      <c r="D825" s="1118"/>
      <c r="E825" s="1118"/>
      <c r="F825" s="1118"/>
      <c r="G825"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25" s="1130"/>
      <c r="I825" s="1130"/>
      <c r="J825" s="1130"/>
      <c r="K825" s="1130"/>
      <c r="L825" s="1130"/>
      <c r="M825" s="1130"/>
      <c r="N825" s="1130"/>
      <c r="O825" s="1130"/>
      <c r="P825" s="1130"/>
      <c r="Q825" s="1130"/>
      <c r="R825" s="1130"/>
      <c r="S825" s="1131" t="str">
        <f>IF(SUM(D3_Mengen[[#This Row],[Stromkreis AC km (Stromkreis)]:[Konverter DC Anzahl]])&gt;0,"ja","nein")</f>
        <v>nein</v>
      </c>
      <c r="T825" s="1131"/>
    </row>
    <row r="826" spans="2:20" ht="14.85" customHeight="1" x14ac:dyDescent="0.2">
      <c r="B826" s="1129"/>
      <c r="C826" s="1118"/>
      <c r="D826" s="1118"/>
      <c r="E826" s="1118"/>
      <c r="F826" s="1118"/>
      <c r="G826"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26" s="1130"/>
      <c r="I826" s="1130"/>
      <c r="J826" s="1130"/>
      <c r="K826" s="1130"/>
      <c r="L826" s="1130"/>
      <c r="M826" s="1130"/>
      <c r="N826" s="1130"/>
      <c r="O826" s="1130"/>
      <c r="P826" s="1130"/>
      <c r="Q826" s="1130"/>
      <c r="R826" s="1130"/>
      <c r="S826" s="1131" t="str">
        <f>IF(SUM(D3_Mengen[[#This Row],[Stromkreis AC km (Stromkreis)]:[Konverter DC Anzahl]])&gt;0,"ja","nein")</f>
        <v>nein</v>
      </c>
      <c r="T826" s="1131"/>
    </row>
    <row r="827" spans="2:20" ht="14.85" customHeight="1" x14ac:dyDescent="0.2">
      <c r="B827" s="1129"/>
      <c r="C827" s="1118"/>
      <c r="D827" s="1118"/>
      <c r="E827" s="1118"/>
      <c r="F827" s="1118"/>
      <c r="G827"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27" s="1130"/>
      <c r="I827" s="1130"/>
      <c r="J827" s="1130"/>
      <c r="K827" s="1130"/>
      <c r="L827" s="1130"/>
      <c r="M827" s="1130"/>
      <c r="N827" s="1130"/>
      <c r="O827" s="1130"/>
      <c r="P827" s="1130"/>
      <c r="Q827" s="1130"/>
      <c r="R827" s="1130"/>
      <c r="S827" s="1131" t="str">
        <f>IF(SUM(D3_Mengen[[#This Row],[Stromkreis AC km (Stromkreis)]:[Konverter DC Anzahl]])&gt;0,"ja","nein")</f>
        <v>nein</v>
      </c>
      <c r="T827" s="1131"/>
    </row>
    <row r="828" spans="2:20" ht="14.85" customHeight="1" x14ac:dyDescent="0.2">
      <c r="B828" s="1129"/>
      <c r="C828" s="1118"/>
      <c r="D828" s="1118"/>
      <c r="E828" s="1118"/>
      <c r="F828" s="1118"/>
      <c r="G828"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28" s="1130"/>
      <c r="I828" s="1130"/>
      <c r="J828" s="1130"/>
      <c r="K828" s="1130"/>
      <c r="L828" s="1130"/>
      <c r="M828" s="1130"/>
      <c r="N828" s="1130"/>
      <c r="O828" s="1130"/>
      <c r="P828" s="1130"/>
      <c r="Q828" s="1130"/>
      <c r="R828" s="1130"/>
      <c r="S828" s="1131" t="str">
        <f>IF(SUM(D3_Mengen[[#This Row],[Stromkreis AC km (Stromkreis)]:[Konverter DC Anzahl]])&gt;0,"ja","nein")</f>
        <v>nein</v>
      </c>
      <c r="T828" s="1131"/>
    </row>
    <row r="829" spans="2:20" ht="14.85" customHeight="1" x14ac:dyDescent="0.2">
      <c r="B829" s="1129"/>
      <c r="C829" s="1118"/>
      <c r="D829" s="1118"/>
      <c r="E829" s="1118"/>
      <c r="F829" s="1118"/>
      <c r="G829"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29" s="1130"/>
      <c r="I829" s="1130"/>
      <c r="J829" s="1130"/>
      <c r="K829" s="1130"/>
      <c r="L829" s="1130"/>
      <c r="M829" s="1130"/>
      <c r="N829" s="1130"/>
      <c r="O829" s="1130"/>
      <c r="P829" s="1130"/>
      <c r="Q829" s="1130"/>
      <c r="R829" s="1130"/>
      <c r="S829" s="1131" t="str">
        <f>IF(SUM(D3_Mengen[[#This Row],[Stromkreis AC km (Stromkreis)]:[Konverter DC Anzahl]])&gt;0,"ja","nein")</f>
        <v>nein</v>
      </c>
      <c r="T829" s="1131"/>
    </row>
    <row r="830" spans="2:20" ht="14.85" customHeight="1" x14ac:dyDescent="0.2">
      <c r="B830" s="1129"/>
      <c r="C830" s="1118"/>
      <c r="D830" s="1118"/>
      <c r="E830" s="1118"/>
      <c r="F830" s="1118"/>
      <c r="G830"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30" s="1130"/>
      <c r="I830" s="1130"/>
      <c r="J830" s="1130"/>
      <c r="K830" s="1130"/>
      <c r="L830" s="1130"/>
      <c r="M830" s="1130"/>
      <c r="N830" s="1130"/>
      <c r="O830" s="1130"/>
      <c r="P830" s="1130"/>
      <c r="Q830" s="1130"/>
      <c r="R830" s="1130"/>
      <c r="S830" s="1131" t="str">
        <f>IF(SUM(D3_Mengen[[#This Row],[Stromkreis AC km (Stromkreis)]:[Konverter DC Anzahl]])&gt;0,"ja","nein")</f>
        <v>nein</v>
      </c>
      <c r="T830" s="1131"/>
    </row>
    <row r="831" spans="2:20" ht="14.85" customHeight="1" x14ac:dyDescent="0.2">
      <c r="B831" s="1129"/>
      <c r="C831" s="1118"/>
      <c r="D831" s="1118"/>
      <c r="E831" s="1118"/>
      <c r="F831" s="1118"/>
      <c r="G831"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31" s="1130"/>
      <c r="I831" s="1130"/>
      <c r="J831" s="1130"/>
      <c r="K831" s="1130"/>
      <c r="L831" s="1130"/>
      <c r="M831" s="1130"/>
      <c r="N831" s="1130"/>
      <c r="O831" s="1130"/>
      <c r="P831" s="1130"/>
      <c r="Q831" s="1130"/>
      <c r="R831" s="1130"/>
      <c r="S831" s="1131" t="str">
        <f>IF(SUM(D3_Mengen[[#This Row],[Stromkreis AC km (Stromkreis)]:[Konverter DC Anzahl]])&gt;0,"ja","nein")</f>
        <v>nein</v>
      </c>
      <c r="T831" s="1131"/>
    </row>
    <row r="832" spans="2:20" ht="14.85" customHeight="1" x14ac:dyDescent="0.2">
      <c r="B832" s="1129"/>
      <c r="C832" s="1118"/>
      <c r="D832" s="1118"/>
      <c r="E832" s="1118"/>
      <c r="F832" s="1118"/>
      <c r="G832"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32" s="1130"/>
      <c r="I832" s="1130"/>
      <c r="J832" s="1130"/>
      <c r="K832" s="1130"/>
      <c r="L832" s="1130"/>
      <c r="M832" s="1130"/>
      <c r="N832" s="1130"/>
      <c r="O832" s="1130"/>
      <c r="P832" s="1130"/>
      <c r="Q832" s="1130"/>
      <c r="R832" s="1130"/>
      <c r="S832" s="1131" t="str">
        <f>IF(SUM(D3_Mengen[[#This Row],[Stromkreis AC km (Stromkreis)]:[Konverter DC Anzahl]])&gt;0,"ja","nein")</f>
        <v>nein</v>
      </c>
      <c r="T832" s="1131"/>
    </row>
    <row r="833" spans="2:20" ht="14.85" customHeight="1" x14ac:dyDescent="0.2">
      <c r="B833" s="1129"/>
      <c r="C833" s="1118"/>
      <c r="D833" s="1118"/>
      <c r="E833" s="1118"/>
      <c r="F833" s="1118"/>
      <c r="G833"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33" s="1130"/>
      <c r="I833" s="1130"/>
      <c r="J833" s="1130"/>
      <c r="K833" s="1130"/>
      <c r="L833" s="1130"/>
      <c r="M833" s="1130"/>
      <c r="N833" s="1130"/>
      <c r="O833" s="1130"/>
      <c r="P833" s="1130"/>
      <c r="Q833" s="1130"/>
      <c r="R833" s="1130"/>
      <c r="S833" s="1131" t="str">
        <f>IF(SUM(D3_Mengen[[#This Row],[Stromkreis AC km (Stromkreis)]:[Konverter DC Anzahl]])&gt;0,"ja","nein")</f>
        <v>nein</v>
      </c>
      <c r="T833" s="1131"/>
    </row>
    <row r="834" spans="2:20" ht="14.85" customHeight="1" x14ac:dyDescent="0.2">
      <c r="B834" s="1129"/>
      <c r="C834" s="1118"/>
      <c r="D834" s="1118"/>
      <c r="E834" s="1118"/>
      <c r="F834" s="1118"/>
      <c r="G834"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34" s="1130"/>
      <c r="I834" s="1130"/>
      <c r="J834" s="1130"/>
      <c r="K834" s="1130"/>
      <c r="L834" s="1130"/>
      <c r="M834" s="1130"/>
      <c r="N834" s="1130"/>
      <c r="O834" s="1130"/>
      <c r="P834" s="1130"/>
      <c r="Q834" s="1130"/>
      <c r="R834" s="1130"/>
      <c r="S834" s="1131" t="str">
        <f>IF(SUM(D3_Mengen[[#This Row],[Stromkreis AC km (Stromkreis)]:[Konverter DC Anzahl]])&gt;0,"ja","nein")</f>
        <v>nein</v>
      </c>
      <c r="T834" s="1131"/>
    </row>
    <row r="835" spans="2:20" ht="14.85" customHeight="1" x14ac:dyDescent="0.2">
      <c r="B835" s="1129"/>
      <c r="C835" s="1118"/>
      <c r="D835" s="1118"/>
      <c r="E835" s="1118"/>
      <c r="F835" s="1118"/>
      <c r="G835"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35" s="1130"/>
      <c r="I835" s="1130"/>
      <c r="J835" s="1130"/>
      <c r="K835" s="1130"/>
      <c r="L835" s="1130"/>
      <c r="M835" s="1130"/>
      <c r="N835" s="1130"/>
      <c r="O835" s="1130"/>
      <c r="P835" s="1130"/>
      <c r="Q835" s="1130"/>
      <c r="R835" s="1130"/>
      <c r="S835" s="1131" t="str">
        <f>IF(SUM(D3_Mengen[[#This Row],[Stromkreis AC km (Stromkreis)]:[Konverter DC Anzahl]])&gt;0,"ja","nein")</f>
        <v>nein</v>
      </c>
      <c r="T835" s="1131"/>
    </row>
    <row r="836" spans="2:20" ht="14.85" customHeight="1" x14ac:dyDescent="0.2">
      <c r="B836" s="1129"/>
      <c r="C836" s="1118"/>
      <c r="D836" s="1118"/>
      <c r="E836" s="1118"/>
      <c r="F836" s="1118"/>
      <c r="G836"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36" s="1130"/>
      <c r="I836" s="1130"/>
      <c r="J836" s="1130"/>
      <c r="K836" s="1130"/>
      <c r="L836" s="1130"/>
      <c r="M836" s="1130"/>
      <c r="N836" s="1130"/>
      <c r="O836" s="1130"/>
      <c r="P836" s="1130"/>
      <c r="Q836" s="1130"/>
      <c r="R836" s="1130"/>
      <c r="S836" s="1131" t="str">
        <f>IF(SUM(D3_Mengen[[#This Row],[Stromkreis AC km (Stromkreis)]:[Konverter DC Anzahl]])&gt;0,"ja","nein")</f>
        <v>nein</v>
      </c>
      <c r="T836" s="1131"/>
    </row>
    <row r="837" spans="2:20" ht="14.85" customHeight="1" x14ac:dyDescent="0.2">
      <c r="B837" s="1129"/>
      <c r="C837" s="1118"/>
      <c r="D837" s="1118"/>
      <c r="E837" s="1118"/>
      <c r="F837" s="1118"/>
      <c r="G837"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37" s="1130"/>
      <c r="I837" s="1130"/>
      <c r="J837" s="1130"/>
      <c r="K837" s="1130"/>
      <c r="L837" s="1130"/>
      <c r="M837" s="1130"/>
      <c r="N837" s="1130"/>
      <c r="O837" s="1130"/>
      <c r="P837" s="1130"/>
      <c r="Q837" s="1130"/>
      <c r="R837" s="1130"/>
      <c r="S837" s="1131" t="str">
        <f>IF(SUM(D3_Mengen[[#This Row],[Stromkreis AC km (Stromkreis)]:[Konverter DC Anzahl]])&gt;0,"ja","nein")</f>
        <v>nein</v>
      </c>
      <c r="T837" s="1131"/>
    </row>
    <row r="838" spans="2:20" ht="14.85" customHeight="1" x14ac:dyDescent="0.2">
      <c r="B838" s="1129"/>
      <c r="C838" s="1118"/>
      <c r="D838" s="1118"/>
      <c r="E838" s="1118"/>
      <c r="F838" s="1118"/>
      <c r="G838"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38" s="1130"/>
      <c r="I838" s="1130"/>
      <c r="J838" s="1130"/>
      <c r="K838" s="1130"/>
      <c r="L838" s="1130"/>
      <c r="M838" s="1130"/>
      <c r="N838" s="1130"/>
      <c r="O838" s="1130"/>
      <c r="P838" s="1130"/>
      <c r="Q838" s="1130"/>
      <c r="R838" s="1130"/>
      <c r="S838" s="1131" t="str">
        <f>IF(SUM(D3_Mengen[[#This Row],[Stromkreis AC km (Stromkreis)]:[Konverter DC Anzahl]])&gt;0,"ja","nein")</f>
        <v>nein</v>
      </c>
      <c r="T838" s="1131"/>
    </row>
    <row r="839" spans="2:20" ht="14.85" customHeight="1" x14ac:dyDescent="0.2">
      <c r="B839" s="1129"/>
      <c r="C839" s="1118"/>
      <c r="D839" s="1118"/>
      <c r="E839" s="1118"/>
      <c r="F839" s="1118"/>
      <c r="G839"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39" s="1130"/>
      <c r="I839" s="1130"/>
      <c r="J839" s="1130"/>
      <c r="K839" s="1130"/>
      <c r="L839" s="1130"/>
      <c r="M839" s="1130"/>
      <c r="N839" s="1130"/>
      <c r="O839" s="1130"/>
      <c r="P839" s="1130"/>
      <c r="Q839" s="1130"/>
      <c r="R839" s="1130"/>
      <c r="S839" s="1131" t="str">
        <f>IF(SUM(D3_Mengen[[#This Row],[Stromkreis AC km (Stromkreis)]:[Konverter DC Anzahl]])&gt;0,"ja","nein")</f>
        <v>nein</v>
      </c>
      <c r="T839" s="1131"/>
    </row>
    <row r="840" spans="2:20" ht="14.85" customHeight="1" x14ac:dyDescent="0.2">
      <c r="B840" s="1129"/>
      <c r="C840" s="1118"/>
      <c r="D840" s="1118"/>
      <c r="E840" s="1118"/>
      <c r="F840" s="1118"/>
      <c r="G840"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40" s="1130"/>
      <c r="I840" s="1130"/>
      <c r="J840" s="1130"/>
      <c r="K840" s="1130"/>
      <c r="L840" s="1130"/>
      <c r="M840" s="1130"/>
      <c r="N840" s="1130"/>
      <c r="O840" s="1130"/>
      <c r="P840" s="1130"/>
      <c r="Q840" s="1130"/>
      <c r="R840" s="1130"/>
      <c r="S840" s="1131" t="str">
        <f>IF(SUM(D3_Mengen[[#This Row],[Stromkreis AC km (Stromkreis)]:[Konverter DC Anzahl]])&gt;0,"ja","nein")</f>
        <v>nein</v>
      </c>
      <c r="T840" s="1131"/>
    </row>
    <row r="841" spans="2:20" ht="14.85" customHeight="1" x14ac:dyDescent="0.2">
      <c r="B841" s="1129"/>
      <c r="C841" s="1118"/>
      <c r="D841" s="1118"/>
      <c r="E841" s="1118"/>
      <c r="F841" s="1118"/>
      <c r="G841"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41" s="1130"/>
      <c r="I841" s="1130"/>
      <c r="J841" s="1130"/>
      <c r="K841" s="1130"/>
      <c r="L841" s="1130"/>
      <c r="M841" s="1130"/>
      <c r="N841" s="1130"/>
      <c r="O841" s="1130"/>
      <c r="P841" s="1130"/>
      <c r="Q841" s="1130"/>
      <c r="R841" s="1130"/>
      <c r="S841" s="1131" t="str">
        <f>IF(SUM(D3_Mengen[[#This Row],[Stromkreis AC km (Stromkreis)]:[Konverter DC Anzahl]])&gt;0,"ja","nein")</f>
        <v>nein</v>
      </c>
      <c r="T841" s="1131"/>
    </row>
    <row r="842" spans="2:20" ht="14.85" customHeight="1" x14ac:dyDescent="0.2">
      <c r="B842" s="1129"/>
      <c r="C842" s="1118"/>
      <c r="D842" s="1118"/>
      <c r="E842" s="1118"/>
      <c r="F842" s="1118"/>
      <c r="G842"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42" s="1130"/>
      <c r="I842" s="1130"/>
      <c r="J842" s="1130"/>
      <c r="K842" s="1130"/>
      <c r="L842" s="1130"/>
      <c r="M842" s="1130"/>
      <c r="N842" s="1130"/>
      <c r="O842" s="1130"/>
      <c r="P842" s="1130"/>
      <c r="Q842" s="1130"/>
      <c r="R842" s="1130"/>
      <c r="S842" s="1131" t="str">
        <f>IF(SUM(D3_Mengen[[#This Row],[Stromkreis AC km (Stromkreis)]:[Konverter DC Anzahl]])&gt;0,"ja","nein")</f>
        <v>nein</v>
      </c>
      <c r="T842" s="1131"/>
    </row>
    <row r="843" spans="2:20" ht="14.85" customHeight="1" x14ac:dyDescent="0.2">
      <c r="B843" s="1129"/>
      <c r="C843" s="1118"/>
      <c r="D843" s="1118"/>
      <c r="E843" s="1118"/>
      <c r="F843" s="1118"/>
      <c r="G843"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43" s="1130"/>
      <c r="I843" s="1130"/>
      <c r="J843" s="1130"/>
      <c r="K843" s="1130"/>
      <c r="L843" s="1130"/>
      <c r="M843" s="1130"/>
      <c r="N843" s="1130"/>
      <c r="O843" s="1130"/>
      <c r="P843" s="1130"/>
      <c r="Q843" s="1130"/>
      <c r="R843" s="1130"/>
      <c r="S843" s="1131" t="str">
        <f>IF(SUM(D3_Mengen[[#This Row],[Stromkreis AC km (Stromkreis)]:[Konverter DC Anzahl]])&gt;0,"ja","nein")</f>
        <v>nein</v>
      </c>
      <c r="T843" s="1131"/>
    </row>
    <row r="844" spans="2:20" ht="14.85" customHeight="1" x14ac:dyDescent="0.2">
      <c r="B844" s="1129"/>
      <c r="C844" s="1118"/>
      <c r="D844" s="1118"/>
      <c r="E844" s="1118"/>
      <c r="F844" s="1118"/>
      <c r="G844"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44" s="1130"/>
      <c r="I844" s="1130"/>
      <c r="J844" s="1130"/>
      <c r="K844" s="1130"/>
      <c r="L844" s="1130"/>
      <c r="M844" s="1130"/>
      <c r="N844" s="1130"/>
      <c r="O844" s="1130"/>
      <c r="P844" s="1130"/>
      <c r="Q844" s="1130"/>
      <c r="R844" s="1130"/>
      <c r="S844" s="1131" t="str">
        <f>IF(SUM(D3_Mengen[[#This Row],[Stromkreis AC km (Stromkreis)]:[Konverter DC Anzahl]])&gt;0,"ja","nein")</f>
        <v>nein</v>
      </c>
      <c r="T844" s="1131"/>
    </row>
    <row r="845" spans="2:20" ht="14.85" customHeight="1" x14ac:dyDescent="0.2">
      <c r="B845" s="1129"/>
      <c r="C845" s="1118"/>
      <c r="D845" s="1118"/>
      <c r="E845" s="1118"/>
      <c r="F845" s="1118"/>
      <c r="G845"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45" s="1130"/>
      <c r="I845" s="1130"/>
      <c r="J845" s="1130"/>
      <c r="K845" s="1130"/>
      <c r="L845" s="1130"/>
      <c r="M845" s="1130"/>
      <c r="N845" s="1130"/>
      <c r="O845" s="1130"/>
      <c r="P845" s="1130"/>
      <c r="Q845" s="1130"/>
      <c r="R845" s="1130"/>
      <c r="S845" s="1131" t="str">
        <f>IF(SUM(D3_Mengen[[#This Row],[Stromkreis AC km (Stromkreis)]:[Konverter DC Anzahl]])&gt;0,"ja","nein")</f>
        <v>nein</v>
      </c>
      <c r="T845" s="1131"/>
    </row>
    <row r="846" spans="2:20" ht="14.85" customHeight="1" x14ac:dyDescent="0.2">
      <c r="B846" s="1129"/>
      <c r="C846" s="1118"/>
      <c r="D846" s="1118"/>
      <c r="E846" s="1118"/>
      <c r="F846" s="1118"/>
      <c r="G846"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46" s="1130"/>
      <c r="I846" s="1130"/>
      <c r="J846" s="1130"/>
      <c r="K846" s="1130"/>
      <c r="L846" s="1130"/>
      <c r="M846" s="1130"/>
      <c r="N846" s="1130"/>
      <c r="O846" s="1130"/>
      <c r="P846" s="1130"/>
      <c r="Q846" s="1130"/>
      <c r="R846" s="1130"/>
      <c r="S846" s="1131" t="str">
        <f>IF(SUM(D3_Mengen[[#This Row],[Stromkreis AC km (Stromkreis)]:[Konverter DC Anzahl]])&gt;0,"ja","nein")</f>
        <v>nein</v>
      </c>
      <c r="T846" s="1131"/>
    </row>
    <row r="847" spans="2:20" ht="14.85" customHeight="1" x14ac:dyDescent="0.2">
      <c r="B847" s="1129"/>
      <c r="C847" s="1118"/>
      <c r="D847" s="1118"/>
      <c r="E847" s="1118"/>
      <c r="F847" s="1118"/>
      <c r="G847"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47" s="1130"/>
      <c r="I847" s="1130"/>
      <c r="J847" s="1130"/>
      <c r="K847" s="1130"/>
      <c r="L847" s="1130"/>
      <c r="M847" s="1130"/>
      <c r="N847" s="1130"/>
      <c r="O847" s="1130"/>
      <c r="P847" s="1130"/>
      <c r="Q847" s="1130"/>
      <c r="R847" s="1130"/>
      <c r="S847" s="1131" t="str">
        <f>IF(SUM(D3_Mengen[[#This Row],[Stromkreis AC km (Stromkreis)]:[Konverter DC Anzahl]])&gt;0,"ja","nein")</f>
        <v>nein</v>
      </c>
      <c r="T847" s="1131"/>
    </row>
    <row r="848" spans="2:20" ht="14.85" customHeight="1" x14ac:dyDescent="0.2">
      <c r="B848" s="1129"/>
      <c r="C848" s="1118"/>
      <c r="D848" s="1118"/>
      <c r="E848" s="1118"/>
      <c r="F848" s="1118"/>
      <c r="G848"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48" s="1130"/>
      <c r="I848" s="1130"/>
      <c r="J848" s="1130"/>
      <c r="K848" s="1130"/>
      <c r="L848" s="1130"/>
      <c r="M848" s="1130"/>
      <c r="N848" s="1130"/>
      <c r="O848" s="1130"/>
      <c r="P848" s="1130"/>
      <c r="Q848" s="1130"/>
      <c r="R848" s="1130"/>
      <c r="S848" s="1131" t="str">
        <f>IF(SUM(D3_Mengen[[#This Row],[Stromkreis AC km (Stromkreis)]:[Konverter DC Anzahl]])&gt;0,"ja","nein")</f>
        <v>nein</v>
      </c>
      <c r="T848" s="1131"/>
    </row>
    <row r="849" spans="2:20" ht="14.85" customHeight="1" x14ac:dyDescent="0.2">
      <c r="B849" s="1129"/>
      <c r="C849" s="1118"/>
      <c r="D849" s="1118"/>
      <c r="E849" s="1118"/>
      <c r="F849" s="1118"/>
      <c r="G849"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49" s="1130"/>
      <c r="I849" s="1130"/>
      <c r="J849" s="1130"/>
      <c r="K849" s="1130"/>
      <c r="L849" s="1130"/>
      <c r="M849" s="1130"/>
      <c r="N849" s="1130"/>
      <c r="O849" s="1130"/>
      <c r="P849" s="1130"/>
      <c r="Q849" s="1130"/>
      <c r="R849" s="1130"/>
      <c r="S849" s="1131" t="str">
        <f>IF(SUM(D3_Mengen[[#This Row],[Stromkreis AC km (Stromkreis)]:[Konverter DC Anzahl]])&gt;0,"ja","nein")</f>
        <v>nein</v>
      </c>
      <c r="T849" s="1131"/>
    </row>
    <row r="850" spans="2:20" ht="14.85" customHeight="1" x14ac:dyDescent="0.2">
      <c r="B850" s="1129"/>
      <c r="C850" s="1118"/>
      <c r="D850" s="1118"/>
      <c r="E850" s="1118"/>
      <c r="F850" s="1118"/>
      <c r="G850"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50" s="1130"/>
      <c r="I850" s="1130"/>
      <c r="J850" s="1130"/>
      <c r="K850" s="1130"/>
      <c r="L850" s="1130"/>
      <c r="M850" s="1130"/>
      <c r="N850" s="1130"/>
      <c r="O850" s="1130"/>
      <c r="P850" s="1130"/>
      <c r="Q850" s="1130"/>
      <c r="R850" s="1130"/>
      <c r="S850" s="1131" t="str">
        <f>IF(SUM(D3_Mengen[[#This Row],[Stromkreis AC km (Stromkreis)]:[Konverter DC Anzahl]])&gt;0,"ja","nein")</f>
        <v>nein</v>
      </c>
      <c r="T850" s="1131"/>
    </row>
    <row r="851" spans="2:20" ht="14.85" customHeight="1" x14ac:dyDescent="0.2">
      <c r="B851" s="1129"/>
      <c r="C851" s="1118"/>
      <c r="D851" s="1118"/>
      <c r="E851" s="1118"/>
      <c r="F851" s="1118"/>
      <c r="G851"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51" s="1130"/>
      <c r="I851" s="1130"/>
      <c r="J851" s="1130"/>
      <c r="K851" s="1130"/>
      <c r="L851" s="1130"/>
      <c r="M851" s="1130"/>
      <c r="N851" s="1130"/>
      <c r="O851" s="1130"/>
      <c r="P851" s="1130"/>
      <c r="Q851" s="1130"/>
      <c r="R851" s="1130"/>
      <c r="S851" s="1131" t="str">
        <f>IF(SUM(D3_Mengen[[#This Row],[Stromkreis AC km (Stromkreis)]:[Konverter DC Anzahl]])&gt;0,"ja","nein")</f>
        <v>nein</v>
      </c>
      <c r="T851" s="1131"/>
    </row>
    <row r="852" spans="2:20" ht="14.85" customHeight="1" x14ac:dyDescent="0.2">
      <c r="B852" s="1129"/>
      <c r="C852" s="1118"/>
      <c r="D852" s="1118"/>
      <c r="E852" s="1118"/>
      <c r="F852" s="1118"/>
      <c r="G852"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52" s="1130"/>
      <c r="I852" s="1130"/>
      <c r="J852" s="1130"/>
      <c r="K852" s="1130"/>
      <c r="L852" s="1130"/>
      <c r="M852" s="1130"/>
      <c r="N852" s="1130"/>
      <c r="O852" s="1130"/>
      <c r="P852" s="1130"/>
      <c r="Q852" s="1130"/>
      <c r="R852" s="1130"/>
      <c r="S852" s="1131" t="str">
        <f>IF(SUM(D3_Mengen[[#This Row],[Stromkreis AC km (Stromkreis)]:[Konverter DC Anzahl]])&gt;0,"ja","nein")</f>
        <v>nein</v>
      </c>
      <c r="T852" s="1131"/>
    </row>
    <row r="853" spans="2:20" ht="14.85" customHeight="1" x14ac:dyDescent="0.2">
      <c r="B853" s="1129"/>
      <c r="C853" s="1118"/>
      <c r="D853" s="1118"/>
      <c r="E853" s="1118"/>
      <c r="F853" s="1118"/>
      <c r="G853"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53" s="1130"/>
      <c r="I853" s="1130"/>
      <c r="J853" s="1130"/>
      <c r="K853" s="1130"/>
      <c r="L853" s="1130"/>
      <c r="M853" s="1130"/>
      <c r="N853" s="1130"/>
      <c r="O853" s="1130"/>
      <c r="P853" s="1130"/>
      <c r="Q853" s="1130"/>
      <c r="R853" s="1130"/>
      <c r="S853" s="1131" t="str">
        <f>IF(SUM(D3_Mengen[[#This Row],[Stromkreis AC km (Stromkreis)]:[Konverter DC Anzahl]])&gt;0,"ja","nein")</f>
        <v>nein</v>
      </c>
      <c r="T853" s="1131"/>
    </row>
    <row r="854" spans="2:20" ht="14.85" customHeight="1" x14ac:dyDescent="0.2">
      <c r="B854" s="1129"/>
      <c r="C854" s="1118"/>
      <c r="D854" s="1118"/>
      <c r="E854" s="1118"/>
      <c r="F854" s="1118"/>
      <c r="G854"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54" s="1130"/>
      <c r="I854" s="1130"/>
      <c r="J854" s="1130"/>
      <c r="K854" s="1130"/>
      <c r="L854" s="1130"/>
      <c r="M854" s="1130"/>
      <c r="N854" s="1130"/>
      <c r="O854" s="1130"/>
      <c r="P854" s="1130"/>
      <c r="Q854" s="1130"/>
      <c r="R854" s="1130"/>
      <c r="S854" s="1131" t="str">
        <f>IF(SUM(D3_Mengen[[#This Row],[Stromkreis AC km (Stromkreis)]:[Konverter DC Anzahl]])&gt;0,"ja","nein")</f>
        <v>nein</v>
      </c>
      <c r="T854" s="1131"/>
    </row>
    <row r="855" spans="2:20" ht="14.85" customHeight="1" x14ac:dyDescent="0.2">
      <c r="B855" s="1129"/>
      <c r="C855" s="1118"/>
      <c r="D855" s="1118"/>
      <c r="E855" s="1118"/>
      <c r="F855" s="1118"/>
      <c r="G855"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55" s="1130"/>
      <c r="I855" s="1130"/>
      <c r="J855" s="1130"/>
      <c r="K855" s="1130"/>
      <c r="L855" s="1130"/>
      <c r="M855" s="1130"/>
      <c r="N855" s="1130"/>
      <c r="O855" s="1130"/>
      <c r="P855" s="1130"/>
      <c r="Q855" s="1130"/>
      <c r="R855" s="1130"/>
      <c r="S855" s="1131" t="str">
        <f>IF(SUM(D3_Mengen[[#This Row],[Stromkreis AC km (Stromkreis)]:[Konverter DC Anzahl]])&gt;0,"ja","nein")</f>
        <v>nein</v>
      </c>
      <c r="T855" s="1131"/>
    </row>
    <row r="856" spans="2:20" ht="14.85" customHeight="1" x14ac:dyDescent="0.2">
      <c r="B856" s="1129"/>
      <c r="C856" s="1118"/>
      <c r="D856" s="1118"/>
      <c r="E856" s="1118"/>
      <c r="F856" s="1118"/>
      <c r="G856"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56" s="1130"/>
      <c r="I856" s="1130"/>
      <c r="J856" s="1130"/>
      <c r="K856" s="1130"/>
      <c r="L856" s="1130"/>
      <c r="M856" s="1130"/>
      <c r="N856" s="1130"/>
      <c r="O856" s="1130"/>
      <c r="P856" s="1130"/>
      <c r="Q856" s="1130"/>
      <c r="R856" s="1130"/>
      <c r="S856" s="1131" t="str">
        <f>IF(SUM(D3_Mengen[[#This Row],[Stromkreis AC km (Stromkreis)]:[Konverter DC Anzahl]])&gt;0,"ja","nein")</f>
        <v>nein</v>
      </c>
      <c r="T856" s="1131"/>
    </row>
    <row r="857" spans="2:20" ht="14.85" customHeight="1" x14ac:dyDescent="0.2">
      <c r="B857" s="1129"/>
      <c r="C857" s="1118"/>
      <c r="D857" s="1118"/>
      <c r="E857" s="1118"/>
      <c r="F857" s="1118"/>
      <c r="G857"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57" s="1130"/>
      <c r="I857" s="1130"/>
      <c r="J857" s="1130"/>
      <c r="K857" s="1130"/>
      <c r="L857" s="1130"/>
      <c r="M857" s="1130"/>
      <c r="N857" s="1130"/>
      <c r="O857" s="1130"/>
      <c r="P857" s="1130"/>
      <c r="Q857" s="1130"/>
      <c r="R857" s="1130"/>
      <c r="S857" s="1131" t="str">
        <f>IF(SUM(D3_Mengen[[#This Row],[Stromkreis AC km (Stromkreis)]:[Konverter DC Anzahl]])&gt;0,"ja","nein")</f>
        <v>nein</v>
      </c>
      <c r="T857" s="1131"/>
    </row>
    <row r="858" spans="2:20" ht="14.85" customHeight="1" x14ac:dyDescent="0.2">
      <c r="B858" s="1129"/>
      <c r="C858" s="1118"/>
      <c r="D858" s="1118"/>
      <c r="E858" s="1118"/>
      <c r="F858" s="1118"/>
      <c r="G858"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58" s="1130"/>
      <c r="I858" s="1130"/>
      <c r="J858" s="1130"/>
      <c r="K858" s="1130"/>
      <c r="L858" s="1130"/>
      <c r="M858" s="1130"/>
      <c r="N858" s="1130"/>
      <c r="O858" s="1130"/>
      <c r="P858" s="1130"/>
      <c r="Q858" s="1130"/>
      <c r="R858" s="1130"/>
      <c r="S858" s="1131" t="str">
        <f>IF(SUM(D3_Mengen[[#This Row],[Stromkreis AC km (Stromkreis)]:[Konverter DC Anzahl]])&gt;0,"ja","nein")</f>
        <v>nein</v>
      </c>
      <c r="T858" s="1131"/>
    </row>
    <row r="859" spans="2:20" ht="14.85" customHeight="1" x14ac:dyDescent="0.2">
      <c r="B859" s="1129"/>
      <c r="C859" s="1118"/>
      <c r="D859" s="1118"/>
      <c r="E859" s="1118"/>
      <c r="F859" s="1118"/>
      <c r="G859"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59" s="1130"/>
      <c r="I859" s="1130"/>
      <c r="J859" s="1130"/>
      <c r="K859" s="1130"/>
      <c r="L859" s="1130"/>
      <c r="M859" s="1130"/>
      <c r="N859" s="1130"/>
      <c r="O859" s="1130"/>
      <c r="P859" s="1130"/>
      <c r="Q859" s="1130"/>
      <c r="R859" s="1130"/>
      <c r="S859" s="1131" t="str">
        <f>IF(SUM(D3_Mengen[[#This Row],[Stromkreis AC km (Stromkreis)]:[Konverter DC Anzahl]])&gt;0,"ja","nein")</f>
        <v>nein</v>
      </c>
      <c r="T859" s="1131"/>
    </row>
    <row r="860" spans="2:20" ht="14.85" customHeight="1" x14ac:dyDescent="0.2">
      <c r="B860" s="1129"/>
      <c r="C860" s="1118"/>
      <c r="D860" s="1118"/>
      <c r="E860" s="1118"/>
      <c r="F860" s="1118"/>
      <c r="G860"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60" s="1130"/>
      <c r="I860" s="1130"/>
      <c r="J860" s="1130"/>
      <c r="K860" s="1130"/>
      <c r="L860" s="1130"/>
      <c r="M860" s="1130"/>
      <c r="N860" s="1130"/>
      <c r="O860" s="1130"/>
      <c r="P860" s="1130"/>
      <c r="Q860" s="1130"/>
      <c r="R860" s="1130"/>
      <c r="S860" s="1131" t="str">
        <f>IF(SUM(D3_Mengen[[#This Row],[Stromkreis AC km (Stromkreis)]:[Konverter DC Anzahl]])&gt;0,"ja","nein")</f>
        <v>nein</v>
      </c>
      <c r="T860" s="1131"/>
    </row>
    <row r="861" spans="2:20" ht="14.85" customHeight="1" x14ac:dyDescent="0.2">
      <c r="B861" s="1129"/>
      <c r="C861" s="1118"/>
      <c r="D861" s="1118"/>
      <c r="E861" s="1118"/>
      <c r="F861" s="1118"/>
      <c r="G861"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61" s="1130"/>
      <c r="I861" s="1130"/>
      <c r="J861" s="1130"/>
      <c r="K861" s="1130"/>
      <c r="L861" s="1130"/>
      <c r="M861" s="1130"/>
      <c r="N861" s="1130"/>
      <c r="O861" s="1130"/>
      <c r="P861" s="1130"/>
      <c r="Q861" s="1130"/>
      <c r="R861" s="1130"/>
      <c r="S861" s="1131" t="str">
        <f>IF(SUM(D3_Mengen[[#This Row],[Stromkreis AC km (Stromkreis)]:[Konverter DC Anzahl]])&gt;0,"ja","nein")</f>
        <v>nein</v>
      </c>
      <c r="T861" s="1131"/>
    </row>
    <row r="862" spans="2:20" ht="14.85" customHeight="1" x14ac:dyDescent="0.2">
      <c r="B862" s="1129"/>
      <c r="C862" s="1118"/>
      <c r="D862" s="1118"/>
      <c r="E862" s="1118"/>
      <c r="F862" s="1118"/>
      <c r="G862"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62" s="1130"/>
      <c r="I862" s="1130"/>
      <c r="J862" s="1130"/>
      <c r="K862" s="1130"/>
      <c r="L862" s="1130"/>
      <c r="M862" s="1130"/>
      <c r="N862" s="1130"/>
      <c r="O862" s="1130"/>
      <c r="P862" s="1130"/>
      <c r="Q862" s="1130"/>
      <c r="R862" s="1130"/>
      <c r="S862" s="1131" t="str">
        <f>IF(SUM(D3_Mengen[[#This Row],[Stromkreis AC km (Stromkreis)]:[Konverter DC Anzahl]])&gt;0,"ja","nein")</f>
        <v>nein</v>
      </c>
      <c r="T862" s="1131"/>
    </row>
    <row r="863" spans="2:20" ht="14.85" customHeight="1" x14ac:dyDescent="0.2">
      <c r="B863" s="1129"/>
      <c r="C863" s="1118"/>
      <c r="D863" s="1118"/>
      <c r="E863" s="1118"/>
      <c r="F863" s="1118"/>
      <c r="G863"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63" s="1130"/>
      <c r="I863" s="1130"/>
      <c r="J863" s="1130"/>
      <c r="K863" s="1130"/>
      <c r="L863" s="1130"/>
      <c r="M863" s="1130"/>
      <c r="N863" s="1130"/>
      <c r="O863" s="1130"/>
      <c r="P863" s="1130"/>
      <c r="Q863" s="1130"/>
      <c r="R863" s="1130"/>
      <c r="S863" s="1131" t="str">
        <f>IF(SUM(D3_Mengen[[#This Row],[Stromkreis AC km (Stromkreis)]:[Konverter DC Anzahl]])&gt;0,"ja","nein")</f>
        <v>nein</v>
      </c>
      <c r="T863" s="1131"/>
    </row>
    <row r="864" spans="2:20" ht="14.85" customHeight="1" x14ac:dyDescent="0.2">
      <c r="B864" s="1129"/>
      <c r="C864" s="1118"/>
      <c r="D864" s="1118"/>
      <c r="E864" s="1118"/>
      <c r="F864" s="1118"/>
      <c r="G864"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64" s="1130"/>
      <c r="I864" s="1130"/>
      <c r="J864" s="1130"/>
      <c r="K864" s="1130"/>
      <c r="L864" s="1130"/>
      <c r="M864" s="1130"/>
      <c r="N864" s="1130"/>
      <c r="O864" s="1130"/>
      <c r="P864" s="1130"/>
      <c r="Q864" s="1130"/>
      <c r="R864" s="1130"/>
      <c r="S864" s="1131" t="str">
        <f>IF(SUM(D3_Mengen[[#This Row],[Stromkreis AC km (Stromkreis)]:[Konverter DC Anzahl]])&gt;0,"ja","nein")</f>
        <v>nein</v>
      </c>
      <c r="T864" s="1131"/>
    </row>
    <row r="865" spans="2:20" ht="14.85" customHeight="1" x14ac:dyDescent="0.2">
      <c r="B865" s="1129"/>
      <c r="C865" s="1118"/>
      <c r="D865" s="1118"/>
      <c r="E865" s="1118"/>
      <c r="F865" s="1118"/>
      <c r="G865"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65" s="1130"/>
      <c r="I865" s="1130"/>
      <c r="J865" s="1130"/>
      <c r="K865" s="1130"/>
      <c r="L865" s="1130"/>
      <c r="M865" s="1130"/>
      <c r="N865" s="1130"/>
      <c r="O865" s="1130"/>
      <c r="P865" s="1130"/>
      <c r="Q865" s="1130"/>
      <c r="R865" s="1130"/>
      <c r="S865" s="1131" t="str">
        <f>IF(SUM(D3_Mengen[[#This Row],[Stromkreis AC km (Stromkreis)]:[Konverter DC Anzahl]])&gt;0,"ja","nein")</f>
        <v>nein</v>
      </c>
      <c r="T865" s="1131"/>
    </row>
    <row r="866" spans="2:20" ht="14.85" customHeight="1" x14ac:dyDescent="0.2">
      <c r="B866" s="1129"/>
      <c r="C866" s="1118"/>
      <c r="D866" s="1118"/>
      <c r="E866" s="1118"/>
      <c r="F866" s="1118"/>
      <c r="G866"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66" s="1130"/>
      <c r="I866" s="1130"/>
      <c r="J866" s="1130"/>
      <c r="K866" s="1130"/>
      <c r="L866" s="1130"/>
      <c r="M866" s="1130"/>
      <c r="N866" s="1130"/>
      <c r="O866" s="1130"/>
      <c r="P866" s="1130"/>
      <c r="Q866" s="1130"/>
      <c r="R866" s="1130"/>
      <c r="S866" s="1131" t="str">
        <f>IF(SUM(D3_Mengen[[#This Row],[Stromkreis AC km (Stromkreis)]:[Konverter DC Anzahl]])&gt;0,"ja","nein")</f>
        <v>nein</v>
      </c>
      <c r="T866" s="1131"/>
    </row>
    <row r="867" spans="2:20" ht="14.85" customHeight="1" x14ac:dyDescent="0.2">
      <c r="B867" s="1129"/>
      <c r="C867" s="1118"/>
      <c r="D867" s="1118"/>
      <c r="E867" s="1118"/>
      <c r="F867" s="1118"/>
      <c r="G867"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67" s="1130"/>
      <c r="I867" s="1130"/>
      <c r="J867" s="1130"/>
      <c r="K867" s="1130"/>
      <c r="L867" s="1130"/>
      <c r="M867" s="1130"/>
      <c r="N867" s="1130"/>
      <c r="O867" s="1130"/>
      <c r="P867" s="1130"/>
      <c r="Q867" s="1130"/>
      <c r="R867" s="1130"/>
      <c r="S867" s="1131" t="str">
        <f>IF(SUM(D3_Mengen[[#This Row],[Stromkreis AC km (Stromkreis)]:[Konverter DC Anzahl]])&gt;0,"ja","nein")</f>
        <v>nein</v>
      </c>
      <c r="T867" s="1131"/>
    </row>
    <row r="868" spans="2:20" ht="14.85" customHeight="1" x14ac:dyDescent="0.2">
      <c r="B868" s="1129"/>
      <c r="C868" s="1118"/>
      <c r="D868" s="1118"/>
      <c r="E868" s="1118"/>
      <c r="F868" s="1118"/>
      <c r="G868"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68" s="1130"/>
      <c r="I868" s="1130"/>
      <c r="J868" s="1130"/>
      <c r="K868" s="1130"/>
      <c r="L868" s="1130"/>
      <c r="M868" s="1130"/>
      <c r="N868" s="1130"/>
      <c r="O868" s="1130"/>
      <c r="P868" s="1130"/>
      <c r="Q868" s="1130"/>
      <c r="R868" s="1130"/>
      <c r="S868" s="1131" t="str">
        <f>IF(SUM(D3_Mengen[[#This Row],[Stromkreis AC km (Stromkreis)]:[Konverter DC Anzahl]])&gt;0,"ja","nein")</f>
        <v>nein</v>
      </c>
      <c r="T868" s="1131"/>
    </row>
    <row r="869" spans="2:20" ht="14.85" customHeight="1" x14ac:dyDescent="0.2">
      <c r="B869" s="1129"/>
      <c r="C869" s="1118"/>
      <c r="D869" s="1118"/>
      <c r="E869" s="1118"/>
      <c r="F869" s="1118"/>
      <c r="G869"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69" s="1130"/>
      <c r="I869" s="1130"/>
      <c r="J869" s="1130"/>
      <c r="K869" s="1130"/>
      <c r="L869" s="1130"/>
      <c r="M869" s="1130"/>
      <c r="N869" s="1130"/>
      <c r="O869" s="1130"/>
      <c r="P869" s="1130"/>
      <c r="Q869" s="1130"/>
      <c r="R869" s="1130"/>
      <c r="S869" s="1131" t="str">
        <f>IF(SUM(D3_Mengen[[#This Row],[Stromkreis AC km (Stromkreis)]:[Konverter DC Anzahl]])&gt;0,"ja","nein")</f>
        <v>nein</v>
      </c>
      <c r="T869" s="1131"/>
    </row>
    <row r="870" spans="2:20" ht="14.85" customHeight="1" x14ac:dyDescent="0.2">
      <c r="B870" s="1129"/>
      <c r="C870" s="1118"/>
      <c r="D870" s="1118"/>
      <c r="E870" s="1118"/>
      <c r="F870" s="1118"/>
      <c r="G870"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70" s="1130"/>
      <c r="I870" s="1130"/>
      <c r="J870" s="1130"/>
      <c r="K870" s="1130"/>
      <c r="L870" s="1130"/>
      <c r="M870" s="1130"/>
      <c r="N870" s="1130"/>
      <c r="O870" s="1130"/>
      <c r="P870" s="1130"/>
      <c r="Q870" s="1130"/>
      <c r="R870" s="1130"/>
      <c r="S870" s="1131" t="str">
        <f>IF(SUM(D3_Mengen[[#This Row],[Stromkreis AC km (Stromkreis)]:[Konverter DC Anzahl]])&gt;0,"ja","nein")</f>
        <v>nein</v>
      </c>
      <c r="T870" s="1131"/>
    </row>
    <row r="871" spans="2:20" ht="14.85" customHeight="1" x14ac:dyDescent="0.2">
      <c r="B871" s="1129"/>
      <c r="C871" s="1118"/>
      <c r="D871" s="1118"/>
      <c r="E871" s="1118"/>
      <c r="F871" s="1118"/>
      <c r="G871"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71" s="1130"/>
      <c r="I871" s="1130"/>
      <c r="J871" s="1130"/>
      <c r="K871" s="1130"/>
      <c r="L871" s="1130"/>
      <c r="M871" s="1130"/>
      <c r="N871" s="1130"/>
      <c r="O871" s="1130"/>
      <c r="P871" s="1130"/>
      <c r="Q871" s="1130"/>
      <c r="R871" s="1130"/>
      <c r="S871" s="1131" t="str">
        <f>IF(SUM(D3_Mengen[[#This Row],[Stromkreis AC km (Stromkreis)]:[Konverter DC Anzahl]])&gt;0,"ja","nein")</f>
        <v>nein</v>
      </c>
      <c r="T871" s="1131"/>
    </row>
    <row r="872" spans="2:20" ht="14.85" customHeight="1" x14ac:dyDescent="0.2">
      <c r="B872" s="1129"/>
      <c r="C872" s="1118"/>
      <c r="D872" s="1118"/>
      <c r="E872" s="1118"/>
      <c r="F872" s="1118"/>
      <c r="G872"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72" s="1130"/>
      <c r="I872" s="1130"/>
      <c r="J872" s="1130"/>
      <c r="K872" s="1130"/>
      <c r="L872" s="1130"/>
      <c r="M872" s="1130"/>
      <c r="N872" s="1130"/>
      <c r="O872" s="1130"/>
      <c r="P872" s="1130"/>
      <c r="Q872" s="1130"/>
      <c r="R872" s="1130"/>
      <c r="S872" s="1131" t="str">
        <f>IF(SUM(D3_Mengen[[#This Row],[Stromkreis AC km (Stromkreis)]:[Konverter DC Anzahl]])&gt;0,"ja","nein")</f>
        <v>nein</v>
      </c>
      <c r="T872" s="1131"/>
    </row>
    <row r="873" spans="2:20" ht="14.85" customHeight="1" x14ac:dyDescent="0.2">
      <c r="B873" s="1129"/>
      <c r="C873" s="1118"/>
      <c r="D873" s="1118"/>
      <c r="E873" s="1118"/>
      <c r="F873" s="1118"/>
      <c r="G873"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73" s="1130"/>
      <c r="I873" s="1130"/>
      <c r="J873" s="1130"/>
      <c r="K873" s="1130"/>
      <c r="L873" s="1130"/>
      <c r="M873" s="1130"/>
      <c r="N873" s="1130"/>
      <c r="O873" s="1130"/>
      <c r="P873" s="1130"/>
      <c r="Q873" s="1130"/>
      <c r="R873" s="1130"/>
      <c r="S873" s="1131" t="str">
        <f>IF(SUM(D3_Mengen[[#This Row],[Stromkreis AC km (Stromkreis)]:[Konverter DC Anzahl]])&gt;0,"ja","nein")</f>
        <v>nein</v>
      </c>
      <c r="T873" s="1131"/>
    </row>
    <row r="874" spans="2:20" ht="14.85" customHeight="1" x14ac:dyDescent="0.2">
      <c r="B874" s="1129"/>
      <c r="C874" s="1118"/>
      <c r="D874" s="1118"/>
      <c r="E874" s="1118"/>
      <c r="F874" s="1118"/>
      <c r="G874"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74" s="1130"/>
      <c r="I874" s="1130"/>
      <c r="J874" s="1130"/>
      <c r="K874" s="1130"/>
      <c r="L874" s="1130"/>
      <c r="M874" s="1130"/>
      <c r="N874" s="1130"/>
      <c r="O874" s="1130"/>
      <c r="P874" s="1130"/>
      <c r="Q874" s="1130"/>
      <c r="R874" s="1130"/>
      <c r="S874" s="1131" t="str">
        <f>IF(SUM(D3_Mengen[[#This Row],[Stromkreis AC km (Stromkreis)]:[Konverter DC Anzahl]])&gt;0,"ja","nein")</f>
        <v>nein</v>
      </c>
      <c r="T874" s="1131"/>
    </row>
    <row r="875" spans="2:20" ht="14.85" customHeight="1" x14ac:dyDescent="0.2">
      <c r="B875" s="1129"/>
      <c r="C875" s="1118"/>
      <c r="D875" s="1118"/>
      <c r="E875" s="1118"/>
      <c r="F875" s="1118"/>
      <c r="G875"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75" s="1130"/>
      <c r="I875" s="1130"/>
      <c r="J875" s="1130"/>
      <c r="K875" s="1130"/>
      <c r="L875" s="1130"/>
      <c r="M875" s="1130"/>
      <c r="N875" s="1130"/>
      <c r="O875" s="1130"/>
      <c r="P875" s="1130"/>
      <c r="Q875" s="1130"/>
      <c r="R875" s="1130"/>
      <c r="S875" s="1131" t="str">
        <f>IF(SUM(D3_Mengen[[#This Row],[Stromkreis AC km (Stromkreis)]:[Konverter DC Anzahl]])&gt;0,"ja","nein")</f>
        <v>nein</v>
      </c>
      <c r="T875" s="1131"/>
    </row>
    <row r="876" spans="2:20" ht="14.85" customHeight="1" x14ac:dyDescent="0.2">
      <c r="B876" s="1129"/>
      <c r="C876" s="1118"/>
      <c r="D876" s="1118"/>
      <c r="E876" s="1118"/>
      <c r="F876" s="1118"/>
      <c r="G876"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76" s="1130"/>
      <c r="I876" s="1130"/>
      <c r="J876" s="1130"/>
      <c r="K876" s="1130"/>
      <c r="L876" s="1130"/>
      <c r="M876" s="1130"/>
      <c r="N876" s="1130"/>
      <c r="O876" s="1130"/>
      <c r="P876" s="1130"/>
      <c r="Q876" s="1130"/>
      <c r="R876" s="1130"/>
      <c r="S876" s="1131" t="str">
        <f>IF(SUM(D3_Mengen[[#This Row],[Stromkreis AC km (Stromkreis)]:[Konverter DC Anzahl]])&gt;0,"ja","nein")</f>
        <v>nein</v>
      </c>
      <c r="T876" s="1131"/>
    </row>
    <row r="877" spans="2:20" ht="14.85" customHeight="1" x14ac:dyDescent="0.2">
      <c r="B877" s="1129"/>
      <c r="C877" s="1118"/>
      <c r="D877" s="1118"/>
      <c r="E877" s="1118"/>
      <c r="F877" s="1118"/>
      <c r="G877"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77" s="1130"/>
      <c r="I877" s="1130"/>
      <c r="J877" s="1130"/>
      <c r="K877" s="1130"/>
      <c r="L877" s="1130"/>
      <c r="M877" s="1130"/>
      <c r="N877" s="1130"/>
      <c r="O877" s="1130"/>
      <c r="P877" s="1130"/>
      <c r="Q877" s="1130"/>
      <c r="R877" s="1130"/>
      <c r="S877" s="1131" t="str">
        <f>IF(SUM(D3_Mengen[[#This Row],[Stromkreis AC km (Stromkreis)]:[Konverter DC Anzahl]])&gt;0,"ja","nein")</f>
        <v>nein</v>
      </c>
      <c r="T877" s="1131"/>
    </row>
    <row r="878" spans="2:20" ht="14.85" customHeight="1" x14ac:dyDescent="0.2">
      <c r="B878" s="1129"/>
      <c r="C878" s="1118"/>
      <c r="D878" s="1118"/>
      <c r="E878" s="1118"/>
      <c r="F878" s="1118"/>
      <c r="G878"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78" s="1130"/>
      <c r="I878" s="1130"/>
      <c r="J878" s="1130"/>
      <c r="K878" s="1130"/>
      <c r="L878" s="1130"/>
      <c r="M878" s="1130"/>
      <c r="N878" s="1130"/>
      <c r="O878" s="1130"/>
      <c r="P878" s="1130"/>
      <c r="Q878" s="1130"/>
      <c r="R878" s="1130"/>
      <c r="S878" s="1131" t="str">
        <f>IF(SUM(D3_Mengen[[#This Row],[Stromkreis AC km (Stromkreis)]:[Konverter DC Anzahl]])&gt;0,"ja","nein")</f>
        <v>nein</v>
      </c>
      <c r="T878" s="1131"/>
    </row>
    <row r="879" spans="2:20" ht="14.85" customHeight="1" x14ac:dyDescent="0.2">
      <c r="B879" s="1129"/>
      <c r="C879" s="1118"/>
      <c r="D879" s="1118"/>
      <c r="E879" s="1118"/>
      <c r="F879" s="1118"/>
      <c r="G879"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79" s="1130"/>
      <c r="I879" s="1130"/>
      <c r="J879" s="1130"/>
      <c r="K879" s="1130"/>
      <c r="L879" s="1130"/>
      <c r="M879" s="1130"/>
      <c r="N879" s="1130"/>
      <c r="O879" s="1130"/>
      <c r="P879" s="1130"/>
      <c r="Q879" s="1130"/>
      <c r="R879" s="1130"/>
      <c r="S879" s="1131" t="str">
        <f>IF(SUM(D3_Mengen[[#This Row],[Stromkreis AC km (Stromkreis)]:[Konverter DC Anzahl]])&gt;0,"ja","nein")</f>
        <v>nein</v>
      </c>
      <c r="T879" s="1131"/>
    </row>
    <row r="880" spans="2:20" ht="14.85" customHeight="1" x14ac:dyDescent="0.2">
      <c r="B880" s="1129"/>
      <c r="C880" s="1118"/>
      <c r="D880" s="1118"/>
      <c r="E880" s="1118"/>
      <c r="F880" s="1118"/>
      <c r="G880"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80" s="1130"/>
      <c r="I880" s="1130"/>
      <c r="J880" s="1130"/>
      <c r="K880" s="1130"/>
      <c r="L880" s="1130"/>
      <c r="M880" s="1130"/>
      <c r="N880" s="1130"/>
      <c r="O880" s="1130"/>
      <c r="P880" s="1130"/>
      <c r="Q880" s="1130"/>
      <c r="R880" s="1130"/>
      <c r="S880" s="1131" t="str">
        <f>IF(SUM(D3_Mengen[[#This Row],[Stromkreis AC km (Stromkreis)]:[Konverter DC Anzahl]])&gt;0,"ja","nein")</f>
        <v>nein</v>
      </c>
      <c r="T880" s="1131"/>
    </row>
    <row r="881" spans="2:20" ht="14.85" customHeight="1" x14ac:dyDescent="0.2">
      <c r="B881" s="1129"/>
      <c r="C881" s="1118"/>
      <c r="D881" s="1118"/>
      <c r="E881" s="1118"/>
      <c r="F881" s="1118"/>
      <c r="G881"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81" s="1130"/>
      <c r="I881" s="1130"/>
      <c r="J881" s="1130"/>
      <c r="K881" s="1130"/>
      <c r="L881" s="1130"/>
      <c r="M881" s="1130"/>
      <c r="N881" s="1130"/>
      <c r="O881" s="1130"/>
      <c r="P881" s="1130"/>
      <c r="Q881" s="1130"/>
      <c r="R881" s="1130"/>
      <c r="S881" s="1131" t="str">
        <f>IF(SUM(D3_Mengen[[#This Row],[Stromkreis AC km (Stromkreis)]:[Konverter DC Anzahl]])&gt;0,"ja","nein")</f>
        <v>nein</v>
      </c>
      <c r="T881" s="1131"/>
    </row>
    <row r="882" spans="2:20" ht="14.85" customHeight="1" x14ac:dyDescent="0.2">
      <c r="B882" s="1129"/>
      <c r="C882" s="1118"/>
      <c r="D882" s="1118"/>
      <c r="E882" s="1118"/>
      <c r="F882" s="1118"/>
      <c r="G882"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82" s="1130"/>
      <c r="I882" s="1130"/>
      <c r="J882" s="1130"/>
      <c r="K882" s="1130"/>
      <c r="L882" s="1130"/>
      <c r="M882" s="1130"/>
      <c r="N882" s="1130"/>
      <c r="O882" s="1130"/>
      <c r="P882" s="1130"/>
      <c r="Q882" s="1130"/>
      <c r="R882" s="1130"/>
      <c r="S882" s="1131" t="str">
        <f>IF(SUM(D3_Mengen[[#This Row],[Stromkreis AC km (Stromkreis)]:[Konverter DC Anzahl]])&gt;0,"ja","nein")</f>
        <v>nein</v>
      </c>
      <c r="T882" s="1131"/>
    </row>
    <row r="883" spans="2:20" ht="14.85" customHeight="1" x14ac:dyDescent="0.2">
      <c r="B883" s="1129"/>
      <c r="C883" s="1118"/>
      <c r="D883" s="1118"/>
      <c r="E883" s="1118"/>
      <c r="F883" s="1118"/>
      <c r="G883"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83" s="1130"/>
      <c r="I883" s="1130"/>
      <c r="J883" s="1130"/>
      <c r="K883" s="1130"/>
      <c r="L883" s="1130"/>
      <c r="M883" s="1130"/>
      <c r="N883" s="1130"/>
      <c r="O883" s="1130"/>
      <c r="P883" s="1130"/>
      <c r="Q883" s="1130"/>
      <c r="R883" s="1130"/>
      <c r="S883" s="1131" t="str">
        <f>IF(SUM(D3_Mengen[[#This Row],[Stromkreis AC km (Stromkreis)]:[Konverter DC Anzahl]])&gt;0,"ja","nein")</f>
        <v>nein</v>
      </c>
      <c r="T883" s="1131"/>
    </row>
    <row r="884" spans="2:20" ht="14.85" customHeight="1" x14ac:dyDescent="0.2">
      <c r="B884" s="1129"/>
      <c r="C884" s="1118"/>
      <c r="D884" s="1118"/>
      <c r="E884" s="1118"/>
      <c r="F884" s="1118"/>
      <c r="G884"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84" s="1130"/>
      <c r="I884" s="1130"/>
      <c r="J884" s="1130"/>
      <c r="K884" s="1130"/>
      <c r="L884" s="1130"/>
      <c r="M884" s="1130"/>
      <c r="N884" s="1130"/>
      <c r="O884" s="1130"/>
      <c r="P884" s="1130"/>
      <c r="Q884" s="1130"/>
      <c r="R884" s="1130"/>
      <c r="S884" s="1131" t="str">
        <f>IF(SUM(D3_Mengen[[#This Row],[Stromkreis AC km (Stromkreis)]:[Konverter DC Anzahl]])&gt;0,"ja","nein")</f>
        <v>nein</v>
      </c>
      <c r="T884" s="1131"/>
    </row>
    <row r="885" spans="2:20" ht="14.85" customHeight="1" x14ac:dyDescent="0.2">
      <c r="B885" s="1129"/>
      <c r="C885" s="1118"/>
      <c r="D885" s="1118"/>
      <c r="E885" s="1118"/>
      <c r="F885" s="1118"/>
      <c r="G885"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85" s="1130"/>
      <c r="I885" s="1130"/>
      <c r="J885" s="1130"/>
      <c r="K885" s="1130"/>
      <c r="L885" s="1130"/>
      <c r="M885" s="1130"/>
      <c r="N885" s="1130"/>
      <c r="O885" s="1130"/>
      <c r="P885" s="1130"/>
      <c r="Q885" s="1130"/>
      <c r="R885" s="1130"/>
      <c r="S885" s="1131" t="str">
        <f>IF(SUM(D3_Mengen[[#This Row],[Stromkreis AC km (Stromkreis)]:[Konverter DC Anzahl]])&gt;0,"ja","nein")</f>
        <v>nein</v>
      </c>
      <c r="T885" s="1131"/>
    </row>
    <row r="886" spans="2:20" ht="14.85" customHeight="1" x14ac:dyDescent="0.2">
      <c r="B886" s="1129"/>
      <c r="C886" s="1118"/>
      <c r="D886" s="1118"/>
      <c r="E886" s="1118"/>
      <c r="F886" s="1118"/>
      <c r="G886"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86" s="1130"/>
      <c r="I886" s="1130"/>
      <c r="J886" s="1130"/>
      <c r="K886" s="1130"/>
      <c r="L886" s="1130"/>
      <c r="M886" s="1130"/>
      <c r="N886" s="1130"/>
      <c r="O886" s="1130"/>
      <c r="P886" s="1130"/>
      <c r="Q886" s="1130"/>
      <c r="R886" s="1130"/>
      <c r="S886" s="1131" t="str">
        <f>IF(SUM(D3_Mengen[[#This Row],[Stromkreis AC km (Stromkreis)]:[Konverter DC Anzahl]])&gt;0,"ja","nein")</f>
        <v>nein</v>
      </c>
      <c r="T886" s="1131"/>
    </row>
    <row r="887" spans="2:20" ht="14.85" customHeight="1" x14ac:dyDescent="0.2">
      <c r="B887" s="1129"/>
      <c r="C887" s="1118"/>
      <c r="D887" s="1118"/>
      <c r="E887" s="1118"/>
      <c r="F887" s="1118"/>
      <c r="G887"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87" s="1130"/>
      <c r="I887" s="1130"/>
      <c r="J887" s="1130"/>
      <c r="K887" s="1130"/>
      <c r="L887" s="1130"/>
      <c r="M887" s="1130"/>
      <c r="N887" s="1130"/>
      <c r="O887" s="1130"/>
      <c r="P887" s="1130"/>
      <c r="Q887" s="1130"/>
      <c r="R887" s="1130"/>
      <c r="S887" s="1131" t="str">
        <f>IF(SUM(D3_Mengen[[#This Row],[Stromkreis AC km (Stromkreis)]:[Konverter DC Anzahl]])&gt;0,"ja","nein")</f>
        <v>nein</v>
      </c>
      <c r="T887" s="1131"/>
    </row>
    <row r="888" spans="2:20" ht="14.85" customHeight="1" x14ac:dyDescent="0.2">
      <c r="B888" s="1129"/>
      <c r="C888" s="1118"/>
      <c r="D888" s="1118"/>
      <c r="E888" s="1118"/>
      <c r="F888" s="1118"/>
      <c r="G888"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88" s="1130"/>
      <c r="I888" s="1130"/>
      <c r="J888" s="1130"/>
      <c r="K888" s="1130"/>
      <c r="L888" s="1130"/>
      <c r="M888" s="1130"/>
      <c r="N888" s="1130"/>
      <c r="O888" s="1130"/>
      <c r="P888" s="1130"/>
      <c r="Q888" s="1130"/>
      <c r="R888" s="1130"/>
      <c r="S888" s="1131" t="str">
        <f>IF(SUM(D3_Mengen[[#This Row],[Stromkreis AC km (Stromkreis)]:[Konverter DC Anzahl]])&gt;0,"ja","nein")</f>
        <v>nein</v>
      </c>
      <c r="T888" s="1131"/>
    </row>
    <row r="889" spans="2:20" ht="14.85" customHeight="1" x14ac:dyDescent="0.2">
      <c r="B889" s="1129"/>
      <c r="C889" s="1118"/>
      <c r="D889" s="1118"/>
      <c r="E889" s="1118"/>
      <c r="F889" s="1118"/>
      <c r="G889"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89" s="1130"/>
      <c r="I889" s="1130"/>
      <c r="J889" s="1130"/>
      <c r="K889" s="1130"/>
      <c r="L889" s="1130"/>
      <c r="M889" s="1130"/>
      <c r="N889" s="1130"/>
      <c r="O889" s="1130"/>
      <c r="P889" s="1130"/>
      <c r="Q889" s="1130"/>
      <c r="R889" s="1130"/>
      <c r="S889" s="1131" t="str">
        <f>IF(SUM(D3_Mengen[[#This Row],[Stromkreis AC km (Stromkreis)]:[Konverter DC Anzahl]])&gt;0,"ja","nein")</f>
        <v>nein</v>
      </c>
      <c r="T889" s="1131"/>
    </row>
    <row r="890" spans="2:20" ht="14.85" customHeight="1" x14ac:dyDescent="0.2">
      <c r="B890" s="1129"/>
      <c r="C890" s="1118"/>
      <c r="D890" s="1118"/>
      <c r="E890" s="1118"/>
      <c r="F890" s="1118"/>
      <c r="G890"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90" s="1130"/>
      <c r="I890" s="1130"/>
      <c r="J890" s="1130"/>
      <c r="K890" s="1130"/>
      <c r="L890" s="1130"/>
      <c r="M890" s="1130"/>
      <c r="N890" s="1130"/>
      <c r="O890" s="1130"/>
      <c r="P890" s="1130"/>
      <c r="Q890" s="1130"/>
      <c r="R890" s="1130"/>
      <c r="S890" s="1131" t="str">
        <f>IF(SUM(D3_Mengen[[#This Row],[Stromkreis AC km (Stromkreis)]:[Konverter DC Anzahl]])&gt;0,"ja","nein")</f>
        <v>nein</v>
      </c>
      <c r="T890" s="1131"/>
    </row>
    <row r="891" spans="2:20" ht="14.85" customHeight="1" x14ac:dyDescent="0.2">
      <c r="B891" s="1129"/>
      <c r="C891" s="1118"/>
      <c r="D891" s="1118"/>
      <c r="E891" s="1118"/>
      <c r="F891" s="1118"/>
      <c r="G891"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91" s="1130"/>
      <c r="I891" s="1130"/>
      <c r="J891" s="1130"/>
      <c r="K891" s="1130"/>
      <c r="L891" s="1130"/>
      <c r="M891" s="1130"/>
      <c r="N891" s="1130"/>
      <c r="O891" s="1130"/>
      <c r="P891" s="1130"/>
      <c r="Q891" s="1130"/>
      <c r="R891" s="1130"/>
      <c r="S891" s="1131" t="str">
        <f>IF(SUM(D3_Mengen[[#This Row],[Stromkreis AC km (Stromkreis)]:[Konverter DC Anzahl]])&gt;0,"ja","nein")</f>
        <v>nein</v>
      </c>
      <c r="T891" s="1131"/>
    </row>
    <row r="892" spans="2:20" ht="14.85" customHeight="1" x14ac:dyDescent="0.2">
      <c r="B892" s="1129"/>
      <c r="C892" s="1118"/>
      <c r="D892" s="1118"/>
      <c r="E892" s="1118"/>
      <c r="F892" s="1118"/>
      <c r="G892"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92" s="1130"/>
      <c r="I892" s="1130"/>
      <c r="J892" s="1130"/>
      <c r="K892" s="1130"/>
      <c r="L892" s="1130"/>
      <c r="M892" s="1130"/>
      <c r="N892" s="1130"/>
      <c r="O892" s="1130"/>
      <c r="P892" s="1130"/>
      <c r="Q892" s="1130"/>
      <c r="R892" s="1130"/>
      <c r="S892" s="1131" t="str">
        <f>IF(SUM(D3_Mengen[[#This Row],[Stromkreis AC km (Stromkreis)]:[Konverter DC Anzahl]])&gt;0,"ja","nein")</f>
        <v>nein</v>
      </c>
      <c r="T892" s="1131"/>
    </row>
    <row r="893" spans="2:20" ht="14.85" customHeight="1" x14ac:dyDescent="0.2">
      <c r="B893" s="1129"/>
      <c r="C893" s="1118"/>
      <c r="D893" s="1118"/>
      <c r="E893" s="1118"/>
      <c r="F893" s="1118"/>
      <c r="G893"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93" s="1130"/>
      <c r="I893" s="1130"/>
      <c r="J893" s="1130"/>
      <c r="K893" s="1130"/>
      <c r="L893" s="1130"/>
      <c r="M893" s="1130"/>
      <c r="N893" s="1130"/>
      <c r="O893" s="1130"/>
      <c r="P893" s="1130"/>
      <c r="Q893" s="1130"/>
      <c r="R893" s="1130"/>
      <c r="S893" s="1131" t="str">
        <f>IF(SUM(D3_Mengen[[#This Row],[Stromkreis AC km (Stromkreis)]:[Konverter DC Anzahl]])&gt;0,"ja","nein")</f>
        <v>nein</v>
      </c>
      <c r="T893" s="1131"/>
    </row>
    <row r="894" spans="2:20" ht="14.85" customHeight="1" x14ac:dyDescent="0.2">
      <c r="B894" s="1129"/>
      <c r="C894" s="1118"/>
      <c r="D894" s="1118"/>
      <c r="E894" s="1118"/>
      <c r="F894" s="1118"/>
      <c r="G894"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94" s="1130"/>
      <c r="I894" s="1130"/>
      <c r="J894" s="1130"/>
      <c r="K894" s="1130"/>
      <c r="L894" s="1130"/>
      <c r="M894" s="1130"/>
      <c r="N894" s="1130"/>
      <c r="O894" s="1130"/>
      <c r="P894" s="1130"/>
      <c r="Q894" s="1130"/>
      <c r="R894" s="1130"/>
      <c r="S894" s="1131" t="str">
        <f>IF(SUM(D3_Mengen[[#This Row],[Stromkreis AC km (Stromkreis)]:[Konverter DC Anzahl]])&gt;0,"ja","nein")</f>
        <v>nein</v>
      </c>
      <c r="T894" s="1131"/>
    </row>
    <row r="895" spans="2:20" ht="14.85" customHeight="1" x14ac:dyDescent="0.2">
      <c r="B895" s="1129"/>
      <c r="C895" s="1118"/>
      <c r="D895" s="1118"/>
      <c r="E895" s="1118"/>
      <c r="F895" s="1118"/>
      <c r="G895"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95" s="1130"/>
      <c r="I895" s="1130"/>
      <c r="J895" s="1130"/>
      <c r="K895" s="1130"/>
      <c r="L895" s="1130"/>
      <c r="M895" s="1130"/>
      <c r="N895" s="1130"/>
      <c r="O895" s="1130"/>
      <c r="P895" s="1130"/>
      <c r="Q895" s="1130"/>
      <c r="R895" s="1130"/>
      <c r="S895" s="1131" t="str">
        <f>IF(SUM(D3_Mengen[[#This Row],[Stromkreis AC km (Stromkreis)]:[Konverter DC Anzahl]])&gt;0,"ja","nein")</f>
        <v>nein</v>
      </c>
      <c r="T895" s="1131"/>
    </row>
    <row r="896" spans="2:20" ht="14.85" customHeight="1" x14ac:dyDescent="0.2">
      <c r="B896" s="1129"/>
      <c r="C896" s="1118"/>
      <c r="D896" s="1118"/>
      <c r="E896" s="1118"/>
      <c r="F896" s="1118"/>
      <c r="G896"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96" s="1130"/>
      <c r="I896" s="1130"/>
      <c r="J896" s="1130"/>
      <c r="K896" s="1130"/>
      <c r="L896" s="1130"/>
      <c r="M896" s="1130"/>
      <c r="N896" s="1130"/>
      <c r="O896" s="1130"/>
      <c r="P896" s="1130"/>
      <c r="Q896" s="1130"/>
      <c r="R896" s="1130"/>
      <c r="S896" s="1131" t="str">
        <f>IF(SUM(D3_Mengen[[#This Row],[Stromkreis AC km (Stromkreis)]:[Konverter DC Anzahl]])&gt;0,"ja","nein")</f>
        <v>nein</v>
      </c>
      <c r="T896" s="1131"/>
    </row>
    <row r="897" spans="2:20" ht="14.85" customHeight="1" x14ac:dyDescent="0.2">
      <c r="B897" s="1129"/>
      <c r="C897" s="1118"/>
      <c r="D897" s="1118"/>
      <c r="E897" s="1118"/>
      <c r="F897" s="1118"/>
      <c r="G897"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97" s="1130"/>
      <c r="I897" s="1130"/>
      <c r="J897" s="1130"/>
      <c r="K897" s="1130"/>
      <c r="L897" s="1130"/>
      <c r="M897" s="1130"/>
      <c r="N897" s="1130"/>
      <c r="O897" s="1130"/>
      <c r="P897" s="1130"/>
      <c r="Q897" s="1130"/>
      <c r="R897" s="1130"/>
      <c r="S897" s="1131" t="str">
        <f>IF(SUM(D3_Mengen[[#This Row],[Stromkreis AC km (Stromkreis)]:[Konverter DC Anzahl]])&gt;0,"ja","nein")</f>
        <v>nein</v>
      </c>
      <c r="T897" s="1131"/>
    </row>
    <row r="898" spans="2:20" ht="14.85" customHeight="1" x14ac:dyDescent="0.2">
      <c r="B898" s="1129"/>
      <c r="C898" s="1118"/>
      <c r="D898" s="1118"/>
      <c r="E898" s="1118"/>
      <c r="F898" s="1118"/>
      <c r="G898"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98" s="1130"/>
      <c r="I898" s="1130"/>
      <c r="J898" s="1130"/>
      <c r="K898" s="1130"/>
      <c r="L898" s="1130"/>
      <c r="M898" s="1130"/>
      <c r="N898" s="1130"/>
      <c r="O898" s="1130"/>
      <c r="P898" s="1130"/>
      <c r="Q898" s="1130"/>
      <c r="R898" s="1130"/>
      <c r="S898" s="1131" t="str">
        <f>IF(SUM(D3_Mengen[[#This Row],[Stromkreis AC km (Stromkreis)]:[Konverter DC Anzahl]])&gt;0,"ja","nein")</f>
        <v>nein</v>
      </c>
      <c r="T898" s="1131"/>
    </row>
    <row r="899" spans="2:20" ht="14.85" customHeight="1" x14ac:dyDescent="0.2">
      <c r="B899" s="1129"/>
      <c r="C899" s="1118"/>
      <c r="D899" s="1118"/>
      <c r="E899" s="1118"/>
      <c r="F899" s="1118"/>
      <c r="G899"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899" s="1130"/>
      <c r="I899" s="1130"/>
      <c r="J899" s="1130"/>
      <c r="K899" s="1130"/>
      <c r="L899" s="1130"/>
      <c r="M899" s="1130"/>
      <c r="N899" s="1130"/>
      <c r="O899" s="1130"/>
      <c r="P899" s="1130"/>
      <c r="Q899" s="1130"/>
      <c r="R899" s="1130"/>
      <c r="S899" s="1131" t="str">
        <f>IF(SUM(D3_Mengen[[#This Row],[Stromkreis AC km (Stromkreis)]:[Konverter DC Anzahl]])&gt;0,"ja","nein")</f>
        <v>nein</v>
      </c>
      <c r="T899" s="1131"/>
    </row>
    <row r="900" spans="2:20" ht="14.85" customHeight="1" x14ac:dyDescent="0.2">
      <c r="B900" s="1129"/>
      <c r="C900" s="1118"/>
      <c r="D900" s="1118"/>
      <c r="E900" s="1118"/>
      <c r="F900" s="1118"/>
      <c r="G900"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900" s="1130"/>
      <c r="I900" s="1130"/>
      <c r="J900" s="1130"/>
      <c r="K900" s="1130"/>
      <c r="L900" s="1130"/>
      <c r="M900" s="1130"/>
      <c r="N900" s="1130"/>
      <c r="O900" s="1130"/>
      <c r="P900" s="1130"/>
      <c r="Q900" s="1130"/>
      <c r="R900" s="1130"/>
      <c r="S900" s="1131" t="str">
        <f>IF(SUM(D3_Mengen[[#This Row],[Stromkreis AC km (Stromkreis)]:[Konverter DC Anzahl]])&gt;0,"ja","nein")</f>
        <v>nein</v>
      </c>
      <c r="T900" s="1131"/>
    </row>
    <row r="901" spans="2:20" ht="14.85" customHeight="1" x14ac:dyDescent="0.2">
      <c r="B901" s="1129"/>
      <c r="C901" s="1118"/>
      <c r="D901" s="1118"/>
      <c r="E901" s="1118"/>
      <c r="F901" s="1118"/>
      <c r="G901"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901" s="1130"/>
      <c r="I901" s="1130"/>
      <c r="J901" s="1130"/>
      <c r="K901" s="1130"/>
      <c r="L901" s="1130"/>
      <c r="M901" s="1130"/>
      <c r="N901" s="1130"/>
      <c r="O901" s="1130"/>
      <c r="P901" s="1130"/>
      <c r="Q901" s="1130"/>
      <c r="R901" s="1130"/>
      <c r="S901" s="1131" t="str">
        <f>IF(SUM(D3_Mengen[[#This Row],[Stromkreis AC km (Stromkreis)]:[Konverter DC Anzahl]])&gt;0,"ja","nein")</f>
        <v>nein</v>
      </c>
      <c r="T901" s="1131"/>
    </row>
    <row r="902" spans="2:20" ht="14.85" customHeight="1" x14ac:dyDescent="0.2">
      <c r="B902" s="1129"/>
      <c r="C902" s="1118"/>
      <c r="D902" s="1118"/>
      <c r="E902" s="1118"/>
      <c r="F902" s="1118"/>
      <c r="G902"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902" s="1130"/>
      <c r="I902" s="1130"/>
      <c r="J902" s="1130"/>
      <c r="K902" s="1130"/>
      <c r="L902" s="1130"/>
      <c r="M902" s="1130"/>
      <c r="N902" s="1130"/>
      <c r="O902" s="1130"/>
      <c r="P902" s="1130"/>
      <c r="Q902" s="1130"/>
      <c r="R902" s="1130"/>
      <c r="S902" s="1131" t="str">
        <f>IF(SUM(D3_Mengen[[#This Row],[Stromkreis AC km (Stromkreis)]:[Konverter DC Anzahl]])&gt;0,"ja","nein")</f>
        <v>nein</v>
      </c>
      <c r="T902" s="1131"/>
    </row>
    <row r="903" spans="2:20" ht="14.85" customHeight="1" x14ac:dyDescent="0.2">
      <c r="B903" s="1129"/>
      <c r="C903" s="1118"/>
      <c r="D903" s="1118"/>
      <c r="E903" s="1118"/>
      <c r="F903" s="1118"/>
      <c r="G903"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903" s="1130"/>
      <c r="I903" s="1130"/>
      <c r="J903" s="1130"/>
      <c r="K903" s="1130"/>
      <c r="L903" s="1130"/>
      <c r="M903" s="1130"/>
      <c r="N903" s="1130"/>
      <c r="O903" s="1130"/>
      <c r="P903" s="1130"/>
      <c r="Q903" s="1130"/>
      <c r="R903" s="1130"/>
      <c r="S903" s="1131" t="str">
        <f>IF(SUM(D3_Mengen[[#This Row],[Stromkreis AC km (Stromkreis)]:[Konverter DC Anzahl]])&gt;0,"ja","nein")</f>
        <v>nein</v>
      </c>
      <c r="T903" s="1131"/>
    </row>
    <row r="904" spans="2:20" ht="14.85" customHeight="1" x14ac:dyDescent="0.2">
      <c r="B904" s="1129"/>
      <c r="C904" s="1118"/>
      <c r="D904" s="1118"/>
      <c r="E904" s="1118"/>
      <c r="F904" s="1118"/>
      <c r="G904"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904" s="1130"/>
      <c r="I904" s="1130"/>
      <c r="J904" s="1130"/>
      <c r="K904" s="1130"/>
      <c r="L904" s="1130"/>
      <c r="M904" s="1130"/>
      <c r="N904" s="1130"/>
      <c r="O904" s="1130"/>
      <c r="P904" s="1130"/>
      <c r="Q904" s="1130"/>
      <c r="R904" s="1130"/>
      <c r="S904" s="1131" t="str">
        <f>IF(SUM(D3_Mengen[[#This Row],[Stromkreis AC km (Stromkreis)]:[Konverter DC Anzahl]])&gt;0,"ja","nein")</f>
        <v>nein</v>
      </c>
      <c r="T904" s="1131"/>
    </row>
    <row r="905" spans="2:20" ht="14.85" customHeight="1" x14ac:dyDescent="0.2">
      <c r="B905" s="1129"/>
      <c r="C905" s="1118"/>
      <c r="D905" s="1118"/>
      <c r="E905" s="1118"/>
      <c r="F905" s="1118"/>
      <c r="G905"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905" s="1130"/>
      <c r="I905" s="1130"/>
      <c r="J905" s="1130"/>
      <c r="K905" s="1130"/>
      <c r="L905" s="1130"/>
      <c r="M905" s="1130"/>
      <c r="N905" s="1130"/>
      <c r="O905" s="1130"/>
      <c r="P905" s="1130"/>
      <c r="Q905" s="1130"/>
      <c r="R905" s="1130"/>
      <c r="S905" s="1131" t="str">
        <f>IF(SUM(D3_Mengen[[#This Row],[Stromkreis AC km (Stromkreis)]:[Konverter DC Anzahl]])&gt;0,"ja","nein")</f>
        <v>nein</v>
      </c>
      <c r="T905" s="1131"/>
    </row>
    <row r="906" spans="2:20" ht="14.85" customHeight="1" x14ac:dyDescent="0.2">
      <c r="B906" s="1129"/>
      <c r="C906" s="1118"/>
      <c r="D906" s="1118"/>
      <c r="E906" s="1118"/>
      <c r="F906" s="1118"/>
      <c r="G906"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906" s="1130"/>
      <c r="I906" s="1130"/>
      <c r="J906" s="1130"/>
      <c r="K906" s="1130"/>
      <c r="L906" s="1130"/>
      <c r="M906" s="1130"/>
      <c r="N906" s="1130"/>
      <c r="O906" s="1130"/>
      <c r="P906" s="1130"/>
      <c r="Q906" s="1130"/>
      <c r="R906" s="1130"/>
      <c r="S906" s="1131" t="str">
        <f>IF(SUM(D3_Mengen[[#This Row],[Stromkreis AC km (Stromkreis)]:[Konverter DC Anzahl]])&gt;0,"ja","nein")</f>
        <v>nein</v>
      </c>
      <c r="T906" s="1131"/>
    </row>
    <row r="907" spans="2:20" ht="14.85" customHeight="1" x14ac:dyDescent="0.2">
      <c r="B907" s="1129"/>
      <c r="C907" s="1118"/>
      <c r="D907" s="1118"/>
      <c r="E907" s="1118"/>
      <c r="F907" s="1118"/>
      <c r="G907"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907" s="1130"/>
      <c r="I907" s="1130"/>
      <c r="J907" s="1130"/>
      <c r="K907" s="1130"/>
      <c r="L907" s="1130"/>
      <c r="M907" s="1130"/>
      <c r="N907" s="1130"/>
      <c r="O907" s="1130"/>
      <c r="P907" s="1130"/>
      <c r="Q907" s="1130"/>
      <c r="R907" s="1130"/>
      <c r="S907" s="1131" t="str">
        <f>IF(SUM(D3_Mengen[[#This Row],[Stromkreis AC km (Stromkreis)]:[Konverter DC Anzahl]])&gt;0,"ja","nein")</f>
        <v>nein</v>
      </c>
      <c r="T907" s="1131"/>
    </row>
    <row r="908" spans="2:20" ht="14.85" customHeight="1" x14ac:dyDescent="0.2">
      <c r="B908" s="1129"/>
      <c r="C908" s="1118"/>
      <c r="D908" s="1118"/>
      <c r="E908" s="1118"/>
      <c r="F908" s="1118"/>
      <c r="G908"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908" s="1130"/>
      <c r="I908" s="1130"/>
      <c r="J908" s="1130"/>
      <c r="K908" s="1130"/>
      <c r="L908" s="1130"/>
      <c r="M908" s="1130"/>
      <c r="N908" s="1130"/>
      <c r="O908" s="1130"/>
      <c r="P908" s="1130"/>
      <c r="Q908" s="1130"/>
      <c r="R908" s="1130"/>
      <c r="S908" s="1131" t="str">
        <f>IF(SUM(D3_Mengen[[#This Row],[Stromkreis AC km (Stromkreis)]:[Konverter DC Anzahl]])&gt;0,"ja","nein")</f>
        <v>nein</v>
      </c>
      <c r="T908" s="1131"/>
    </row>
    <row r="909" spans="2:20" ht="14.85" customHeight="1" x14ac:dyDescent="0.2">
      <c r="B909" s="1129"/>
      <c r="C909" s="1118"/>
      <c r="D909" s="1118"/>
      <c r="E909" s="1118"/>
      <c r="F909" s="1118"/>
      <c r="G909"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909" s="1130"/>
      <c r="I909" s="1130"/>
      <c r="J909" s="1130"/>
      <c r="K909" s="1130"/>
      <c r="L909" s="1130"/>
      <c r="M909" s="1130"/>
      <c r="N909" s="1130"/>
      <c r="O909" s="1130"/>
      <c r="P909" s="1130"/>
      <c r="Q909" s="1130"/>
      <c r="R909" s="1130"/>
      <c r="S909" s="1131" t="str">
        <f>IF(SUM(D3_Mengen[[#This Row],[Stromkreis AC km (Stromkreis)]:[Konverter DC Anzahl]])&gt;0,"ja","nein")</f>
        <v>nein</v>
      </c>
      <c r="T909" s="1131"/>
    </row>
    <row r="910" spans="2:20" ht="14.85" customHeight="1" x14ac:dyDescent="0.2">
      <c r="B910" s="1129"/>
      <c r="C910" s="1118"/>
      <c r="D910" s="1118"/>
      <c r="E910" s="1118"/>
      <c r="F910" s="1118"/>
      <c r="G910"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910" s="1130"/>
      <c r="I910" s="1130"/>
      <c r="J910" s="1130"/>
      <c r="K910" s="1130"/>
      <c r="L910" s="1130"/>
      <c r="M910" s="1130"/>
      <c r="N910" s="1130"/>
      <c r="O910" s="1130"/>
      <c r="P910" s="1130"/>
      <c r="Q910" s="1130"/>
      <c r="R910" s="1130"/>
      <c r="S910" s="1131" t="str">
        <f>IF(SUM(D3_Mengen[[#This Row],[Stromkreis AC km (Stromkreis)]:[Konverter DC Anzahl]])&gt;0,"ja","nein")</f>
        <v>nein</v>
      </c>
      <c r="T910" s="1131"/>
    </row>
    <row r="911" spans="2:20" ht="14.85" customHeight="1" x14ac:dyDescent="0.2">
      <c r="B911" s="1129"/>
      <c r="C911" s="1118"/>
      <c r="D911" s="1118"/>
      <c r="E911" s="1118"/>
      <c r="F911" s="1118"/>
      <c r="G911"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911" s="1130"/>
      <c r="I911" s="1130"/>
      <c r="J911" s="1130"/>
      <c r="K911" s="1130"/>
      <c r="L911" s="1130"/>
      <c r="M911" s="1130"/>
      <c r="N911" s="1130"/>
      <c r="O911" s="1130"/>
      <c r="P911" s="1130"/>
      <c r="Q911" s="1130"/>
      <c r="R911" s="1130"/>
      <c r="S911" s="1131" t="str">
        <f>IF(SUM(D3_Mengen[[#This Row],[Stromkreis AC km (Stromkreis)]:[Konverter DC Anzahl]])&gt;0,"ja","nein")</f>
        <v>nein</v>
      </c>
      <c r="T911" s="1131"/>
    </row>
    <row r="912" spans="2:20" ht="14.85" customHeight="1" x14ac:dyDescent="0.2">
      <c r="B912" s="1129"/>
      <c r="C912" s="1118"/>
      <c r="D912" s="1118"/>
      <c r="E912" s="1118"/>
      <c r="F912" s="1118"/>
      <c r="G912"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912" s="1130"/>
      <c r="I912" s="1130"/>
      <c r="J912" s="1130"/>
      <c r="K912" s="1130"/>
      <c r="L912" s="1130"/>
      <c r="M912" s="1130"/>
      <c r="N912" s="1130"/>
      <c r="O912" s="1130"/>
      <c r="P912" s="1130"/>
      <c r="Q912" s="1130"/>
      <c r="R912" s="1130"/>
      <c r="S912" s="1131" t="str">
        <f>IF(SUM(D3_Mengen[[#This Row],[Stromkreis AC km (Stromkreis)]:[Konverter DC Anzahl]])&gt;0,"ja","nein")</f>
        <v>nein</v>
      </c>
      <c r="T912" s="1131"/>
    </row>
    <row r="913" spans="2:20" ht="14.85" customHeight="1" x14ac:dyDescent="0.2">
      <c r="B913" s="1129"/>
      <c r="C913" s="1118"/>
      <c r="D913" s="1118"/>
      <c r="E913" s="1118"/>
      <c r="F913" s="1118"/>
      <c r="G913" s="784">
        <f>IF(ISBLANK(D3_Mengen[[#This Row],[Maßnahmen-Nr.]]),
SUMIFS(D2_SAV_Netto[Historische AK/HK zum Stand 31.12. des Antragsjahres bereinigt um Investitions-maßnahmen
'[EUR']],D2_SAV_Netto[Anschaffungsjahr],D3_Mengen[[#This Row],[Anschaffungs-
jahr]],D2_SAV_Netto[Projektart],D3_Mengen[[#This Row],[Projektart]],D2_SAV_Netto[Bezeichnung],D3_Mengen[[#This Row],[Bezeichnung]]),
SUMIFS(D2_SAV_Netto[Historische AK/HK zum Stand 31.12. des Antragsjahres bereinigt um Investitions-maßnahmen
'[EUR']],D2_SAV_Netto[Anschaffungsjahr],D3_Mengen[[#This Row],[Anschaffungs-
jahr]],D2_SAV_Netto[Projektart],D3_Mengen[[#This Row],[Projektart]],D2_SAV_Netto[Bezeichnung],D3_Mengen[[#This Row],[Bezeichnung]],D2_SAV_Netto[NEP - Maßnahmen-
nummer],D3_Mengen[[#This Row],[Maßnahmen-Nr.]]))</f>
        <v>0</v>
      </c>
      <c r="H913" s="1130"/>
      <c r="I913" s="1130"/>
      <c r="J913" s="1130"/>
      <c r="K913" s="1130"/>
      <c r="L913" s="1130"/>
      <c r="M913" s="1130"/>
      <c r="N913" s="1130"/>
      <c r="O913" s="1130"/>
      <c r="P913" s="1130"/>
      <c r="Q913" s="1130"/>
      <c r="R913" s="1130"/>
      <c r="S913" s="1131" t="str">
        <f>IF(SUM(D3_Mengen[[#This Row],[Stromkreis AC km (Stromkreis)]:[Konverter DC Anzahl]])&gt;0,"ja","nein")</f>
        <v>nein</v>
      </c>
      <c r="T913" s="1131"/>
    </row>
  </sheetData>
  <sheetProtection algorithmName="SHA-512" hashValue="MqBFPIh2eU20a2lmuLsrm/RUmlpgZFYmmQhgYfAQjV1i1KrJhVALWZGhhDgqTpzkDjC66mmXsLXUdrZ6NAmYJw==" saltValue="KgjO0DuJ3URC3Hxe/vXvLg==" spinCount="100000" sheet="1" objects="1" scenarios="1"/>
  <mergeCells count="8">
    <mergeCell ref="D2:E2"/>
    <mergeCell ref="D5:E5"/>
    <mergeCell ref="H7:R7"/>
    <mergeCell ref="B8:D8"/>
    <mergeCell ref="E8:F8"/>
    <mergeCell ref="H8:K8"/>
    <mergeCell ref="L8:N8"/>
    <mergeCell ref="O8:R8"/>
  </mergeCells>
  <conditionalFormatting sqref="B10:B913">
    <cfRule type="cellIs" dxfId="14" priority="1" operator="equal">
      <formula>0</formula>
    </cfRule>
    <cfRule type="cellIs" dxfId="13" priority="2" operator="lessThan">
      <formula>2017</formula>
    </cfRule>
  </conditionalFormatting>
  <conditionalFormatting sqref="C10:C913">
    <cfRule type="cellIs" dxfId="12" priority="5" operator="equal">
      <formula>0</formula>
    </cfRule>
    <cfRule type="cellIs" dxfId="11" priority="6" operator="lessThan">
      <formula>2017</formula>
    </cfRule>
  </conditionalFormatting>
  <conditionalFormatting sqref="D10:F913">
    <cfRule type="cellIs" dxfId="10" priority="3" operator="equal">
      <formula>0</formula>
    </cfRule>
    <cfRule type="cellIs" dxfId="9" priority="4" operator="lessThan">
      <formula>2017</formula>
    </cfRule>
  </conditionalFormatting>
  <conditionalFormatting sqref="H2:H3">
    <cfRule type="cellIs" dxfId="8" priority="19" operator="equal">
      <formula>0</formula>
    </cfRule>
  </conditionalFormatting>
  <conditionalFormatting sqref="H10:R913">
    <cfRule type="expression" dxfId="7" priority="7">
      <formula>$C10="Netzersatzinvestitionen und Sonstiges (IT, BuG, etc.)"</formula>
    </cfRule>
    <cfRule type="expression" dxfId="6" priority="9">
      <formula>$G10=0</formula>
    </cfRule>
  </conditionalFormatting>
  <dataValidations count="1">
    <dataValidation type="list" allowBlank="1" showInputMessage="1" showErrorMessage="1" sqref="C10:C913" xr:uid="{2AEAA4C8-E4F3-4EA5-8DFF-F5D32BD3469B}">
      <formula1>Projektart</formula1>
    </dataValidation>
  </dataValidations>
  <pageMargins left="0.7" right="0.7" top="0.78740157499999996" bottom="0.78740157499999996" header="0.3" footer="0.3"/>
  <pageSetup paperSize="9" orientation="portrait" r:id="rId1"/>
  <tableParts count="1">
    <tablePart r:id="rId2"/>
  </tableParts>
  <extLst>
    <ext xmlns:x14="http://schemas.microsoft.com/office/spreadsheetml/2009/9/main" uri="{CCE6A557-97BC-4b89-ADB6-D9C93CAAB3DF}">
      <x14:dataValidations xmlns:xm="http://schemas.microsoft.com/office/excel/2006/main" count="1">
        <x14:dataValidation type="list" errorStyle="warning" allowBlank="1" xr:uid="{653B1C0C-D7E8-455B-9A56-5330EBFAF333}">
          <x14:formula1>
            <xm:f>Listen!$N$2:$N$6</xm:f>
          </x14:formula1>
          <xm:sqref>B10:B913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tabColor indexed="22"/>
  </sheetPr>
  <dimension ref="A1:E235"/>
  <sheetViews>
    <sheetView showGridLines="0" zoomScale="130" zoomScaleNormal="130" workbookViewId="0">
      <selection activeCell="B5" sqref="B5"/>
    </sheetView>
  </sheetViews>
  <sheetFormatPr baseColWidth="10" defaultRowHeight="14.25" x14ac:dyDescent="0.2"/>
  <cols>
    <col min="1" max="1" width="2.7109375" style="16" customWidth="1"/>
    <col min="2" max="2" width="40.28515625" style="16" customWidth="1"/>
    <col min="3" max="3" width="148.28515625" style="6" customWidth="1"/>
    <col min="4" max="4" width="2.7109375" style="136" customWidth="1"/>
    <col min="5" max="16384" width="11.42578125" style="16"/>
  </cols>
  <sheetData>
    <row r="1" spans="1:4" ht="30" customHeight="1" x14ac:dyDescent="0.2">
      <c r="A1" s="13"/>
      <c r="B1" s="144" t="s">
        <v>17</v>
      </c>
      <c r="C1" s="148"/>
    </row>
    <row r="2" spans="1:4" ht="12" customHeight="1" x14ac:dyDescent="0.2">
      <c r="B2" s="57"/>
    </row>
    <row r="3" spans="1:4" s="99" customFormat="1" ht="18" customHeight="1" x14ac:dyDescent="0.2">
      <c r="A3" s="16"/>
      <c r="B3" s="121" t="s">
        <v>120</v>
      </c>
      <c r="C3" s="122"/>
      <c r="D3" s="136"/>
    </row>
    <row r="4" spans="1:4" s="20" customFormat="1" ht="6" customHeight="1" x14ac:dyDescent="0.2">
      <c r="A4" s="41"/>
      <c r="B4" s="120"/>
      <c r="C4" s="98"/>
      <c r="D4" s="136"/>
    </row>
    <row r="5" spans="1:4" s="98" customFormat="1" ht="15" customHeight="1" x14ac:dyDescent="0.2">
      <c r="A5" s="41"/>
      <c r="B5" s="100" t="s">
        <v>15</v>
      </c>
      <c r="D5" s="138"/>
    </row>
    <row r="6" spans="1:4" s="98" customFormat="1" ht="15" customHeight="1" x14ac:dyDescent="0.2">
      <c r="A6" s="41"/>
      <c r="B6" s="100" t="s">
        <v>104</v>
      </c>
      <c r="D6" s="138"/>
    </row>
    <row r="7" spans="1:4" s="98" customFormat="1" ht="15" customHeight="1" x14ac:dyDescent="0.2">
      <c r="A7" s="41"/>
      <c r="B7" s="100" t="s">
        <v>68</v>
      </c>
      <c r="D7" s="138"/>
    </row>
    <row r="8" spans="1:4" s="98" customFormat="1" ht="15" customHeight="1" x14ac:dyDescent="0.2">
      <c r="A8" s="41"/>
      <c r="B8" s="100" t="s">
        <v>105</v>
      </c>
      <c r="D8" s="138"/>
    </row>
    <row r="9" spans="1:4" s="98" customFormat="1" ht="15" customHeight="1" x14ac:dyDescent="0.2">
      <c r="A9" s="41"/>
      <c r="B9" s="100" t="s">
        <v>332</v>
      </c>
      <c r="D9" s="138"/>
    </row>
    <row r="10" spans="1:4" s="98" customFormat="1" ht="15" customHeight="1" x14ac:dyDescent="0.2">
      <c r="A10" s="41"/>
      <c r="B10" s="100" t="s">
        <v>408</v>
      </c>
      <c r="D10" s="138"/>
    </row>
    <row r="11" spans="1:4" s="98" customFormat="1" ht="15" customHeight="1" x14ac:dyDescent="0.2">
      <c r="A11" s="41"/>
      <c r="B11" s="100" t="s">
        <v>106</v>
      </c>
      <c r="D11" s="138"/>
    </row>
    <row r="12" spans="1:4" s="98" customFormat="1" ht="15" customHeight="1" x14ac:dyDescent="0.2">
      <c r="A12" s="41"/>
      <c r="B12" s="100" t="s">
        <v>608</v>
      </c>
      <c r="D12" s="138"/>
    </row>
    <row r="13" spans="1:4" s="98" customFormat="1" ht="15" customHeight="1" x14ac:dyDescent="0.2">
      <c r="A13" s="41"/>
      <c r="B13" s="100" t="s">
        <v>789</v>
      </c>
      <c r="D13" s="138"/>
    </row>
    <row r="14" spans="1:4" s="98" customFormat="1" ht="15" customHeight="1" x14ac:dyDescent="0.2">
      <c r="A14" s="41"/>
      <c r="B14" s="100" t="s">
        <v>333</v>
      </c>
      <c r="D14" s="138"/>
    </row>
    <row r="15" spans="1:4" s="98" customFormat="1" ht="15" customHeight="1" x14ac:dyDescent="0.2">
      <c r="A15" s="41"/>
      <c r="B15" s="100" t="s">
        <v>458</v>
      </c>
      <c r="D15" s="138"/>
    </row>
    <row r="16" spans="1:4" s="98" customFormat="1" ht="15" customHeight="1" x14ac:dyDescent="0.2">
      <c r="A16" s="41"/>
      <c r="B16" s="100" t="s">
        <v>613</v>
      </c>
      <c r="D16" s="138"/>
    </row>
    <row r="17" spans="1:4" s="98" customFormat="1" ht="15" customHeight="1" x14ac:dyDescent="0.2">
      <c r="A17" s="41"/>
      <c r="B17" s="100" t="s">
        <v>636</v>
      </c>
      <c r="D17" s="138"/>
    </row>
    <row r="18" spans="1:4" s="98" customFormat="1" ht="15" customHeight="1" x14ac:dyDescent="0.2">
      <c r="A18" s="41"/>
      <c r="B18" s="100" t="s">
        <v>637</v>
      </c>
      <c r="D18" s="138"/>
    </row>
    <row r="19" spans="1:4" s="98" customFormat="1" ht="15" customHeight="1" x14ac:dyDescent="0.2">
      <c r="A19" s="41"/>
      <c r="B19" s="100" t="s">
        <v>638</v>
      </c>
      <c r="D19" s="138"/>
    </row>
    <row r="20" spans="1:4" s="98" customFormat="1" ht="15" customHeight="1" x14ac:dyDescent="0.2">
      <c r="A20" s="41"/>
      <c r="B20" s="100" t="s">
        <v>639</v>
      </c>
      <c r="D20" s="138"/>
    </row>
    <row r="21" spans="1:4" s="98" customFormat="1" ht="15" customHeight="1" x14ac:dyDescent="0.2">
      <c r="A21" s="41"/>
      <c r="B21" s="100" t="s">
        <v>640</v>
      </c>
      <c r="D21" s="138"/>
    </row>
    <row r="22" spans="1:4" s="98" customFormat="1" ht="15" customHeight="1" x14ac:dyDescent="0.2">
      <c r="A22" s="41"/>
      <c r="B22" s="100" t="s">
        <v>792</v>
      </c>
      <c r="D22" s="138"/>
    </row>
    <row r="23" spans="1:4" s="98" customFormat="1" ht="15" customHeight="1" x14ac:dyDescent="0.2">
      <c r="A23" s="41"/>
      <c r="B23" s="100" t="s">
        <v>868</v>
      </c>
      <c r="D23" s="138"/>
    </row>
    <row r="24" spans="1:4" s="98" customFormat="1" ht="15" customHeight="1" x14ac:dyDescent="0.2">
      <c r="A24" s="41"/>
      <c r="B24" s="100" t="s">
        <v>869</v>
      </c>
      <c r="D24" s="138"/>
    </row>
    <row r="25" spans="1:4" s="98" customFormat="1" ht="15" customHeight="1" x14ac:dyDescent="0.2">
      <c r="A25" s="41"/>
      <c r="B25" s="100" t="s">
        <v>870</v>
      </c>
      <c r="D25" s="138"/>
    </row>
    <row r="26" spans="1:4" s="98" customFormat="1" ht="15" customHeight="1" x14ac:dyDescent="0.2">
      <c r="A26" s="41"/>
      <c r="B26" s="100" t="s">
        <v>771</v>
      </c>
      <c r="D26" s="138"/>
    </row>
    <row r="27" spans="1:4" s="98" customFormat="1" ht="15" customHeight="1" x14ac:dyDescent="0.2">
      <c r="A27" s="41"/>
      <c r="B27" s="100" t="s">
        <v>772</v>
      </c>
      <c r="D27" s="138"/>
    </row>
    <row r="28" spans="1:4" s="98" customFormat="1" ht="15" customHeight="1" x14ac:dyDescent="0.2">
      <c r="A28" s="41"/>
      <c r="B28" s="100" t="s">
        <v>610</v>
      </c>
      <c r="D28" s="138"/>
    </row>
    <row r="29" spans="1:4" s="98" customFormat="1" ht="15" customHeight="1" x14ac:dyDescent="0.2">
      <c r="A29" s="41"/>
      <c r="B29" s="100" t="s">
        <v>611</v>
      </c>
      <c r="D29" s="138"/>
    </row>
    <row r="30" spans="1:4" s="98" customFormat="1" ht="15" customHeight="1" x14ac:dyDescent="0.2">
      <c r="A30" s="41"/>
      <c r="B30" s="100" t="s">
        <v>334</v>
      </c>
      <c r="D30" s="138"/>
    </row>
    <row r="31" spans="1:4" s="98" customFormat="1" ht="15" customHeight="1" x14ac:dyDescent="0.2">
      <c r="A31" s="41"/>
      <c r="B31" s="100" t="s">
        <v>82</v>
      </c>
      <c r="D31" s="138"/>
    </row>
    <row r="32" spans="1:4" s="98" customFormat="1" ht="15" customHeight="1" x14ac:dyDescent="0.2">
      <c r="A32" s="41"/>
      <c r="B32" s="100" t="s">
        <v>116</v>
      </c>
      <c r="D32" s="138"/>
    </row>
    <row r="33" spans="1:4" s="98" customFormat="1" ht="15" customHeight="1" x14ac:dyDescent="0.2">
      <c r="A33" s="41"/>
      <c r="B33" s="100" t="s">
        <v>115</v>
      </c>
      <c r="D33" s="138"/>
    </row>
    <row r="34" spans="1:4" ht="8.1" customHeight="1" x14ac:dyDescent="0.2">
      <c r="A34" s="41"/>
      <c r="B34" s="41"/>
      <c r="C34" s="41"/>
      <c r="D34" s="16"/>
    </row>
    <row r="35" spans="1:4" s="99" customFormat="1" ht="18" customHeight="1" x14ac:dyDescent="0.2">
      <c r="A35" s="16"/>
      <c r="B35" s="121" t="s">
        <v>121</v>
      </c>
      <c r="C35" s="122"/>
      <c r="D35" s="136"/>
    </row>
    <row r="36" spans="1:4" s="20" customFormat="1" ht="6" customHeight="1" x14ac:dyDescent="0.2">
      <c r="A36" s="16"/>
      <c r="B36" s="123"/>
      <c r="D36" s="136"/>
    </row>
    <row r="37" spans="1:4" s="20" customFormat="1" ht="15" customHeight="1" x14ac:dyDescent="0.2">
      <c r="A37" s="16"/>
      <c r="B37" s="101" t="s">
        <v>122</v>
      </c>
      <c r="C37" s="98"/>
      <c r="D37" s="136"/>
    </row>
    <row r="38" spans="1:4" s="20" customFormat="1" ht="15" customHeight="1" x14ac:dyDescent="0.2">
      <c r="A38" s="16"/>
      <c r="B38" s="94" t="s">
        <v>118</v>
      </c>
      <c r="C38" s="98"/>
      <c r="D38" s="136"/>
    </row>
    <row r="39" spans="1:4" s="20" customFormat="1" ht="15" customHeight="1" x14ac:dyDescent="0.2">
      <c r="A39" s="16"/>
      <c r="B39" s="95" t="s">
        <v>119</v>
      </c>
      <c r="C39" s="98"/>
      <c r="D39" s="136"/>
    </row>
    <row r="40" spans="1:4" s="20" customFormat="1" ht="30" customHeight="1" x14ac:dyDescent="0.2">
      <c r="A40" s="16"/>
      <c r="B40" s="124" t="s">
        <v>641</v>
      </c>
      <c r="C40" s="98"/>
      <c r="D40" s="136"/>
    </row>
    <row r="41" spans="1:4" s="20" customFormat="1" ht="15" customHeight="1" x14ac:dyDescent="0.2">
      <c r="A41" s="16"/>
      <c r="B41" s="135" t="s">
        <v>123</v>
      </c>
      <c r="C41" s="98"/>
      <c r="D41" s="136"/>
    </row>
    <row r="42" spans="1:4" ht="8.1" customHeight="1" x14ac:dyDescent="0.2">
      <c r="C42" s="16"/>
      <c r="D42" s="16"/>
    </row>
    <row r="43" spans="1:4" s="99" customFormat="1" ht="18" customHeight="1" x14ac:dyDescent="0.2">
      <c r="A43" s="16"/>
      <c r="B43" s="121" t="s">
        <v>124</v>
      </c>
      <c r="C43" s="122"/>
      <c r="D43" s="136"/>
    </row>
    <row r="44" spans="1:4" s="20" customFormat="1" ht="6" customHeight="1" x14ac:dyDescent="0.2">
      <c r="A44" s="16"/>
      <c r="B44" s="102"/>
      <c r="D44" s="136"/>
    </row>
    <row r="45" spans="1:4" s="20" customFormat="1" ht="15.95" customHeight="1" x14ac:dyDescent="0.2">
      <c r="A45" s="16"/>
      <c r="B45" s="125" t="s">
        <v>15</v>
      </c>
      <c r="C45" s="131"/>
      <c r="D45" s="136"/>
    </row>
    <row r="46" spans="1:4" s="22" customFormat="1" ht="6" customHeight="1" x14ac:dyDescent="0.2">
      <c r="A46" s="16"/>
      <c r="B46" s="102"/>
      <c r="C46" s="123"/>
      <c r="D46" s="136"/>
    </row>
    <row r="47" spans="1:4" s="22" customFormat="1" ht="15" customHeight="1" x14ac:dyDescent="0.2">
      <c r="A47" s="16"/>
      <c r="B47" s="94" t="s">
        <v>130</v>
      </c>
      <c r="C47" s="94" t="s">
        <v>877</v>
      </c>
      <c r="D47" s="136"/>
    </row>
    <row r="48" spans="1:4" s="22" customFormat="1" ht="15" customHeight="1" x14ac:dyDescent="0.2">
      <c r="A48" s="16"/>
      <c r="B48" s="94" t="s">
        <v>112</v>
      </c>
      <c r="C48" s="94" t="s">
        <v>131</v>
      </c>
      <c r="D48" s="136"/>
    </row>
    <row r="49" spans="1:4" s="23" customFormat="1" ht="15" customHeight="1" x14ac:dyDescent="0.2">
      <c r="A49" s="16"/>
      <c r="B49" s="94" t="s">
        <v>7</v>
      </c>
      <c r="C49" s="94" t="s">
        <v>132</v>
      </c>
      <c r="D49" s="136"/>
    </row>
    <row r="50" spans="1:4" s="23" customFormat="1" ht="15" customHeight="1" x14ac:dyDescent="0.2">
      <c r="A50" s="16"/>
      <c r="B50" s="94" t="s">
        <v>8</v>
      </c>
      <c r="C50" s="94" t="s">
        <v>133</v>
      </c>
      <c r="D50" s="136"/>
    </row>
    <row r="51" spans="1:4" s="23" customFormat="1" ht="45" customHeight="1" x14ac:dyDescent="0.2">
      <c r="A51" s="16"/>
      <c r="B51" s="689" t="s">
        <v>459</v>
      </c>
      <c r="C51" s="690" t="s">
        <v>460</v>
      </c>
      <c r="D51" s="136"/>
    </row>
    <row r="52" spans="1:4" s="22" customFormat="1" ht="42.75" customHeight="1" x14ac:dyDescent="0.2">
      <c r="A52" s="16"/>
      <c r="B52" s="65" t="s">
        <v>135</v>
      </c>
      <c r="C52" s="94" t="s">
        <v>134</v>
      </c>
      <c r="D52" s="136"/>
    </row>
    <row r="53" spans="1:4" ht="8.1" customHeight="1" x14ac:dyDescent="0.2">
      <c r="C53" s="16"/>
      <c r="D53" s="16"/>
    </row>
    <row r="54" spans="1:4" s="21" customFormat="1" ht="15.95" customHeight="1" x14ac:dyDescent="0.2">
      <c r="A54" s="16"/>
      <c r="B54" s="125" t="s">
        <v>104</v>
      </c>
      <c r="C54" s="131"/>
      <c r="D54" s="136"/>
    </row>
    <row r="55" spans="1:4" s="21" customFormat="1" ht="6" customHeight="1" x14ac:dyDescent="0.2">
      <c r="A55" s="16"/>
      <c r="B55" s="123"/>
      <c r="C55" s="132"/>
      <c r="D55" s="136"/>
    </row>
    <row r="56" spans="1:4" s="21" customFormat="1" ht="60" customHeight="1" x14ac:dyDescent="0.2">
      <c r="A56" s="16"/>
      <c r="B56" s="1255" t="s">
        <v>414</v>
      </c>
      <c r="C56" s="1256"/>
      <c r="D56" s="136"/>
    </row>
    <row r="57" spans="1:4" s="98" customFormat="1" ht="8.1" customHeight="1" x14ac:dyDescent="0.2">
      <c r="A57" s="98" t="s">
        <v>108</v>
      </c>
    </row>
    <row r="58" spans="1:4" s="21" customFormat="1" ht="15.95" customHeight="1" x14ac:dyDescent="0.2">
      <c r="A58" s="16"/>
      <c r="B58" s="125" t="s">
        <v>68</v>
      </c>
      <c r="C58" s="131"/>
      <c r="D58" s="136"/>
    </row>
    <row r="59" spans="1:4" s="21" customFormat="1" ht="6" customHeight="1" x14ac:dyDescent="0.2">
      <c r="A59" s="16"/>
      <c r="B59" s="98"/>
      <c r="C59" s="132"/>
      <c r="D59" s="136"/>
    </row>
    <row r="60" spans="1:4" s="21" customFormat="1" ht="45" customHeight="1" x14ac:dyDescent="0.2">
      <c r="A60" s="16"/>
      <c r="B60" s="1257" t="s">
        <v>878</v>
      </c>
      <c r="C60" s="1257"/>
      <c r="D60" s="136"/>
    </row>
    <row r="61" spans="1:4" ht="8.1" customHeight="1" x14ac:dyDescent="0.2">
      <c r="C61" s="16"/>
      <c r="D61" s="16"/>
    </row>
    <row r="62" spans="1:4" s="21" customFormat="1" ht="15.95" customHeight="1" x14ac:dyDescent="0.2">
      <c r="A62" s="16"/>
      <c r="B62" s="125" t="s">
        <v>105</v>
      </c>
      <c r="C62" s="131"/>
      <c r="D62" s="136"/>
    </row>
    <row r="63" spans="1:4" s="21" customFormat="1" ht="6" customHeight="1" x14ac:dyDescent="0.2">
      <c r="A63" s="16"/>
      <c r="B63" s="98"/>
      <c r="C63" s="132"/>
      <c r="D63" s="136"/>
    </row>
    <row r="64" spans="1:4" s="21" customFormat="1" ht="30" customHeight="1" x14ac:dyDescent="0.2">
      <c r="A64" s="16"/>
      <c r="B64" s="1257" t="s">
        <v>415</v>
      </c>
      <c r="C64" s="1257"/>
      <c r="D64" s="136"/>
    </row>
    <row r="65" spans="1:5" s="21" customFormat="1" ht="8.1" customHeight="1" x14ac:dyDescent="0.2">
      <c r="A65" s="16"/>
      <c r="B65" s="98"/>
      <c r="C65" s="132"/>
      <c r="D65" s="136"/>
    </row>
    <row r="66" spans="1:5" s="21" customFormat="1" ht="15" customHeight="1" x14ac:dyDescent="0.2">
      <c r="A66" s="16"/>
      <c r="B66" s="265" t="s">
        <v>332</v>
      </c>
      <c r="C66" s="131"/>
      <c r="D66" s="136"/>
    </row>
    <row r="67" spans="1:5" s="21" customFormat="1" ht="6" customHeight="1" x14ac:dyDescent="0.2">
      <c r="A67" s="16"/>
      <c r="B67" s="98"/>
      <c r="C67" s="132"/>
      <c r="D67" s="136"/>
    </row>
    <row r="68" spans="1:5" s="24" customFormat="1" ht="45" customHeight="1" x14ac:dyDescent="0.2">
      <c r="A68" s="309"/>
      <c r="B68" s="1257" t="str">
        <f>"Auf diesem Tabellenblatt sind der Anlagenspiegel des Gesamtunternehmens und der Tätigkeit Stromübertragung des Netzbetreibers anzugeben. Sofern Verpächter oder Subverpächter vorhanden sind, sind hier auch die jeweiligen Anlagenspiegel der Tätigkeit "&amp;"Stromverteilung für jeden Verpächter bzw. Subverpächter ab der Spalte AF getrennt anzugeben. Die Bezeichnungen der Verpächter/Subverpächter sind im Tabellenblatt E8. KKauf_Berechnung anzugeben und werden aus diesem Tabellenblatt übernommen. Das "&amp;"Tabellenblatt ist nur für die Jahre 2022 bis "&amp;'A. Allgemeine Informationen'!C15&amp;" zu befüllen."</f>
        <v>Auf diesem Tabellenblatt sind der Anlagenspiegel des Gesamtunternehmens und der Tätigkeit Stromübertragung des Netzbetreibers anzugeben. Sofern Verpächter oder Subverpächter vorhanden sind, sind hier auch die jeweiligen Anlagenspiegel der Tätigkeit Stromverteilung für jeden Verpächter bzw. Subverpächter ab der Spalte AF getrennt anzugeben. Die Bezeichnungen der Verpächter/Subverpächter sind im Tabellenblatt E8. KKauf_Berechnung anzugeben und werden aus diesem Tabellenblatt übernommen. Das Tabellenblatt ist nur für die Jahre 2022 bis 2025 zu befüllen.</v>
      </c>
      <c r="C68" s="1257"/>
      <c r="D68" s="310"/>
    </row>
    <row r="69" spans="1:5" ht="8.1" customHeight="1" x14ac:dyDescent="0.2">
      <c r="B69" s="98"/>
      <c r="C69" s="132"/>
      <c r="D69" s="16"/>
    </row>
    <row r="70" spans="1:5" s="21" customFormat="1" ht="15" customHeight="1" x14ac:dyDescent="0.2">
      <c r="A70" s="16"/>
      <c r="B70" s="265" t="s">
        <v>408</v>
      </c>
      <c r="C70" s="131"/>
      <c r="D70" s="136"/>
    </row>
    <row r="71" spans="1:5" s="21" customFormat="1" ht="6" customHeight="1" x14ac:dyDescent="0.2">
      <c r="A71" s="16"/>
      <c r="B71" s="98"/>
      <c r="C71" s="132"/>
      <c r="D71" s="136"/>
    </row>
    <row r="72" spans="1:5" s="24" customFormat="1" ht="45" customHeight="1" x14ac:dyDescent="0.2">
      <c r="A72" s="309"/>
      <c r="B72" s="1253" t="s">
        <v>412</v>
      </c>
      <c r="C72" s="1253"/>
      <c r="D72" s="310"/>
    </row>
    <row r="73" spans="1:5" ht="8.1" customHeight="1" x14ac:dyDescent="0.2">
      <c r="B73" s="98"/>
      <c r="C73" s="132"/>
      <c r="D73" s="16"/>
    </row>
    <row r="74" spans="1:5" ht="15.95" customHeight="1" x14ac:dyDescent="0.2">
      <c r="B74" s="125" t="s">
        <v>106</v>
      </c>
      <c r="C74" s="131"/>
    </row>
    <row r="75" spans="1:5" ht="6" customHeight="1" x14ac:dyDescent="0.2">
      <c r="B75" s="126"/>
      <c r="C75" s="41"/>
    </row>
    <row r="76" spans="1:5" ht="405" customHeight="1" x14ac:dyDescent="0.2">
      <c r="B76" s="1253" t="s">
        <v>883</v>
      </c>
      <c r="C76" s="1253"/>
      <c r="E76" s="1092"/>
    </row>
    <row r="77" spans="1:5" ht="8.1" customHeight="1" x14ac:dyDescent="0.2">
      <c r="C77" s="16"/>
      <c r="D77" s="16"/>
    </row>
    <row r="78" spans="1:5" ht="15" customHeight="1" x14ac:dyDescent="0.2">
      <c r="B78" s="265" t="s">
        <v>608</v>
      </c>
      <c r="C78" s="131"/>
    </row>
    <row r="79" spans="1:5" ht="6" customHeight="1" x14ac:dyDescent="0.2">
      <c r="B79" s="127"/>
      <c r="C79" s="41"/>
    </row>
    <row r="80" spans="1:5" s="13" customFormat="1" ht="30" customHeight="1" x14ac:dyDescent="0.2">
      <c r="B80" s="1254" t="str">
        <f>"Die in diesem Tabellenblatt abgefragten Daten dienen der Ermittlung der Kostendifferenz gemäß § 5 Abs. 1 S. 3 u. 4 ARegV, welche sich aus dem Zeitraum 31.12.2021 bis zum Stichtag 31.12."&amp;'A. Allgemeine Informationen'!C15&amp;" ergibt. Eine Ausnahme bildet der in Zeile 12 abgefragte Sonderfall."</f>
        <v>Die in diesem Tabellenblatt abgefragten Daten dienen der Ermittlung der Kostendifferenz gemäß § 5 Abs. 1 S. 3 u. 4 ARegV, welche sich aus dem Zeitraum 31.12.2021 bis zum Stichtag 31.12.2025 ergibt. Eine Ausnahme bildet der in Zeile 12 abgefragte Sonderfall.</v>
      </c>
      <c r="C80" s="1254"/>
      <c r="D80" s="201"/>
    </row>
    <row r="81" spans="2:4" s="13" customFormat="1" ht="135" customHeight="1" x14ac:dyDescent="0.2">
      <c r="B81" s="133" t="s">
        <v>416</v>
      </c>
      <c r="C81" s="130" t="str">
        <f>"Wegen der Veränderung der Zahl der Anschlussnutzer, bei denen der Messstellenbetrieb durch den Netzbetreiber durchgeführt wird, ist die Kostendifferenz in das Regulierungskonto einzustellen."&amp;CHAR(10)&amp;"Dies entspricht gemäß § 5 Abs. 1 S. 3 ARegV der Differenz zwischen den für das Kalenderjahr bei effizienter Leistungsergbringung entstandenen Kosten des Messstellenbetriebs und den in der Erlösobergrenze diesbezüglich enthaltenen Ansätzen."&amp;" Dies gilt nur, wenn es sich nicht um Kosten für den Messstellenbetrieb von modernen Messeinrichtungen und intelligenten Messsystemen im Sinne des Messstellenbetriebsgesetzes handelt."&amp;CHAR(10)&amp;CHAR(10)&amp;"Die Kosten für Messung sind mit den Kosten für Messstellenbetrieb zusammen zu fassen.
Die Eintragungen sind so vorzunehmen, dass sich die Änderung der Zahl der Anschlussnutzer auf das gesamte Netzgebiet zum 31.12."&amp;'A. Allgemeine Informationen'!C15&amp;" bezieht, d.h. inklusive der Netzübergänge (Netzzugänge und Netzabgänge) ."</f>
        <v>Wegen der Veränderung der Zahl der Anschlussnutzer, bei denen der Messstellenbetrieb durch den Netzbetreiber durchgeführt wird, ist die Kostendifferenz in das Regulierungskonto einzustellen.
Dies entspricht gemäß § 5 Abs. 1 S. 3 ARegV der Differenz zwischen den für das Kalenderjahr bei effizienter Leistungsergbringung entstandenen Kosten des Messstellenbetriebs und den in der Erlösobergrenze diesbezüglich enthaltenen Ansätzen. Dies gilt nur, wenn es sich nicht um Kosten für den Messstellenbetrieb von modernen Messeinrichtungen und intelligenten Messsystemen im Sinne des Messstellenbetriebsgesetzes handelt.
Die Kosten für Messung sind mit den Kosten für Messstellenbetrieb zusammen zu fassen.
Die Eintragungen sind so vorzunehmen, dass sich die Änderung der Zahl der Anschlussnutzer auf das gesamte Netzgebiet zum 31.12.2025 bezieht, d.h. inklusive der Netzübergänge (Netzzugänge und Netzabgänge) .</v>
      </c>
      <c r="D81" s="201"/>
    </row>
    <row r="82" spans="2:4" s="13" customFormat="1" ht="75" customHeight="1" x14ac:dyDescent="0.2">
      <c r="B82" s="130" t="s">
        <v>429</v>
      </c>
      <c r="C82" s="130" t="s">
        <v>431</v>
      </c>
      <c r="D82" s="201"/>
    </row>
    <row r="83" spans="2:4" s="13" customFormat="1" ht="30" customHeight="1" x14ac:dyDescent="0.2">
      <c r="B83" s="130" t="s">
        <v>430</v>
      </c>
      <c r="C83" s="538" t="s">
        <v>420</v>
      </c>
      <c r="D83" s="201"/>
    </row>
    <row r="84" spans="2:4" s="13" customFormat="1" ht="45" customHeight="1" x14ac:dyDescent="0.2">
      <c r="B84" s="288" t="s">
        <v>432</v>
      </c>
      <c r="C84" s="288" t="str">
        <f>"In dieser Zelle sind die aus dem Ausgangsniveau (31.12.2021) fortgeführten Gesamtkosten des Messstellenbetriebs (einschließlich Messung) für das Kalenderjahr "&amp;'A. Allgemeine Informationen'!C15&amp;" anzugeben. Die aus dem Ausgangsniveau fortgeführten Kosten des Messstellenbetriebs (einschließlich Messung) haben insbesondere Anpassungen aufgrund von Netzveränderungen oder des Kapitalkostenabzugs zu berücksichtigen."</f>
        <v>In dieser Zelle sind die aus dem Ausgangsniveau (31.12.2021) fortgeführten Gesamtkosten des Messstellenbetriebs (einschließlich Messung) für das Kalenderjahr 2025 anzugeben. Die aus dem Ausgangsniveau fortgeführten Kosten des Messstellenbetriebs (einschließlich Messung) haben insbesondere Anpassungen aufgrund von Netzveränderungen oder des Kapitalkostenabzugs zu berücksichtigen.</v>
      </c>
      <c r="D84" s="201"/>
    </row>
    <row r="85" spans="2:4" s="539" customFormat="1" ht="30" customHeight="1" x14ac:dyDescent="0.2">
      <c r="B85" s="540" t="s">
        <v>433</v>
      </c>
      <c r="C85" s="541" t="s">
        <v>514</v>
      </c>
    </row>
    <row r="86" spans="2:4" s="539" customFormat="1" ht="30" customHeight="1" x14ac:dyDescent="0.2">
      <c r="B86" s="540" t="s">
        <v>434</v>
      </c>
      <c r="C86" s="540" t="str">
        <f>"In dieser Zelle sind die Kosten des Netzbetreibers anzugeben, die auf die Veränderung der Zahl der Anschlussnutzer mit konventionellen Messeinrichtungen zurückzuführen sind, insbesondere durch Wechsel des Messstellenbetreibers (zwischen dem"&amp;" 31.12.2021 und dem 31.12."&amp;'A. Allgemeine Informationen'!C15&amp;")."</f>
        <v>In dieser Zelle sind die Kosten des Netzbetreibers anzugeben, die auf die Veränderung der Zahl der Anschlussnutzer mit konventionellen Messeinrichtungen zurückzuführen sind, insbesondere durch Wechsel des Messstellenbetreibers (zwischen dem 31.12.2021 und dem 31.12.2025).</v>
      </c>
    </row>
    <row r="87" spans="2:4" s="13" customFormat="1" ht="15" customHeight="1" x14ac:dyDescent="0.2">
      <c r="B87" s="288" t="s">
        <v>515</v>
      </c>
      <c r="C87" s="288" t="s">
        <v>170</v>
      </c>
      <c r="D87" s="201"/>
    </row>
    <row r="88" spans="2:4" s="13" customFormat="1" ht="15" customHeight="1" x14ac:dyDescent="0.2">
      <c r="B88" s="288" t="s">
        <v>516</v>
      </c>
      <c r="C88" s="288" t="s">
        <v>388</v>
      </c>
      <c r="D88" s="201"/>
    </row>
    <row r="89" spans="2:4" s="13" customFormat="1" ht="60" customHeight="1" x14ac:dyDescent="0.2">
      <c r="B89" s="288" t="s">
        <v>517</v>
      </c>
      <c r="C89" s="288" t="str">
        <f>"In dieser Zelle sind die Kosten (zwischen dem 31.12.2021 und dem 31.12."&amp;'A. Allgemeine Informationen'!C15&amp;") anzugeben, die durch die Änderung der Zahl der Anschlussnutzer verursacht sind, bei denen der Zähler durch eine moderne Messeinrichtung im Sinne des § 2 Nr. 15 MsbG i.V.m. § 61 Abs. 1 Nr. 4 MsbG (Speichertiefe f. mME) oder ein intelligentes Messsystem"&amp;" im Sinne des § 2 Nr. 7 MsbG ersetzt wurde. Diese Kosten des grundzuständigen Messstellenbetriebs für mME und iMSys sind gemäß § 7 Abs. 2 MsbG nicht mehr in den Netzentgelten zu berücksichtigen, sondern dem gMsb für mME und iMSys zuzuordnen."</f>
        <v>In dieser Zelle sind die Kosten (zwischen dem 31.12.2021 und dem 31.12.2025) anzugeben, die durch die Änderung der Zahl der Anschlussnutzer verursacht sind, bei denen der Zähler durch eine moderne Messeinrichtung im Sinne des § 2 Nr. 15 MsbG i.V.m. § 61 Abs. 1 Nr. 4 MsbG (Speichertiefe f. mME) oder ein intelligentes Messsystem im Sinne des § 2 Nr. 7 MsbG ersetzt wurde. Diese Kosten des grundzuständigen Messstellenbetriebs für mME und iMSys sind gemäß § 7 Abs. 2 MsbG nicht mehr in den Netzentgelten zu berücksichtigen, sondern dem gMsb für mME und iMSys zuzuordnen.</v>
      </c>
      <c r="D89" s="201"/>
    </row>
    <row r="90" spans="2:4" s="13" customFormat="1" ht="8.1" customHeight="1" x14ac:dyDescent="0.2">
      <c r="B90" s="329"/>
      <c r="C90" s="289"/>
      <c r="D90" s="201"/>
    </row>
    <row r="91" spans="2:4" s="13" customFormat="1" ht="90" customHeight="1" x14ac:dyDescent="0.2">
      <c r="B91" s="330" t="s">
        <v>337</v>
      </c>
      <c r="C91" s="288" t="s">
        <v>620</v>
      </c>
      <c r="D91" s="201"/>
    </row>
    <row r="92" spans="2:4" s="13" customFormat="1" ht="45" customHeight="1" x14ac:dyDescent="0.2">
      <c r="B92" s="133" t="s">
        <v>417</v>
      </c>
      <c r="C92" s="130" t="s">
        <v>171</v>
      </c>
      <c r="D92" s="201"/>
    </row>
    <row r="93" spans="2:4" s="13" customFormat="1" ht="8.1" customHeight="1" x14ac:dyDescent="0.2">
      <c r="B93" s="202"/>
      <c r="C93" s="134"/>
      <c r="D93" s="201"/>
    </row>
    <row r="94" spans="2:4" s="111" customFormat="1" ht="15" customHeight="1" x14ac:dyDescent="0.2">
      <c r="B94" s="844" t="s">
        <v>609</v>
      </c>
      <c r="C94" s="738"/>
      <c r="D94" s="737"/>
    </row>
    <row r="95" spans="2:4" s="111" customFormat="1" ht="8.25" customHeight="1" x14ac:dyDescent="0.2">
      <c r="B95" s="129"/>
      <c r="C95" s="60"/>
      <c r="D95" s="737"/>
    </row>
    <row r="96" spans="2:4" s="111" customFormat="1" ht="15" customHeight="1" x14ac:dyDescent="0.2">
      <c r="B96" s="1224" t="s">
        <v>926</v>
      </c>
      <c r="C96" s="1225"/>
      <c r="D96" s="737"/>
    </row>
    <row r="97" spans="2:4" s="12" customFormat="1" ht="25.5" x14ac:dyDescent="0.2">
      <c r="B97" s="1226" t="s">
        <v>518</v>
      </c>
      <c r="C97" s="1227" t="s">
        <v>921</v>
      </c>
    </row>
    <row r="98" spans="2:4" s="12" customFormat="1" ht="25.5" x14ac:dyDescent="0.2">
      <c r="B98" s="1226" t="s">
        <v>519</v>
      </c>
      <c r="C98" s="1227" t="s">
        <v>922</v>
      </c>
    </row>
    <row r="99" spans="2:4" s="12" customFormat="1" ht="25.5" x14ac:dyDescent="0.2">
      <c r="B99" s="1228" t="s">
        <v>923</v>
      </c>
      <c r="C99" s="1228" t="s">
        <v>924</v>
      </c>
    </row>
    <row r="100" spans="2:4" s="12" customFormat="1" ht="127.5" x14ac:dyDescent="0.2">
      <c r="B100" s="1226" t="s">
        <v>466</v>
      </c>
      <c r="C100" s="1227" t="s">
        <v>925</v>
      </c>
    </row>
    <row r="101" spans="2:4" s="12" customFormat="1" ht="6.75" customHeight="1" x14ac:dyDescent="0.2">
      <c r="B101" s="129"/>
      <c r="C101" s="60"/>
    </row>
    <row r="102" spans="2:4" ht="15.95" customHeight="1" x14ac:dyDescent="0.2">
      <c r="B102" s="535" t="s">
        <v>333</v>
      </c>
      <c r="C102" s="536"/>
      <c r="D102" s="16"/>
    </row>
    <row r="103" spans="2:4" ht="6" customHeight="1" x14ac:dyDescent="0.2">
      <c r="C103" s="16"/>
      <c r="D103" s="16"/>
    </row>
    <row r="104" spans="2:4" s="57" customFormat="1" ht="15.75" customHeight="1" x14ac:dyDescent="0.2">
      <c r="B104" s="98" t="s">
        <v>352</v>
      </c>
    </row>
    <row r="105" spans="2:4" ht="8.1" customHeight="1" x14ac:dyDescent="0.2">
      <c r="C105" s="16"/>
      <c r="D105" s="16"/>
    </row>
    <row r="106" spans="2:4" ht="8.1" customHeight="1" x14ac:dyDescent="0.2">
      <c r="C106" s="16"/>
      <c r="D106" s="16"/>
    </row>
    <row r="107" spans="2:4" ht="15.95" customHeight="1" x14ac:dyDescent="0.2">
      <c r="B107" s="265" t="s">
        <v>458</v>
      </c>
      <c r="C107" s="131"/>
      <c r="D107" s="16"/>
    </row>
    <row r="108" spans="2:4" ht="6" customHeight="1" x14ac:dyDescent="0.2">
      <c r="C108" s="16"/>
      <c r="D108" s="16"/>
    </row>
    <row r="109" spans="2:4" s="41" customFormat="1" ht="15" customHeight="1" x14ac:dyDescent="0.2">
      <c r="B109" s="41" t="s">
        <v>881</v>
      </c>
    </row>
    <row r="110" spans="2:4" s="41" customFormat="1" ht="15" customHeight="1" x14ac:dyDescent="0.2">
      <c r="B110" s="133" t="s">
        <v>144</v>
      </c>
      <c r="C110" s="133" t="s">
        <v>145</v>
      </c>
    </row>
    <row r="111" spans="2:4" s="41" customFormat="1" ht="15" customHeight="1" x14ac:dyDescent="0.2">
      <c r="B111" s="133" t="s">
        <v>146</v>
      </c>
      <c r="C111" s="133" t="s">
        <v>147</v>
      </c>
    </row>
    <row r="112" spans="2:4" s="41" customFormat="1" ht="15" customHeight="1" x14ac:dyDescent="0.2">
      <c r="B112" s="133" t="s">
        <v>461</v>
      </c>
      <c r="C112" s="133" t="s">
        <v>464</v>
      </c>
    </row>
    <row r="113" spans="2:4" s="41" customFormat="1" ht="15" customHeight="1" x14ac:dyDescent="0.2">
      <c r="B113" s="133" t="s">
        <v>148</v>
      </c>
      <c r="C113" s="133" t="s">
        <v>149</v>
      </c>
    </row>
    <row r="114" spans="2:4" s="41" customFormat="1" ht="15" customHeight="1" x14ac:dyDescent="0.2">
      <c r="B114" s="133" t="s">
        <v>150</v>
      </c>
      <c r="C114" s="133" t="s">
        <v>151</v>
      </c>
    </row>
    <row r="115" spans="2:4" s="41" customFormat="1" ht="15" customHeight="1" x14ac:dyDescent="0.2">
      <c r="B115" s="133" t="s">
        <v>462</v>
      </c>
      <c r="C115" s="133" t="s">
        <v>463</v>
      </c>
    </row>
    <row r="116" spans="2:4" ht="8.1" customHeight="1" x14ac:dyDescent="0.2">
      <c r="C116" s="16"/>
      <c r="D116" s="16"/>
    </row>
    <row r="117" spans="2:4" ht="15.95" customHeight="1" x14ac:dyDescent="0.2">
      <c r="B117" s="265" t="s">
        <v>612</v>
      </c>
      <c r="C117" s="131"/>
      <c r="D117" s="16"/>
    </row>
    <row r="118" spans="2:4" ht="6" customHeight="1" x14ac:dyDescent="0.2">
      <c r="C118" s="16"/>
      <c r="D118" s="16"/>
    </row>
    <row r="119" spans="2:4" ht="30" customHeight="1" x14ac:dyDescent="0.2">
      <c r="B119" s="133" t="s">
        <v>355</v>
      </c>
      <c r="C119" s="130" t="s">
        <v>379</v>
      </c>
      <c r="D119" s="16"/>
    </row>
    <row r="120" spans="2:4" ht="15" customHeight="1" x14ac:dyDescent="0.2">
      <c r="B120" s="133" t="s">
        <v>377</v>
      </c>
      <c r="C120" s="133" t="s">
        <v>380</v>
      </c>
      <c r="D120" s="16"/>
    </row>
    <row r="121" spans="2:4" ht="15" customHeight="1" x14ac:dyDescent="0.2">
      <c r="B121" s="133" t="s">
        <v>357</v>
      </c>
      <c r="C121" s="133" t="s">
        <v>382</v>
      </c>
      <c r="D121" s="16"/>
    </row>
    <row r="122" spans="2:4" ht="15" customHeight="1" x14ac:dyDescent="0.2">
      <c r="B122" s="133" t="s">
        <v>643</v>
      </c>
      <c r="C122" s="133" t="s">
        <v>642</v>
      </c>
      <c r="D122" s="16"/>
    </row>
    <row r="123" spans="2:4" s="57" customFormat="1" ht="15" customHeight="1" x14ac:dyDescent="0.2">
      <c r="B123" s="98" t="s">
        <v>378</v>
      </c>
    </row>
    <row r="124" spans="2:4" ht="8.1" customHeight="1" x14ac:dyDescent="0.2">
      <c r="B124" s="264"/>
      <c r="C124" s="16"/>
      <c r="D124" s="16"/>
    </row>
    <row r="125" spans="2:4" ht="15.95" customHeight="1" x14ac:dyDescent="0.2">
      <c r="B125" s="265" t="s">
        <v>636</v>
      </c>
      <c r="C125" s="131"/>
      <c r="D125" s="16"/>
    </row>
    <row r="126" spans="2:4" ht="8.1" customHeight="1" x14ac:dyDescent="0.2">
      <c r="B126" s="264"/>
      <c r="C126" s="16"/>
      <c r="D126" s="16"/>
    </row>
    <row r="127" spans="2:4" ht="8.1" customHeight="1" x14ac:dyDescent="0.2">
      <c r="B127" s="264"/>
      <c r="C127" s="16"/>
      <c r="D127" s="16"/>
    </row>
    <row r="128" spans="2:4" x14ac:dyDescent="0.2">
      <c r="B128" s="156" t="s">
        <v>650</v>
      </c>
      <c r="C128" s="16"/>
      <c r="D128" s="16"/>
    </row>
    <row r="129" spans="2:4" x14ac:dyDescent="0.2">
      <c r="B129" s="202"/>
      <c r="C129" s="129"/>
      <c r="D129" s="16"/>
    </row>
    <row r="130" spans="2:4" x14ac:dyDescent="0.2">
      <c r="B130" s="156" t="s">
        <v>625</v>
      </c>
      <c r="C130" s="16"/>
      <c r="D130" s="16"/>
    </row>
    <row r="131" spans="2:4" ht="8.1" customHeight="1" x14ac:dyDescent="0.2">
      <c r="B131" s="264"/>
      <c r="C131" s="16"/>
      <c r="D131" s="16"/>
    </row>
    <row r="132" spans="2:4" x14ac:dyDescent="0.2">
      <c r="B132" s="130" t="s">
        <v>651</v>
      </c>
      <c r="C132" s="133" t="s">
        <v>381</v>
      </c>
      <c r="D132" s="16"/>
    </row>
    <row r="133" spans="2:4" x14ac:dyDescent="0.2">
      <c r="B133" s="130" t="s">
        <v>657</v>
      </c>
      <c r="C133" s="133" t="s">
        <v>656</v>
      </c>
      <c r="D133" s="16"/>
    </row>
    <row r="134" spans="2:4" x14ac:dyDescent="0.2">
      <c r="B134" s="130" t="s">
        <v>659</v>
      </c>
      <c r="C134" s="133" t="s">
        <v>658</v>
      </c>
      <c r="D134" s="16"/>
    </row>
    <row r="135" spans="2:4" x14ac:dyDescent="0.2">
      <c r="B135" s="130" t="s">
        <v>661</v>
      </c>
      <c r="C135" s="133" t="s">
        <v>660</v>
      </c>
      <c r="D135" s="16"/>
    </row>
    <row r="136" spans="2:4" x14ac:dyDescent="0.2">
      <c r="B136" s="130" t="s">
        <v>663</v>
      </c>
      <c r="C136" s="133" t="s">
        <v>662</v>
      </c>
      <c r="D136" s="16"/>
    </row>
    <row r="137" spans="2:4" ht="8.1" customHeight="1" x14ac:dyDescent="0.2">
      <c r="B137" s="264"/>
      <c r="C137" s="16"/>
      <c r="D137" s="16"/>
    </row>
    <row r="138" spans="2:4" ht="15.95" customHeight="1" x14ac:dyDescent="0.2">
      <c r="B138" s="265" t="s">
        <v>637</v>
      </c>
      <c r="C138" s="131"/>
      <c r="D138" s="16"/>
    </row>
    <row r="139" spans="2:4" ht="6" customHeight="1" x14ac:dyDescent="0.2">
      <c r="C139" s="16"/>
      <c r="D139" s="16"/>
    </row>
    <row r="140" spans="2:4" s="57" customFormat="1" ht="15" customHeight="1" x14ac:dyDescent="0.2">
      <c r="B140" s="98" t="s">
        <v>349</v>
      </c>
      <c r="C140" s="49"/>
    </row>
    <row r="141" spans="2:4" s="41" customFormat="1" ht="15" customHeight="1" x14ac:dyDescent="0.2">
      <c r="B141" s="331" t="s">
        <v>355</v>
      </c>
      <c r="C141" s="332" t="s">
        <v>385</v>
      </c>
    </row>
    <row r="142" spans="2:4" s="41" customFormat="1" ht="15" customHeight="1" x14ac:dyDescent="0.2">
      <c r="B142" s="331" t="s">
        <v>376</v>
      </c>
      <c r="C142" s="332" t="s">
        <v>386</v>
      </c>
    </row>
    <row r="143" spans="2:4" s="41" customFormat="1" ht="15" customHeight="1" x14ac:dyDescent="0.2">
      <c r="B143" s="331" t="s">
        <v>365</v>
      </c>
      <c r="C143" s="332" t="s">
        <v>670</v>
      </c>
    </row>
    <row r="144" spans="2:4" s="41" customFormat="1" ht="30" customHeight="1" x14ac:dyDescent="0.2">
      <c r="B144" s="331" t="s">
        <v>375</v>
      </c>
      <c r="C144" s="332" t="s">
        <v>644</v>
      </c>
    </row>
    <row r="145" spans="2:4" s="41" customFormat="1" ht="25.5" customHeight="1" x14ac:dyDescent="0.2">
      <c r="B145" s="331" t="s">
        <v>359</v>
      </c>
      <c r="C145" s="332" t="s">
        <v>942</v>
      </c>
    </row>
    <row r="146" spans="2:4" s="41" customFormat="1" ht="30.75" customHeight="1" x14ac:dyDescent="0.2">
      <c r="B146" s="331" t="s">
        <v>374</v>
      </c>
      <c r="C146" s="332" t="s">
        <v>943</v>
      </c>
    </row>
    <row r="147" spans="2:4" s="41" customFormat="1" ht="30" customHeight="1" x14ac:dyDescent="0.2">
      <c r="B147" s="331" t="s">
        <v>373</v>
      </c>
      <c r="C147" s="332" t="s">
        <v>369</v>
      </c>
    </row>
    <row r="148" spans="2:4" s="41" customFormat="1" ht="15" customHeight="1" x14ac:dyDescent="0.2">
      <c r="B148" s="1022" t="s">
        <v>372</v>
      </c>
      <c r="C148" s="332" t="s">
        <v>370</v>
      </c>
    </row>
    <row r="149" spans="2:4" s="41" customFormat="1" ht="15" customHeight="1" x14ac:dyDescent="0.2">
      <c r="B149" s="1022" t="s">
        <v>371</v>
      </c>
      <c r="C149" s="332" t="s">
        <v>370</v>
      </c>
    </row>
    <row r="150" spans="2:4" s="41" customFormat="1" ht="15" customHeight="1" x14ac:dyDescent="0.2">
      <c r="B150" s="1022" t="s">
        <v>664</v>
      </c>
      <c r="C150" s="332" t="s">
        <v>370</v>
      </c>
    </row>
    <row r="151" spans="2:4" s="41" customFormat="1" ht="15" customHeight="1" x14ac:dyDescent="0.2">
      <c r="B151" s="1022" t="s">
        <v>665</v>
      </c>
      <c r="C151" s="332" t="s">
        <v>370</v>
      </c>
    </row>
    <row r="152" spans="2:4" s="41" customFormat="1" ht="15" customHeight="1" x14ac:dyDescent="0.2">
      <c r="B152" s="1022" t="s">
        <v>666</v>
      </c>
      <c r="C152" s="332" t="s">
        <v>370</v>
      </c>
    </row>
    <row r="153" spans="2:4" s="41" customFormat="1" ht="15" customHeight="1" x14ac:dyDescent="0.2">
      <c r="B153" s="1022" t="s">
        <v>667</v>
      </c>
      <c r="C153" s="332" t="s">
        <v>669</v>
      </c>
    </row>
    <row r="154" spans="2:4" s="41" customFormat="1" ht="15" customHeight="1" x14ac:dyDescent="0.2">
      <c r="B154" s="1022" t="s">
        <v>668</v>
      </c>
      <c r="C154" s="332" t="s">
        <v>669</v>
      </c>
    </row>
    <row r="155" spans="2:4" ht="8.1" customHeight="1" x14ac:dyDescent="0.2">
      <c r="C155" s="16"/>
      <c r="D155" s="16"/>
    </row>
    <row r="156" spans="2:4" ht="15" customHeight="1" x14ac:dyDescent="0.2">
      <c r="B156" s="265" t="s">
        <v>638</v>
      </c>
      <c r="C156" s="131"/>
      <c r="D156" s="16"/>
    </row>
    <row r="157" spans="2:4" s="264" customFormat="1" ht="15" customHeight="1" x14ac:dyDescent="0.2">
      <c r="B157" s="638"/>
      <c r="C157" s="142"/>
    </row>
    <row r="158" spans="2:4" s="264" customFormat="1" ht="15" customHeight="1" x14ac:dyDescent="0.2">
      <c r="B158" s="98" t="s">
        <v>679</v>
      </c>
      <c r="C158" s="49"/>
    </row>
    <row r="159" spans="2:4" s="264" customFormat="1" ht="15" customHeight="1" x14ac:dyDescent="0.2">
      <c r="B159" s="331" t="s">
        <v>355</v>
      </c>
      <c r="C159" s="332" t="s">
        <v>385</v>
      </c>
    </row>
    <row r="160" spans="2:4" s="264" customFormat="1" ht="15" customHeight="1" x14ac:dyDescent="0.2">
      <c r="B160" s="331" t="s">
        <v>376</v>
      </c>
      <c r="C160" s="332" t="s">
        <v>386</v>
      </c>
    </row>
    <row r="161" spans="2:3" s="264" customFormat="1" ht="15" customHeight="1" x14ac:dyDescent="0.2">
      <c r="B161" s="331" t="s">
        <v>365</v>
      </c>
      <c r="C161" s="332" t="s">
        <v>670</v>
      </c>
    </row>
    <row r="162" spans="2:3" s="264" customFormat="1" ht="15" customHeight="1" x14ac:dyDescent="0.2">
      <c r="B162" s="331" t="s">
        <v>543</v>
      </c>
      <c r="C162" s="332" t="s">
        <v>671</v>
      </c>
    </row>
    <row r="163" spans="2:3" s="264" customFormat="1" ht="15" customHeight="1" x14ac:dyDescent="0.2">
      <c r="B163" s="331" t="s">
        <v>90</v>
      </c>
      <c r="C163" s="332" t="s">
        <v>672</v>
      </c>
    </row>
    <row r="164" spans="2:3" s="264" customFormat="1" ht="15" customHeight="1" x14ac:dyDescent="0.2">
      <c r="B164" s="331" t="s">
        <v>544</v>
      </c>
      <c r="C164" s="332" t="s">
        <v>673</v>
      </c>
    </row>
    <row r="165" spans="2:3" s="264" customFormat="1" ht="15" customHeight="1" x14ac:dyDescent="0.2">
      <c r="B165" s="331" t="s">
        <v>545</v>
      </c>
      <c r="C165" s="332" t="s">
        <v>673</v>
      </c>
    </row>
    <row r="166" spans="2:3" s="264" customFormat="1" ht="15" customHeight="1" x14ac:dyDescent="0.2">
      <c r="B166" s="331" t="s">
        <v>546</v>
      </c>
      <c r="C166" s="332" t="s">
        <v>674</v>
      </c>
    </row>
    <row r="167" spans="2:3" s="264" customFormat="1" ht="15" customHeight="1" x14ac:dyDescent="0.2">
      <c r="B167" s="331" t="s">
        <v>547</v>
      </c>
      <c r="C167" s="332" t="s">
        <v>674</v>
      </c>
    </row>
    <row r="168" spans="2:3" s="264" customFormat="1" ht="25.5" x14ac:dyDescent="0.2">
      <c r="B168" s="331" t="s">
        <v>548</v>
      </c>
      <c r="C168" s="332" t="s">
        <v>675</v>
      </c>
    </row>
    <row r="169" spans="2:3" s="264" customFormat="1" ht="38.25" x14ac:dyDescent="0.2">
      <c r="B169" s="331" t="s">
        <v>549</v>
      </c>
      <c r="C169" s="332" t="s">
        <v>676</v>
      </c>
    </row>
    <row r="170" spans="2:3" s="264" customFormat="1" ht="38.25" x14ac:dyDescent="0.2">
      <c r="B170" s="331" t="s">
        <v>631</v>
      </c>
      <c r="C170" s="332" t="s">
        <v>677</v>
      </c>
    </row>
    <row r="171" spans="2:3" s="264" customFormat="1" ht="15" customHeight="1" x14ac:dyDescent="0.2">
      <c r="B171" s="331" t="s">
        <v>576</v>
      </c>
      <c r="C171" s="332" t="s">
        <v>678</v>
      </c>
    </row>
    <row r="172" spans="2:3" s="264" customFormat="1" ht="9.75" customHeight="1" x14ac:dyDescent="0.2">
      <c r="B172" s="638"/>
      <c r="C172" s="142"/>
    </row>
    <row r="173" spans="2:3" s="264" customFormat="1" ht="15" customHeight="1" x14ac:dyDescent="0.2">
      <c r="B173" s="265" t="s">
        <v>639</v>
      </c>
      <c r="C173" s="131"/>
    </row>
    <row r="174" spans="2:3" s="264" customFormat="1" ht="9.75" customHeight="1" x14ac:dyDescent="0.2">
      <c r="B174" s="638"/>
      <c r="C174" s="142"/>
    </row>
    <row r="175" spans="2:3" s="264" customFormat="1" ht="15" customHeight="1" x14ac:dyDescent="0.2">
      <c r="B175" s="98" t="s">
        <v>689</v>
      </c>
      <c r="C175" s="49"/>
    </row>
    <row r="176" spans="2:3" s="264" customFormat="1" ht="15" customHeight="1" x14ac:dyDescent="0.2">
      <c r="B176" s="331" t="s">
        <v>543</v>
      </c>
      <c r="C176" s="332" t="s">
        <v>680</v>
      </c>
    </row>
    <row r="177" spans="2:4" s="264" customFormat="1" ht="15" customHeight="1" x14ac:dyDescent="0.2">
      <c r="B177" s="331" t="s">
        <v>90</v>
      </c>
      <c r="C177" s="332" t="s">
        <v>672</v>
      </c>
    </row>
    <row r="178" spans="2:4" s="264" customFormat="1" ht="15" customHeight="1" x14ac:dyDescent="0.2">
      <c r="B178" s="331" t="s">
        <v>544</v>
      </c>
      <c r="C178" s="332" t="s">
        <v>673</v>
      </c>
    </row>
    <row r="179" spans="2:4" s="264" customFormat="1" ht="15" customHeight="1" x14ac:dyDescent="0.2">
      <c r="B179" s="331" t="s">
        <v>545</v>
      </c>
      <c r="C179" s="332" t="s">
        <v>673</v>
      </c>
    </row>
    <row r="180" spans="2:4" s="264" customFormat="1" ht="38.25" x14ac:dyDescent="0.2">
      <c r="B180" s="331" t="s">
        <v>631</v>
      </c>
      <c r="C180" s="332" t="s">
        <v>677</v>
      </c>
    </row>
    <row r="181" spans="2:4" s="264" customFormat="1" ht="15" customHeight="1" x14ac:dyDescent="0.2">
      <c r="B181" s="331" t="s">
        <v>682</v>
      </c>
      <c r="C181" s="332" t="s">
        <v>681</v>
      </c>
    </row>
    <row r="182" spans="2:4" s="264" customFormat="1" ht="15" customHeight="1" x14ac:dyDescent="0.2">
      <c r="B182" s="331" t="s">
        <v>683</v>
      </c>
      <c r="C182" s="332" t="s">
        <v>681</v>
      </c>
    </row>
    <row r="183" spans="2:4" ht="15" customHeight="1" x14ac:dyDescent="0.2">
      <c r="B183" s="331" t="s">
        <v>685</v>
      </c>
      <c r="C183" s="332" t="s">
        <v>684</v>
      </c>
      <c r="D183" s="16"/>
    </row>
    <row r="184" spans="2:4" ht="15" customHeight="1" x14ac:dyDescent="0.2">
      <c r="B184" s="331" t="s">
        <v>687</v>
      </c>
      <c r="C184" s="332" t="s">
        <v>686</v>
      </c>
      <c r="D184" s="16"/>
    </row>
    <row r="185" spans="2:4" ht="8.1" customHeight="1" x14ac:dyDescent="0.2">
      <c r="C185" s="16"/>
      <c r="D185" s="16"/>
    </row>
    <row r="186" spans="2:4" ht="15.95" customHeight="1" x14ac:dyDescent="0.2">
      <c r="B186" s="265" t="s">
        <v>640</v>
      </c>
      <c r="C186" s="131"/>
      <c r="D186" s="16"/>
    </row>
    <row r="187" spans="2:4" ht="6" customHeight="1" x14ac:dyDescent="0.2">
      <c r="C187" s="16"/>
      <c r="D187" s="16"/>
    </row>
    <row r="188" spans="2:4" s="41" customFormat="1" ht="15" customHeight="1" x14ac:dyDescent="0.2">
      <c r="B188" s="123" t="s">
        <v>350</v>
      </c>
      <c r="C188" s="123"/>
    </row>
    <row r="189" spans="2:4" s="41" customFormat="1" ht="15" customHeight="1" x14ac:dyDescent="0.2">
      <c r="B189" s="331" t="s">
        <v>355</v>
      </c>
      <c r="C189" s="332" t="s">
        <v>385</v>
      </c>
    </row>
    <row r="190" spans="2:4" s="41" customFormat="1" ht="45" customHeight="1" x14ac:dyDescent="0.2">
      <c r="B190" s="331" t="s">
        <v>363</v>
      </c>
      <c r="C190" s="332" t="s">
        <v>413</v>
      </c>
    </row>
    <row r="191" spans="2:4" s="41" customFormat="1" ht="15" customHeight="1" x14ac:dyDescent="0.2">
      <c r="B191" s="331" t="s">
        <v>364</v>
      </c>
      <c r="C191" s="332" t="s">
        <v>361</v>
      </c>
    </row>
    <row r="192" spans="2:4" s="41" customFormat="1" ht="15" customHeight="1" x14ac:dyDescent="0.2">
      <c r="B192" s="331" t="s">
        <v>365</v>
      </c>
      <c r="C192" s="332" t="s">
        <v>688</v>
      </c>
    </row>
    <row r="193" spans="2:4" s="41" customFormat="1" ht="30" customHeight="1" x14ac:dyDescent="0.2">
      <c r="B193" s="331" t="s">
        <v>366</v>
      </c>
      <c r="C193" s="332" t="s">
        <v>635</v>
      </c>
    </row>
    <row r="194" spans="2:4" s="41" customFormat="1" ht="15" customHeight="1" x14ac:dyDescent="0.2">
      <c r="B194" s="331" t="s">
        <v>359</v>
      </c>
      <c r="C194" s="332" t="s">
        <v>944</v>
      </c>
    </row>
    <row r="195" spans="2:4" s="41" customFormat="1" ht="15" customHeight="1" x14ac:dyDescent="0.2">
      <c r="B195" s="331" t="s">
        <v>360</v>
      </c>
      <c r="C195" s="1233" t="s">
        <v>945</v>
      </c>
    </row>
    <row r="196" spans="2:4" s="41" customFormat="1" ht="15" customHeight="1" x14ac:dyDescent="0.2">
      <c r="B196" s="331" t="s">
        <v>367</v>
      </c>
      <c r="C196" s="332" t="s">
        <v>362</v>
      </c>
    </row>
    <row r="197" spans="2:4" s="41" customFormat="1" ht="42.75" customHeight="1" x14ac:dyDescent="0.2">
      <c r="B197" s="331" t="s">
        <v>965</v>
      </c>
      <c r="C197" s="332" t="s">
        <v>968</v>
      </c>
    </row>
    <row r="198" spans="2:4" s="41" customFormat="1" ht="15" customHeight="1" x14ac:dyDescent="0.2">
      <c r="B198" s="331" t="s">
        <v>966</v>
      </c>
      <c r="C198" s="332" t="s">
        <v>368</v>
      </c>
    </row>
    <row r="199" spans="2:4" s="41" customFormat="1" ht="45.75" customHeight="1" x14ac:dyDescent="0.2">
      <c r="B199" s="331" t="s">
        <v>967</v>
      </c>
      <c r="C199" s="1249" t="s">
        <v>969</v>
      </c>
    </row>
    <row r="200" spans="2:4" ht="8.1" customHeight="1" x14ac:dyDescent="0.2">
      <c r="B200" s="333"/>
      <c r="C200" s="333"/>
      <c r="D200" s="16"/>
    </row>
    <row r="201" spans="2:4" ht="15.95" customHeight="1" x14ac:dyDescent="0.2">
      <c r="B201" s="265" t="s">
        <v>792</v>
      </c>
      <c r="C201" s="131"/>
      <c r="D201" s="16"/>
    </row>
    <row r="202" spans="2:4" ht="6" customHeight="1" x14ac:dyDescent="0.2">
      <c r="C202" s="16"/>
      <c r="D202" s="16"/>
    </row>
    <row r="203" spans="2:4" s="309" customFormat="1" ht="24" customHeight="1" x14ac:dyDescent="0.2">
      <c r="B203" s="1258" t="s">
        <v>882</v>
      </c>
      <c r="C203" s="1258"/>
    </row>
    <row r="204" spans="2:4" s="5" customFormat="1" ht="15" customHeight="1" x14ac:dyDescent="0.2">
      <c r="B204" s="331" t="s">
        <v>355</v>
      </c>
      <c r="C204" s="332" t="s">
        <v>385</v>
      </c>
    </row>
    <row r="205" spans="2:4" s="5" customFormat="1" ht="15" customHeight="1" x14ac:dyDescent="0.2">
      <c r="B205" s="331" t="s">
        <v>356</v>
      </c>
      <c r="C205" s="332" t="s">
        <v>634</v>
      </c>
    </row>
    <row r="206" spans="2:4" s="5" customFormat="1" ht="15" customHeight="1" x14ac:dyDescent="0.2">
      <c r="B206" s="331" t="s">
        <v>357</v>
      </c>
      <c r="C206" s="331" t="s">
        <v>387</v>
      </c>
    </row>
    <row r="207" spans="2:4" s="5" customFormat="1" ht="15" customHeight="1" x14ac:dyDescent="0.2">
      <c r="B207" s="331" t="s">
        <v>358</v>
      </c>
      <c r="C207" s="331" t="s">
        <v>354</v>
      </c>
    </row>
    <row r="208" spans="2:4" s="5" customFormat="1" ht="15" customHeight="1" x14ac:dyDescent="0.2">
      <c r="B208" s="331" t="s">
        <v>359</v>
      </c>
      <c r="C208" s="332" t="s">
        <v>944</v>
      </c>
    </row>
    <row r="209" spans="1:4" s="5" customFormat="1" ht="15" customHeight="1" x14ac:dyDescent="0.2">
      <c r="B209" s="331" t="s">
        <v>360</v>
      </c>
      <c r="C209" s="1233" t="s">
        <v>945</v>
      </c>
    </row>
    <row r="210" spans="1:4" s="309" customFormat="1" ht="8.1" customHeight="1" x14ac:dyDescent="0.2"/>
    <row r="211" spans="1:4" s="21" customFormat="1" ht="15.95" customHeight="1" x14ac:dyDescent="0.2">
      <c r="A211" s="16"/>
      <c r="B211" s="265" t="s">
        <v>834</v>
      </c>
      <c r="C211" s="131"/>
      <c r="D211" s="136"/>
    </row>
    <row r="212" spans="1:4" s="21" customFormat="1" ht="6" customHeight="1" x14ac:dyDescent="0.2">
      <c r="A212" s="16"/>
      <c r="B212" s="128"/>
      <c r="C212" s="132"/>
      <c r="D212" s="136"/>
    </row>
    <row r="213" spans="1:4" s="21" customFormat="1" ht="15" customHeight="1" x14ac:dyDescent="0.2">
      <c r="A213" s="16"/>
      <c r="B213" s="123" t="s">
        <v>633</v>
      </c>
      <c r="C213" s="132"/>
      <c r="D213" s="136"/>
    </row>
    <row r="214" spans="1:4" s="21" customFormat="1" ht="8.1" customHeight="1" x14ac:dyDescent="0.2">
      <c r="A214" s="16"/>
      <c r="B214" s="123"/>
      <c r="C214" s="132"/>
      <c r="D214" s="136"/>
    </row>
    <row r="215" spans="1:4" ht="15.95" customHeight="1" x14ac:dyDescent="0.2">
      <c r="B215" s="265" t="s">
        <v>334</v>
      </c>
      <c r="C215" s="131"/>
      <c r="D215" s="16"/>
    </row>
    <row r="216" spans="1:4" ht="6" customHeight="1" x14ac:dyDescent="0.2">
      <c r="C216" s="16"/>
      <c r="D216" s="16"/>
    </row>
    <row r="217" spans="1:4" s="21" customFormat="1" ht="8.1" customHeight="1" x14ac:dyDescent="0.2">
      <c r="A217" s="16"/>
      <c r="B217" s="129"/>
      <c r="C217" s="202"/>
      <c r="D217" s="136"/>
    </row>
    <row r="218" spans="1:4" s="21" customFormat="1" ht="14.25" customHeight="1" x14ac:dyDescent="0.2">
      <c r="A218" s="16"/>
      <c r="B218" s="129" t="s">
        <v>880</v>
      </c>
      <c r="C218" s="132"/>
      <c r="D218" s="136"/>
    </row>
    <row r="219" spans="1:4" s="21" customFormat="1" ht="29.25" customHeight="1" x14ac:dyDescent="0.2">
      <c r="A219" s="16"/>
      <c r="B219" s="1252" t="s">
        <v>932</v>
      </c>
      <c r="C219" s="1252"/>
      <c r="D219" s="136"/>
    </row>
    <row r="220" spans="1:4" ht="8.1" customHeight="1" x14ac:dyDescent="0.2">
      <c r="C220" s="16"/>
      <c r="D220" s="16"/>
    </row>
    <row r="221" spans="1:4" ht="15" customHeight="1" x14ac:dyDescent="0.2">
      <c r="B221" s="129" t="s">
        <v>383</v>
      </c>
      <c r="C221" s="16"/>
      <c r="D221" s="16"/>
    </row>
    <row r="222" spans="1:4" ht="15" customHeight="1" x14ac:dyDescent="0.2">
      <c r="B222" s="129" t="s">
        <v>384</v>
      </c>
      <c r="C222" s="16"/>
      <c r="D222" s="16"/>
    </row>
    <row r="223" spans="1:4" ht="8.1" customHeight="1" x14ac:dyDescent="0.2">
      <c r="C223" s="16"/>
      <c r="D223" s="16"/>
    </row>
    <row r="224" spans="1:4" ht="15.95" customHeight="1" x14ac:dyDescent="0.2">
      <c r="B224" s="265" t="s">
        <v>82</v>
      </c>
      <c r="C224" s="131"/>
      <c r="D224" s="16"/>
    </row>
    <row r="225" spans="1:4" ht="6" customHeight="1" x14ac:dyDescent="0.2">
      <c r="C225" s="16"/>
      <c r="D225" s="16"/>
    </row>
    <row r="226" spans="1:4" ht="12.75" customHeight="1" x14ac:dyDescent="0.2">
      <c r="B226" s="142" t="s">
        <v>353</v>
      </c>
      <c r="C226" s="16"/>
      <c r="D226" s="16"/>
    </row>
    <row r="227" spans="1:4" ht="8.1" customHeight="1" x14ac:dyDescent="0.2">
      <c r="C227" s="16"/>
      <c r="D227" s="16"/>
    </row>
    <row r="228" spans="1:4" s="21" customFormat="1" ht="15.95" customHeight="1" x14ac:dyDescent="0.2">
      <c r="A228" s="16"/>
      <c r="B228" s="125" t="s">
        <v>116</v>
      </c>
      <c r="C228" s="131"/>
      <c r="D228" s="136"/>
    </row>
    <row r="229" spans="1:4" s="21" customFormat="1" ht="6" customHeight="1" x14ac:dyDescent="0.2">
      <c r="A229" s="16"/>
      <c r="B229" s="102"/>
      <c r="C229" s="132"/>
      <c r="D229" s="136"/>
    </row>
    <row r="230" spans="1:4" s="21" customFormat="1" ht="15" customHeight="1" x14ac:dyDescent="0.2">
      <c r="A230" s="16"/>
      <c r="B230" s="142" t="str">
        <f>"In diesem Tabellenblatt wird die annuitätische Berücksichtigung in den Erlösobergrenzen des Regulierungskontosaldos "&amp; 'A. Allgemeine Informationen'!C15 &amp;" verteilt auf 3 Jahre ("&amp;'A. Allgemeine Informationen'!C15+3&amp;" bis "&amp;'A. Allgemeine Informationen'!C15+5&amp;") berechnet."</f>
        <v>In diesem Tabellenblatt wird die annuitätische Berücksichtigung in den Erlösobergrenzen des Regulierungskontosaldos 2025 verteilt auf 3 Jahre (2028 bis 2030) berechnet.</v>
      </c>
      <c r="C230" s="143"/>
      <c r="D230" s="136"/>
    </row>
    <row r="231" spans="1:4" ht="8.1" customHeight="1" x14ac:dyDescent="0.2">
      <c r="C231" s="16"/>
      <c r="D231" s="16"/>
    </row>
    <row r="232" spans="1:4" ht="15.95" customHeight="1" x14ac:dyDescent="0.2">
      <c r="B232" s="125" t="s">
        <v>115</v>
      </c>
      <c r="C232" s="131"/>
    </row>
    <row r="233" spans="1:4" ht="6" customHeight="1" x14ac:dyDescent="0.2">
      <c r="B233" s="126"/>
      <c r="C233" s="41"/>
    </row>
    <row r="234" spans="1:4" ht="15" customHeight="1" x14ac:dyDescent="0.2">
      <c r="B234" s="98" t="s">
        <v>16</v>
      </c>
      <c r="C234" s="41"/>
    </row>
    <row r="235" spans="1:4" ht="8.1" customHeight="1" x14ac:dyDescent="0.2">
      <c r="C235" s="16"/>
      <c r="D235" s="16"/>
    </row>
  </sheetData>
  <sheetProtection algorithmName="SHA-512" hashValue="14zOXoiQfFMf4LtVw/mqia03RDMniFwST0s5tEejeYWYBIIY6IB4U3lhJ2SfUGerFrhBjWEQD5yfV7MOrYS5Jg==" saltValue="UdHdYOvcBgYAfPRwXb0dSg==" spinCount="100000" sheet="1" objects="1" scenarios="1"/>
  <dataConsolidate/>
  <customSheetViews>
    <customSheetView guid="{AB984B78-CF90-47D3-BD7F-5805A1C1409B}" scale="85" showPageBreaks="1" showGridLines="0" printArea="1">
      <selection activeCell="B4" sqref="B4"/>
      <pageMargins left="0.47" right="0.31" top="0.41" bottom="0.61" header="0.34" footer="0.4921259845"/>
      <pageSetup paperSize="9" scale="50" fitToHeight="2" orientation="portrait" r:id="rId1"/>
      <headerFooter alignWithMargins="0"/>
    </customSheetView>
    <customSheetView guid="{FF7014B8-726F-4A88-B434-EC34DD9149F9}" showGridLines="0" topLeftCell="A70">
      <selection activeCell="C74" sqref="C74"/>
      <pageMargins left="0.78740157480314965" right="0.78740157480314965" top="0.98425196850393704" bottom="0.98425196850393704" header="0.51181102362204722" footer="0.51181102362204722"/>
      <pageSetup paperSize="9" scale="47" fitToHeight="2" orientation="portrait" r:id="rId2"/>
      <headerFooter alignWithMargins="0">
        <oddHeader>&amp;L&amp;A, Seite &amp;P von &amp;N&amp;R&amp;D</oddHeader>
      </headerFooter>
    </customSheetView>
  </customSheetViews>
  <mergeCells count="9">
    <mergeCell ref="B219:C219"/>
    <mergeCell ref="B72:C72"/>
    <mergeCell ref="B80:C80"/>
    <mergeCell ref="B56:C56"/>
    <mergeCell ref="B76:C76"/>
    <mergeCell ref="B60:C60"/>
    <mergeCell ref="B64:C64"/>
    <mergeCell ref="B68:C68"/>
    <mergeCell ref="B203:C203"/>
  </mergeCells>
  <phoneticPr fontId="13" type="noConversion"/>
  <hyperlinks>
    <hyperlink ref="B5" location="'A. Allgemeine Informationen'!A1" display="A. Allgemeine Informationen" xr:uid="{00000000-0004-0000-0000-000000000000}"/>
    <hyperlink ref="B6" location="'A1. Umsatzerlöse'!A1" display="A1. Umsatzerlöse" xr:uid="{00000000-0004-0000-0000-000001000000}"/>
    <hyperlink ref="B7" location="'A2. Bilanz'!A1" display="A2. Bilanz" xr:uid="{00000000-0004-0000-0000-000002000000}"/>
    <hyperlink ref="B8" location="'A3. GuV'!A1" display="A3. GuV" xr:uid="{00000000-0004-0000-0000-000003000000}"/>
    <hyperlink ref="B11" location="'E1. Erzielb. Erlöse'!A1" display="E1. Erzielb. Erlöse" xr:uid="{00000000-0004-0000-0000-000004000000}"/>
    <hyperlink ref="B33" location="'H. Erläuterungen'!A1" display="H. Erläuterungen" xr:uid="{00000000-0004-0000-0000-000008000000}"/>
    <hyperlink ref="B45" location="'A. Allgemeine Informationen'!A1" display="A. Allgemeine Informationen" xr:uid="{00000000-0004-0000-0000-000009000000}"/>
    <hyperlink ref="B54" location="'A1. Umsatzerlöse'!A1" display="A1. Umsatzerlöse" xr:uid="{00000000-0004-0000-0000-00000A000000}"/>
    <hyperlink ref="B58" location="'A2. Bilanz'!A1" display="A2. Bilanz" xr:uid="{00000000-0004-0000-0000-00000B000000}"/>
    <hyperlink ref="B62" location="'A3. GuV'!A1" display="A3. GuV" xr:uid="{00000000-0004-0000-0000-00000C000000}"/>
    <hyperlink ref="B74" location="'E1. Erzielb. Erlöse'!A1" display="E1. Erzielb. Erlöse" xr:uid="{00000000-0004-0000-0000-00000D000000}"/>
    <hyperlink ref="B78" location="'E4.a. MSB (inkl. Messung)'!A1" display="E4.a. MSB (inkl. Messung)" xr:uid="{00000000-0004-0000-0000-000010000000}"/>
    <hyperlink ref="B232" location="'H. Erläuterungen'!A1" display="H. Erläuterungen" xr:uid="{00000000-0004-0000-0000-000011000000}"/>
    <hyperlink ref="B31" location="'F. Zusammenfassung'!A1" display="F. Zusammenfassung" xr:uid="{00000000-0004-0000-0000-000012000000}"/>
    <hyperlink ref="B14" location="'E5. Investmaßnahmen'!A1" display="E5. Investmaßnahmen" xr:uid="{00000000-0004-0000-0000-000013000000}"/>
    <hyperlink ref="B211" location="'E9. Zsfg FSVn'!A1" display="E9. - E9.f." xr:uid="{00000000-0004-0000-0000-000014000000}"/>
    <hyperlink ref="B32" location="'G. Auflösung RegKto'!A1" display="G. Auflösung RegKto" xr:uid="{00000000-0004-0000-0000-000015000000}"/>
    <hyperlink ref="B228" location="'G. Auflösung RegKto'!A1" display="G. Auflösung RegKto" xr:uid="{00000000-0004-0000-0000-000016000000}"/>
    <hyperlink ref="B15" location="'E7. BKZ_NAB_IZ'!A1" display="E7. BKZ_NAB_IZ" xr:uid="{00000000-0004-0000-0000-000017000000}"/>
    <hyperlink ref="B23" location="'E9. Verfahrensreg. Kosten'!A1" display="E9. Verfahrensreg. Kosten" xr:uid="{00000000-0004-0000-0000-000018000000}"/>
    <hyperlink ref="B107" location="'E7. BKZ_NAB_IZ'!A1" display="E7. BKZ_NAB_IZ" xr:uid="{00000000-0004-0000-0000-000019000000}"/>
    <hyperlink ref="B9" location="'A4. Anlagenspiegel'!A1" display="A4. Anlagenspiegel" xr:uid="{00000000-0004-0000-0000-00001C000000}"/>
    <hyperlink ref="B16" location="'E8. KKAuf'!A1" display="E8. KKauf" xr:uid="{00000000-0004-0000-0000-00001D000000}"/>
    <hyperlink ref="B18" location="'E8.a. SAV'!A1" display="E8.a. KKauf_SAV" xr:uid="{00000000-0004-0000-0000-00001E000000}"/>
    <hyperlink ref="B19" location="'E8.b. SAV_Netto'!A1" display="E8.b. SAV_Netto" xr:uid="{00000000-0004-0000-0000-00001F000000}"/>
    <hyperlink ref="B20" location="'E8.c. Mengen'!A1" display="E8.c. Mengen" xr:uid="{00000000-0004-0000-0000-000020000000}"/>
    <hyperlink ref="B24" location="'E9.a. Regelleistung'!A1" display="E9.a. Regelleistung" xr:uid="{00000000-0004-0000-0000-000021000000}"/>
    <hyperlink ref="B25" location="'E9.b. Netzverluste'!A1" display="E9.b. Netzverluste" xr:uid="{00000000-0004-0000-0000-000022000000}"/>
    <hyperlink ref="B26" location="'E9.c. FSV_NsA PtH'!A1" display="E9.c. FSV_NsA PtH" xr:uid="{00000000-0004-0000-0000-000024000000}"/>
    <hyperlink ref="B30" location="'E10. Sonstiges'!A1" display="E10. Sonstiges" xr:uid="{00000000-0004-0000-0000-000025000000}"/>
    <hyperlink ref="B66" location="'A4. Anlagenspiegel'!A1" display="A4. Anlagenspiegel" xr:uid="{00000000-0004-0000-0000-000026000000}"/>
    <hyperlink ref="B102" location="'E5. Investmaßnahmen'!A1" display="E5. Investmaßnahmen" xr:uid="{00000000-0004-0000-0000-000027000000}"/>
    <hyperlink ref="B138" location="'E8.a. SAV'!A1" display="E8.a. SAV" xr:uid="{00000000-0004-0000-0000-000029000000}"/>
    <hyperlink ref="B201" location="'E8.f. BKZ_NAB_IZ'!A1" display="E8.f. BKZ_NAB_IZ" xr:uid="{00000000-0004-0000-0000-00002A000000}"/>
    <hyperlink ref="B186" location="'E8.d. WAV'!A1" display="E8.d. WAV" xr:uid="{00000000-0004-0000-0000-00002B000000}"/>
    <hyperlink ref="B215" location="'E10. Sonstiges'!A1" display="E10. Sonstiges" xr:uid="{00000000-0004-0000-0000-00002C000000}"/>
    <hyperlink ref="B224" location="'F. Zusammenfassung'!A1" display="F. Zusammenfassung" xr:uid="{00000000-0004-0000-0000-00002D000000}"/>
    <hyperlink ref="B70" location="'A5. Energiefluss'!A1" display="A5. Energiefluss" xr:uid="{00000000-0004-0000-0000-00002E000000}"/>
    <hyperlink ref="B10" location="'A5. Energiefluss'!A1" display="A5. Energiefluss" xr:uid="{00000000-0004-0000-0000-00002F000000}"/>
    <hyperlink ref="B28" location="E9.e._Schwarzstart!A1" display="E9.e. FSV Schwarzstart" xr:uid="{00000000-0004-0000-0000-000032000000}"/>
    <hyperlink ref="B21" location="'E8.d. WAV'!A1" display="E8.d. WAV" xr:uid="{AB25381B-222B-4384-8D68-EF4ACDC04069}"/>
    <hyperlink ref="B29" location="'E9.f. FSV_KEI'!A1" display="E9.f. FSV_KEI" xr:uid="{197EF2C9-1C60-41FF-AF95-3F90FAF00FC6}"/>
    <hyperlink ref="B12" location="'E4.a. MSB (inkl. Messung)'!Druckbereich" display="E4.a. MSB (inkl. Messung)" xr:uid="{00000000-0004-0000-0000-000007000000}"/>
    <hyperlink ref="B22" location="'E8.f. BKZ_NAB_IZ'!A1" display="E8.f. BKZ_NAB_IZ" xr:uid="{ECA0C935-E981-4757-A2C8-18FAA9E81A92}"/>
    <hyperlink ref="B117" location="'E8. KKAuf'!A1" display="E8. KKAuf" xr:uid="{B725CF67-D2C5-4975-9C3B-D4EB4435B35C}"/>
    <hyperlink ref="B156" location="'E8.b. SAV_Netto'!A1" display="E8.b. SAV_Netto" xr:uid="{7C85925D-276B-45E5-A6AD-4A4A39681AB2}"/>
    <hyperlink ref="B173" location="'E8.c. Mengen'!A1" display="E8.c. Mengen" xr:uid="{CBB9F75D-587D-4F8D-AEA4-6A094A66D066}"/>
    <hyperlink ref="B125" location="'E8.a. SAV'!A1" display="E8.a. SAV" xr:uid="{C415BD9B-DD27-4961-8A1D-4C376D06CD87}"/>
    <hyperlink ref="B17" location="'E8. KKAuf'!A1" display="E8. KKauf" xr:uid="{8F3F093F-3CD3-40D9-8F69-69650C00403F}"/>
    <hyperlink ref="B27" location="'E9.d. FSV_NsA 13k'!A1" display="E9.d. FSV_NsA 13k" xr:uid="{1D044DB2-6B99-4C2F-9260-BE56EE47D973}"/>
    <hyperlink ref="B94" location="'E4.b. Beteiligung iMSys'!A1" display="E4.b. POG iMSys" xr:uid="{00000000-0004-0000-0000-000033000000}"/>
    <hyperlink ref="B13" location="'E4.b. Beteiligung iMSys'!A1" display="E4.b. Beteiligung iMSys" xr:uid="{EE72FE6C-3C0C-4B98-A1F3-06E934475DA0}"/>
  </hyperlinks>
  <pageMargins left="0.47" right="0.31" top="0.41" bottom="0.61" header="0.34" footer="0.4921259845"/>
  <pageSetup paperSize="9" scale="50" fitToHeight="2" orientation="portrait" r:id="rId3"/>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2D2B3-80D3-435C-9E22-307D349C5E9F}">
  <sheetPr codeName="Tabelle23">
    <tabColor rgb="FFFFFF99"/>
    <pageSetUpPr fitToPage="1"/>
  </sheetPr>
  <dimension ref="B1:O56"/>
  <sheetViews>
    <sheetView showGridLines="0" showZeros="0" zoomScale="85" zoomScaleNormal="85" workbookViewId="0">
      <pane ySplit="5" topLeftCell="A6" activePane="bottomLeft" state="frozen"/>
      <selection activeCell="B29" sqref="B29"/>
      <selection pane="bottomLeft" activeCell="B6" sqref="B6"/>
    </sheetView>
  </sheetViews>
  <sheetFormatPr baseColWidth="10" defaultColWidth="11.42578125" defaultRowHeight="15" x14ac:dyDescent="0.25"/>
  <cols>
    <col min="1" max="1" width="3" style="786" customWidth="1"/>
    <col min="2" max="2" width="9.5703125" style="786" customWidth="1"/>
    <col min="3" max="4" width="64.5703125" style="786" customWidth="1"/>
    <col min="5" max="5" width="15.5703125" style="1004" customWidth="1"/>
    <col min="6" max="15" width="20.5703125" style="786" customWidth="1"/>
    <col min="16" max="16384" width="11.42578125" style="786"/>
  </cols>
  <sheetData>
    <row r="1" spans="2:15" ht="23.1" customHeight="1" x14ac:dyDescent="0.25">
      <c r="B1" s="743" t="s">
        <v>626</v>
      </c>
      <c r="E1" s="1002"/>
      <c r="F1" s="787"/>
      <c r="G1" s="787"/>
    </row>
    <row r="2" spans="2:15" ht="10.5" customHeight="1" x14ac:dyDescent="0.25">
      <c r="B2" s="743"/>
      <c r="E2" s="1002"/>
      <c r="F2" s="787"/>
      <c r="G2" s="787"/>
    </row>
    <row r="3" spans="2:15" s="744" customFormat="1" ht="20.100000000000001" customHeight="1" x14ac:dyDescent="0.2">
      <c r="B3" s="745" t="str">
        <f>ROMAN(COLUMN())</f>
        <v>II</v>
      </c>
      <c r="C3" s="745" t="str">
        <f>ROMAN(COLUMN())</f>
        <v>III</v>
      </c>
      <c r="D3" s="745" t="str">
        <f>ROMAN(COLUMN())</f>
        <v>IV</v>
      </c>
      <c r="E3" s="745" t="str">
        <f t="shared" ref="E3:O3" si="0">ROMAN(COLUMN())</f>
        <v>V</v>
      </c>
      <c r="F3" s="788" t="str">
        <f t="shared" si="0"/>
        <v>VI</v>
      </c>
      <c r="G3" s="788" t="str">
        <f t="shared" si="0"/>
        <v>VII</v>
      </c>
      <c r="H3" s="788" t="str">
        <f t="shared" si="0"/>
        <v>VIII</v>
      </c>
      <c r="I3" s="788" t="str">
        <f t="shared" si="0"/>
        <v>IX</v>
      </c>
      <c r="J3" s="788" t="str">
        <f t="shared" si="0"/>
        <v>X</v>
      </c>
      <c r="K3" s="788" t="str">
        <f t="shared" si="0"/>
        <v>XI</v>
      </c>
      <c r="L3" s="788" t="str">
        <f t="shared" si="0"/>
        <v>XII</v>
      </c>
      <c r="M3" s="788" t="str">
        <f t="shared" si="0"/>
        <v>XIII</v>
      </c>
      <c r="N3" s="788" t="str">
        <f t="shared" si="0"/>
        <v>XIV</v>
      </c>
      <c r="O3" s="788" t="str">
        <f t="shared" si="0"/>
        <v>XV</v>
      </c>
    </row>
    <row r="4" spans="2:15" s="744" customFormat="1" ht="20.100000000000001" customHeight="1" x14ac:dyDescent="0.2">
      <c r="B4" s="789"/>
      <c r="C4" s="789" t="s">
        <v>173</v>
      </c>
      <c r="D4" s="790"/>
      <c r="E4" s="1003"/>
      <c r="F4" s="789" t="s">
        <v>573</v>
      </c>
      <c r="G4" s="790"/>
      <c r="H4" s="790"/>
      <c r="I4" s="790"/>
      <c r="J4" s="790"/>
      <c r="K4" s="790"/>
      <c r="L4" s="790"/>
      <c r="M4" s="790"/>
      <c r="N4" s="790"/>
      <c r="O4" s="791"/>
    </row>
    <row r="5" spans="2:15" s="744" customFormat="1" ht="85.35" customHeight="1" x14ac:dyDescent="0.2">
      <c r="B5" s="1075" t="s">
        <v>176</v>
      </c>
      <c r="C5" s="748" t="s">
        <v>574</v>
      </c>
      <c r="D5" s="748" t="s">
        <v>836</v>
      </c>
      <c r="E5" s="748" t="s">
        <v>527</v>
      </c>
      <c r="F5" s="748" t="s">
        <v>846</v>
      </c>
      <c r="G5" s="1077" t="s">
        <v>933</v>
      </c>
      <c r="H5" s="748" t="s">
        <v>839</v>
      </c>
      <c r="I5" s="1077" t="s">
        <v>934</v>
      </c>
      <c r="J5" s="748" t="s">
        <v>847</v>
      </c>
      <c r="K5" s="748" t="s">
        <v>848</v>
      </c>
      <c r="L5" s="748" t="s">
        <v>575</v>
      </c>
      <c r="M5" s="748" t="s">
        <v>849</v>
      </c>
      <c r="N5" s="748" t="s">
        <v>844</v>
      </c>
      <c r="O5" s="750" t="s">
        <v>850</v>
      </c>
    </row>
    <row r="6" spans="2:15" x14ac:dyDescent="0.25">
      <c r="B6" s="1132"/>
      <c r="C6" s="753"/>
      <c r="D6" s="753"/>
      <c r="E6" s="754"/>
      <c r="F6" s="755"/>
      <c r="G6" s="755"/>
      <c r="H6" s="755"/>
      <c r="I6" s="755"/>
      <c r="J6" s="755"/>
      <c r="K6" s="756">
        <f t="shared" ref="K6:K55" si="1">SUM(F6,H6)-J6</f>
        <v>0</v>
      </c>
      <c r="L6" s="755"/>
      <c r="M6" s="755"/>
      <c r="N6" s="755"/>
      <c r="O6" s="755"/>
    </row>
    <row r="7" spans="2:15" x14ac:dyDescent="0.25">
      <c r="B7" s="1132"/>
      <c r="C7" s="753"/>
      <c r="D7" s="753"/>
      <c r="E7" s="754"/>
      <c r="F7" s="755"/>
      <c r="G7" s="755"/>
      <c r="H7" s="755"/>
      <c r="I7" s="755"/>
      <c r="J7" s="755"/>
      <c r="K7" s="756">
        <f t="shared" si="1"/>
        <v>0</v>
      </c>
      <c r="L7" s="755"/>
      <c r="M7" s="755"/>
      <c r="N7" s="755"/>
      <c r="O7" s="755"/>
    </row>
    <row r="8" spans="2:15" x14ac:dyDescent="0.25">
      <c r="B8" s="1132"/>
      <c r="C8" s="753"/>
      <c r="D8" s="753"/>
      <c r="E8" s="754"/>
      <c r="F8" s="755"/>
      <c r="G8" s="755"/>
      <c r="H8" s="755"/>
      <c r="I8" s="755"/>
      <c r="J8" s="755"/>
      <c r="K8" s="756">
        <f t="shared" si="1"/>
        <v>0</v>
      </c>
      <c r="L8" s="755"/>
      <c r="M8" s="755"/>
      <c r="N8" s="755"/>
      <c r="O8" s="755"/>
    </row>
    <row r="9" spans="2:15" x14ac:dyDescent="0.25">
      <c r="B9" s="1132"/>
      <c r="C9" s="753"/>
      <c r="D9" s="753"/>
      <c r="E9" s="754"/>
      <c r="F9" s="755"/>
      <c r="G9" s="755"/>
      <c r="H9" s="755"/>
      <c r="I9" s="755"/>
      <c r="J9" s="755"/>
      <c r="K9" s="756">
        <f t="shared" si="1"/>
        <v>0</v>
      </c>
      <c r="L9" s="755"/>
      <c r="M9" s="755"/>
      <c r="N9" s="755"/>
      <c r="O9" s="792"/>
    </row>
    <row r="10" spans="2:15" x14ac:dyDescent="0.25">
      <c r="B10" s="1132"/>
      <c r="C10" s="753"/>
      <c r="D10" s="753"/>
      <c r="E10" s="754"/>
      <c r="F10" s="755"/>
      <c r="G10" s="755"/>
      <c r="H10" s="755"/>
      <c r="I10" s="755"/>
      <c r="J10" s="755"/>
      <c r="K10" s="756">
        <f t="shared" si="1"/>
        <v>0</v>
      </c>
      <c r="L10" s="755"/>
      <c r="M10" s="755"/>
      <c r="N10" s="755"/>
      <c r="O10" s="755"/>
    </row>
    <row r="11" spans="2:15" x14ac:dyDescent="0.25">
      <c r="B11" s="1132"/>
      <c r="C11" s="753"/>
      <c r="D11" s="753"/>
      <c r="E11" s="754"/>
      <c r="F11" s="755"/>
      <c r="G11" s="755"/>
      <c r="H11" s="755"/>
      <c r="I11" s="755"/>
      <c r="J11" s="755"/>
      <c r="K11" s="756">
        <f t="shared" si="1"/>
        <v>0</v>
      </c>
      <c r="L11" s="755"/>
      <c r="M11" s="755"/>
      <c r="N11" s="755"/>
      <c r="O11" s="755"/>
    </row>
    <row r="12" spans="2:15" x14ac:dyDescent="0.25">
      <c r="B12" s="1132"/>
      <c r="C12" s="753"/>
      <c r="D12" s="753"/>
      <c r="E12" s="754"/>
      <c r="F12" s="755"/>
      <c r="G12" s="755"/>
      <c r="H12" s="755"/>
      <c r="I12" s="755"/>
      <c r="J12" s="755"/>
      <c r="K12" s="756">
        <f t="shared" si="1"/>
        <v>0</v>
      </c>
      <c r="L12" s="755"/>
      <c r="M12" s="755"/>
      <c r="N12" s="755"/>
      <c r="O12" s="755"/>
    </row>
    <row r="13" spans="2:15" x14ac:dyDescent="0.25">
      <c r="B13" s="1132"/>
      <c r="C13" s="753"/>
      <c r="D13" s="753"/>
      <c r="E13" s="754"/>
      <c r="F13" s="755"/>
      <c r="G13" s="755"/>
      <c r="H13" s="755"/>
      <c r="I13" s="755"/>
      <c r="J13" s="755"/>
      <c r="K13" s="756">
        <f t="shared" si="1"/>
        <v>0</v>
      </c>
      <c r="L13" s="755"/>
      <c r="M13" s="755"/>
      <c r="N13" s="755"/>
      <c r="O13" s="755"/>
    </row>
    <row r="14" spans="2:15" x14ac:dyDescent="0.25">
      <c r="B14" s="1132"/>
      <c r="C14" s="753"/>
      <c r="D14" s="753"/>
      <c r="E14" s="754"/>
      <c r="F14" s="755"/>
      <c r="G14" s="755"/>
      <c r="H14" s="755"/>
      <c r="I14" s="755"/>
      <c r="J14" s="755"/>
      <c r="K14" s="756">
        <f t="shared" si="1"/>
        <v>0</v>
      </c>
      <c r="L14" s="755"/>
      <c r="M14" s="755"/>
      <c r="N14" s="755"/>
      <c r="O14" s="755"/>
    </row>
    <row r="15" spans="2:15" x14ac:dyDescent="0.25">
      <c r="B15" s="1132"/>
      <c r="C15" s="753"/>
      <c r="D15" s="753"/>
      <c r="E15" s="754"/>
      <c r="F15" s="755"/>
      <c r="G15" s="755"/>
      <c r="H15" s="755"/>
      <c r="I15" s="755"/>
      <c r="J15" s="755"/>
      <c r="K15" s="756">
        <f t="shared" si="1"/>
        <v>0</v>
      </c>
      <c r="L15" s="755"/>
      <c r="M15" s="755"/>
      <c r="N15" s="755"/>
      <c r="O15" s="792"/>
    </row>
    <row r="16" spans="2:15" x14ac:dyDescent="0.25">
      <c r="B16" s="1132"/>
      <c r="C16" s="753"/>
      <c r="D16" s="753"/>
      <c r="E16" s="754"/>
      <c r="F16" s="755"/>
      <c r="G16" s="755"/>
      <c r="H16" s="755"/>
      <c r="I16" s="755"/>
      <c r="J16" s="755"/>
      <c r="K16" s="756">
        <f t="shared" si="1"/>
        <v>0</v>
      </c>
      <c r="L16" s="755"/>
      <c r="M16" s="755"/>
      <c r="N16" s="755"/>
      <c r="O16" s="792"/>
    </row>
    <row r="17" spans="2:15" x14ac:dyDescent="0.25">
      <c r="B17" s="1132"/>
      <c r="C17" s="753"/>
      <c r="D17" s="753"/>
      <c r="E17" s="754"/>
      <c r="F17" s="755"/>
      <c r="G17" s="755"/>
      <c r="H17" s="755"/>
      <c r="I17" s="755"/>
      <c r="J17" s="755"/>
      <c r="K17" s="756">
        <f t="shared" si="1"/>
        <v>0</v>
      </c>
      <c r="L17" s="755"/>
      <c r="M17" s="755"/>
      <c r="N17" s="755"/>
      <c r="O17" s="792"/>
    </row>
    <row r="18" spans="2:15" x14ac:dyDescent="0.25">
      <c r="B18" s="1132"/>
      <c r="C18" s="753"/>
      <c r="D18" s="753"/>
      <c r="E18" s="754"/>
      <c r="F18" s="755"/>
      <c r="G18" s="755"/>
      <c r="H18" s="755"/>
      <c r="I18" s="755"/>
      <c r="J18" s="755"/>
      <c r="K18" s="756">
        <f t="shared" si="1"/>
        <v>0</v>
      </c>
      <c r="L18" s="755"/>
      <c r="M18" s="755"/>
      <c r="N18" s="755"/>
      <c r="O18" s="792"/>
    </row>
    <row r="19" spans="2:15" x14ac:dyDescent="0.25">
      <c r="B19" s="1132"/>
      <c r="C19" s="753"/>
      <c r="D19" s="753"/>
      <c r="E19" s="754"/>
      <c r="F19" s="755"/>
      <c r="G19" s="755"/>
      <c r="H19" s="755"/>
      <c r="I19" s="755"/>
      <c r="J19" s="755"/>
      <c r="K19" s="756">
        <f t="shared" si="1"/>
        <v>0</v>
      </c>
      <c r="L19" s="755"/>
      <c r="M19" s="755"/>
      <c r="N19" s="755"/>
      <c r="O19" s="792"/>
    </row>
    <row r="20" spans="2:15" x14ac:dyDescent="0.25">
      <c r="B20" s="1132"/>
      <c r="C20" s="753"/>
      <c r="D20" s="753"/>
      <c r="E20" s="754"/>
      <c r="F20" s="755"/>
      <c r="G20" s="755"/>
      <c r="H20" s="755"/>
      <c r="I20" s="755"/>
      <c r="J20" s="755"/>
      <c r="K20" s="756">
        <f t="shared" si="1"/>
        <v>0</v>
      </c>
      <c r="L20" s="755"/>
      <c r="M20" s="755"/>
      <c r="N20" s="755"/>
      <c r="O20" s="792"/>
    </row>
    <row r="21" spans="2:15" x14ac:dyDescent="0.25">
      <c r="B21" s="1132"/>
      <c r="C21" s="753"/>
      <c r="D21" s="753"/>
      <c r="E21" s="754"/>
      <c r="F21" s="755"/>
      <c r="G21" s="755"/>
      <c r="H21" s="755"/>
      <c r="I21" s="755"/>
      <c r="J21" s="755"/>
      <c r="K21" s="756">
        <f t="shared" si="1"/>
        <v>0</v>
      </c>
      <c r="L21" s="755"/>
      <c r="M21" s="755"/>
      <c r="N21" s="755"/>
      <c r="O21" s="792"/>
    </row>
    <row r="22" spans="2:15" x14ac:dyDescent="0.25">
      <c r="B22" s="1132"/>
      <c r="C22" s="753"/>
      <c r="D22" s="753"/>
      <c r="E22" s="754"/>
      <c r="F22" s="755"/>
      <c r="G22" s="755"/>
      <c r="H22" s="755"/>
      <c r="I22" s="755"/>
      <c r="J22" s="755"/>
      <c r="K22" s="756">
        <f t="shared" si="1"/>
        <v>0</v>
      </c>
      <c r="L22" s="755"/>
      <c r="M22" s="755"/>
      <c r="N22" s="755"/>
      <c r="O22" s="792"/>
    </row>
    <row r="23" spans="2:15" x14ac:dyDescent="0.25">
      <c r="B23" s="1132"/>
      <c r="C23" s="753"/>
      <c r="D23" s="753"/>
      <c r="E23" s="754"/>
      <c r="F23" s="755"/>
      <c r="G23" s="755"/>
      <c r="H23" s="755"/>
      <c r="I23" s="755"/>
      <c r="J23" s="755"/>
      <c r="K23" s="756">
        <f t="shared" si="1"/>
        <v>0</v>
      </c>
      <c r="L23" s="755"/>
      <c r="M23" s="755"/>
      <c r="N23" s="755"/>
      <c r="O23" s="792"/>
    </row>
    <row r="24" spans="2:15" x14ac:dyDescent="0.25">
      <c r="B24" s="1132"/>
      <c r="C24" s="753"/>
      <c r="D24" s="753"/>
      <c r="E24" s="754"/>
      <c r="F24" s="755"/>
      <c r="G24" s="755"/>
      <c r="H24" s="755"/>
      <c r="I24" s="755"/>
      <c r="J24" s="755"/>
      <c r="K24" s="756">
        <f t="shared" si="1"/>
        <v>0</v>
      </c>
      <c r="L24" s="755"/>
      <c r="M24" s="755"/>
      <c r="N24" s="755"/>
      <c r="O24" s="792"/>
    </row>
    <row r="25" spans="2:15" x14ac:dyDescent="0.25">
      <c r="B25" s="1132"/>
      <c r="C25" s="753"/>
      <c r="D25" s="753"/>
      <c r="E25" s="754"/>
      <c r="F25" s="755"/>
      <c r="G25" s="755"/>
      <c r="H25" s="755"/>
      <c r="I25" s="755"/>
      <c r="J25" s="755"/>
      <c r="K25" s="756">
        <f t="shared" si="1"/>
        <v>0</v>
      </c>
      <c r="L25" s="755"/>
      <c r="M25" s="755"/>
      <c r="N25" s="755"/>
      <c r="O25" s="792"/>
    </row>
    <row r="26" spans="2:15" x14ac:dyDescent="0.25">
      <c r="B26" s="1132"/>
      <c r="C26" s="753"/>
      <c r="D26" s="753"/>
      <c r="E26" s="754"/>
      <c r="F26" s="755"/>
      <c r="G26" s="755"/>
      <c r="H26" s="755"/>
      <c r="I26" s="755"/>
      <c r="J26" s="755"/>
      <c r="K26" s="756">
        <f t="shared" si="1"/>
        <v>0</v>
      </c>
      <c r="L26" s="755"/>
      <c r="M26" s="755"/>
      <c r="N26" s="755"/>
      <c r="O26" s="792"/>
    </row>
    <row r="27" spans="2:15" x14ac:dyDescent="0.25">
      <c r="B27" s="1132"/>
      <c r="C27" s="753"/>
      <c r="D27" s="753"/>
      <c r="E27" s="754"/>
      <c r="F27" s="755"/>
      <c r="G27" s="755"/>
      <c r="H27" s="755"/>
      <c r="I27" s="755"/>
      <c r="J27" s="755"/>
      <c r="K27" s="756">
        <f t="shared" si="1"/>
        <v>0</v>
      </c>
      <c r="L27" s="755"/>
      <c r="M27" s="755"/>
      <c r="N27" s="755"/>
      <c r="O27" s="792"/>
    </row>
    <row r="28" spans="2:15" x14ac:dyDescent="0.25">
      <c r="B28" s="1132"/>
      <c r="C28" s="753"/>
      <c r="D28" s="753"/>
      <c r="E28" s="754"/>
      <c r="F28" s="755"/>
      <c r="G28" s="755"/>
      <c r="H28" s="755"/>
      <c r="I28" s="755"/>
      <c r="J28" s="755"/>
      <c r="K28" s="756">
        <f t="shared" si="1"/>
        <v>0</v>
      </c>
      <c r="L28" s="755"/>
      <c r="M28" s="755"/>
      <c r="N28" s="755"/>
      <c r="O28" s="792"/>
    </row>
    <row r="29" spans="2:15" x14ac:dyDescent="0.25">
      <c r="B29" s="1132"/>
      <c r="C29" s="753"/>
      <c r="D29" s="753"/>
      <c r="E29" s="754"/>
      <c r="F29" s="755"/>
      <c r="G29" s="755"/>
      <c r="H29" s="755"/>
      <c r="I29" s="755"/>
      <c r="J29" s="755"/>
      <c r="K29" s="756">
        <f t="shared" si="1"/>
        <v>0</v>
      </c>
      <c r="L29" s="755"/>
      <c r="M29" s="755"/>
      <c r="N29" s="755"/>
      <c r="O29" s="792"/>
    </row>
    <row r="30" spans="2:15" x14ac:dyDescent="0.25">
      <c r="B30" s="1132"/>
      <c r="C30" s="753"/>
      <c r="D30" s="753"/>
      <c r="E30" s="754"/>
      <c r="F30" s="755"/>
      <c r="G30" s="755"/>
      <c r="H30" s="755"/>
      <c r="I30" s="755"/>
      <c r="J30" s="755"/>
      <c r="K30" s="756">
        <f t="shared" si="1"/>
        <v>0</v>
      </c>
      <c r="L30" s="755"/>
      <c r="M30" s="755"/>
      <c r="N30" s="755"/>
      <c r="O30" s="792"/>
    </row>
    <row r="31" spans="2:15" x14ac:dyDescent="0.25">
      <c r="B31" s="1132"/>
      <c r="C31" s="753"/>
      <c r="D31" s="753"/>
      <c r="E31" s="754"/>
      <c r="F31" s="755"/>
      <c r="G31" s="755"/>
      <c r="H31" s="755"/>
      <c r="I31" s="755"/>
      <c r="J31" s="755"/>
      <c r="K31" s="756">
        <f t="shared" si="1"/>
        <v>0</v>
      </c>
      <c r="L31" s="755"/>
      <c r="M31" s="755"/>
      <c r="N31" s="755"/>
      <c r="O31" s="792"/>
    </row>
    <row r="32" spans="2:15" x14ac:dyDescent="0.25">
      <c r="B32" s="1132"/>
      <c r="C32" s="753"/>
      <c r="D32" s="753"/>
      <c r="E32" s="754"/>
      <c r="F32" s="755"/>
      <c r="G32" s="755"/>
      <c r="H32" s="755"/>
      <c r="I32" s="755"/>
      <c r="J32" s="755"/>
      <c r="K32" s="756">
        <f t="shared" si="1"/>
        <v>0</v>
      </c>
      <c r="L32" s="755"/>
      <c r="M32" s="755"/>
      <c r="N32" s="755"/>
      <c r="O32" s="792"/>
    </row>
    <row r="33" spans="2:15" x14ac:dyDescent="0.25">
      <c r="B33" s="1132"/>
      <c r="C33" s="753"/>
      <c r="D33" s="753"/>
      <c r="E33" s="754"/>
      <c r="F33" s="755"/>
      <c r="G33" s="755"/>
      <c r="H33" s="755"/>
      <c r="I33" s="755"/>
      <c r="J33" s="755"/>
      <c r="K33" s="756">
        <f t="shared" si="1"/>
        <v>0</v>
      </c>
      <c r="L33" s="755"/>
      <c r="M33" s="755"/>
      <c r="N33" s="755"/>
      <c r="O33" s="792"/>
    </row>
    <row r="34" spans="2:15" x14ac:dyDescent="0.25">
      <c r="B34" s="1132"/>
      <c r="C34" s="753"/>
      <c r="D34" s="753"/>
      <c r="E34" s="754"/>
      <c r="F34" s="755"/>
      <c r="G34" s="755"/>
      <c r="H34" s="755"/>
      <c r="I34" s="755"/>
      <c r="J34" s="755"/>
      <c r="K34" s="756">
        <f t="shared" si="1"/>
        <v>0</v>
      </c>
      <c r="L34" s="755"/>
      <c r="M34" s="755"/>
      <c r="N34" s="755"/>
      <c r="O34" s="792"/>
    </row>
    <row r="35" spans="2:15" x14ac:dyDescent="0.25">
      <c r="B35" s="1132"/>
      <c r="C35" s="753"/>
      <c r="D35" s="753"/>
      <c r="E35" s="754"/>
      <c r="F35" s="755"/>
      <c r="G35" s="755"/>
      <c r="H35" s="755"/>
      <c r="I35" s="755"/>
      <c r="J35" s="755"/>
      <c r="K35" s="756">
        <f t="shared" si="1"/>
        <v>0</v>
      </c>
      <c r="L35" s="755"/>
      <c r="M35" s="755"/>
      <c r="N35" s="755"/>
      <c r="O35" s="792"/>
    </row>
    <row r="36" spans="2:15" x14ac:dyDescent="0.25">
      <c r="B36" s="1132"/>
      <c r="C36" s="753"/>
      <c r="D36" s="753"/>
      <c r="E36" s="754"/>
      <c r="F36" s="755"/>
      <c r="G36" s="755"/>
      <c r="H36" s="755"/>
      <c r="I36" s="755"/>
      <c r="J36" s="755"/>
      <c r="K36" s="756">
        <f t="shared" si="1"/>
        <v>0</v>
      </c>
      <c r="L36" s="755"/>
      <c r="M36" s="755"/>
      <c r="N36" s="755"/>
      <c r="O36" s="792"/>
    </row>
    <row r="37" spans="2:15" x14ac:dyDescent="0.25">
      <c r="B37" s="1132"/>
      <c r="C37" s="753"/>
      <c r="D37" s="753"/>
      <c r="E37" s="754"/>
      <c r="F37" s="755"/>
      <c r="G37" s="755"/>
      <c r="H37" s="755"/>
      <c r="I37" s="755"/>
      <c r="J37" s="755"/>
      <c r="K37" s="756">
        <f t="shared" si="1"/>
        <v>0</v>
      </c>
      <c r="L37" s="755"/>
      <c r="M37" s="755"/>
      <c r="N37" s="755"/>
      <c r="O37" s="792"/>
    </row>
    <row r="38" spans="2:15" x14ac:dyDescent="0.25">
      <c r="B38" s="1132"/>
      <c r="C38" s="753"/>
      <c r="D38" s="753"/>
      <c r="E38" s="754"/>
      <c r="F38" s="755"/>
      <c r="G38" s="755"/>
      <c r="H38" s="755"/>
      <c r="I38" s="755"/>
      <c r="J38" s="755"/>
      <c r="K38" s="756">
        <f t="shared" si="1"/>
        <v>0</v>
      </c>
      <c r="L38" s="755"/>
      <c r="M38" s="755"/>
      <c r="N38" s="755"/>
      <c r="O38" s="792"/>
    </row>
    <row r="39" spans="2:15" x14ac:dyDescent="0.25">
      <c r="B39" s="1132"/>
      <c r="C39" s="753"/>
      <c r="D39" s="753"/>
      <c r="E39" s="754"/>
      <c r="F39" s="755"/>
      <c r="G39" s="755"/>
      <c r="H39" s="755"/>
      <c r="I39" s="755"/>
      <c r="J39" s="755"/>
      <c r="K39" s="756">
        <f t="shared" si="1"/>
        <v>0</v>
      </c>
      <c r="L39" s="755"/>
      <c r="M39" s="755"/>
      <c r="N39" s="755"/>
      <c r="O39" s="792"/>
    </row>
    <row r="40" spans="2:15" x14ac:dyDescent="0.25">
      <c r="B40" s="1132"/>
      <c r="C40" s="753"/>
      <c r="D40" s="753"/>
      <c r="E40" s="754"/>
      <c r="F40" s="755"/>
      <c r="G40" s="755"/>
      <c r="H40" s="755"/>
      <c r="I40" s="755"/>
      <c r="J40" s="755"/>
      <c r="K40" s="756">
        <f t="shared" si="1"/>
        <v>0</v>
      </c>
      <c r="L40" s="755"/>
      <c r="M40" s="755"/>
      <c r="N40" s="755"/>
      <c r="O40" s="792"/>
    </row>
    <row r="41" spans="2:15" x14ac:dyDescent="0.25">
      <c r="B41" s="1132"/>
      <c r="C41" s="753"/>
      <c r="D41" s="753"/>
      <c r="E41" s="754"/>
      <c r="F41" s="755"/>
      <c r="G41" s="755"/>
      <c r="H41" s="755"/>
      <c r="I41" s="755"/>
      <c r="J41" s="755"/>
      <c r="K41" s="756">
        <f t="shared" si="1"/>
        <v>0</v>
      </c>
      <c r="L41" s="755"/>
      <c r="M41" s="755"/>
      <c r="N41" s="755"/>
      <c r="O41" s="792"/>
    </row>
    <row r="42" spans="2:15" x14ac:dyDescent="0.25">
      <c r="B42" s="1132"/>
      <c r="C42" s="753"/>
      <c r="D42" s="753"/>
      <c r="E42" s="754"/>
      <c r="F42" s="755"/>
      <c r="G42" s="755"/>
      <c r="H42" s="755"/>
      <c r="I42" s="755"/>
      <c r="J42" s="755"/>
      <c r="K42" s="756">
        <f t="shared" si="1"/>
        <v>0</v>
      </c>
      <c r="L42" s="755"/>
      <c r="M42" s="755"/>
      <c r="N42" s="755"/>
      <c r="O42" s="792"/>
    </row>
    <row r="43" spans="2:15" x14ac:dyDescent="0.25">
      <c r="B43" s="1132"/>
      <c r="C43" s="753"/>
      <c r="D43" s="753"/>
      <c r="E43" s="754"/>
      <c r="F43" s="755"/>
      <c r="G43" s="755"/>
      <c r="H43" s="755"/>
      <c r="I43" s="755"/>
      <c r="J43" s="755"/>
      <c r="K43" s="756">
        <f t="shared" si="1"/>
        <v>0</v>
      </c>
      <c r="L43" s="755"/>
      <c r="M43" s="755"/>
      <c r="N43" s="755"/>
      <c r="O43" s="792"/>
    </row>
    <row r="44" spans="2:15" x14ac:dyDescent="0.25">
      <c r="B44" s="1132"/>
      <c r="C44" s="753"/>
      <c r="D44" s="753"/>
      <c r="E44" s="754"/>
      <c r="F44" s="755"/>
      <c r="G44" s="755"/>
      <c r="H44" s="755"/>
      <c r="I44" s="755"/>
      <c r="J44" s="755"/>
      <c r="K44" s="756">
        <f t="shared" si="1"/>
        <v>0</v>
      </c>
      <c r="L44" s="755"/>
      <c r="M44" s="755"/>
      <c r="N44" s="755"/>
      <c r="O44" s="792"/>
    </row>
    <row r="45" spans="2:15" x14ac:dyDescent="0.25">
      <c r="B45" s="1132"/>
      <c r="C45" s="753"/>
      <c r="D45" s="753"/>
      <c r="E45" s="754"/>
      <c r="F45" s="755"/>
      <c r="G45" s="755"/>
      <c r="H45" s="755"/>
      <c r="I45" s="755"/>
      <c r="J45" s="755"/>
      <c r="K45" s="756">
        <f t="shared" si="1"/>
        <v>0</v>
      </c>
      <c r="L45" s="755"/>
      <c r="M45" s="755"/>
      <c r="N45" s="755"/>
      <c r="O45" s="792"/>
    </row>
    <row r="46" spans="2:15" x14ac:dyDescent="0.25">
      <c r="B46" s="1132"/>
      <c r="C46" s="753"/>
      <c r="D46" s="753"/>
      <c r="E46" s="754"/>
      <c r="F46" s="755"/>
      <c r="G46" s="755"/>
      <c r="H46" s="755"/>
      <c r="I46" s="755"/>
      <c r="J46" s="755"/>
      <c r="K46" s="756">
        <f t="shared" si="1"/>
        <v>0</v>
      </c>
      <c r="L46" s="755"/>
      <c r="M46" s="755"/>
      <c r="N46" s="755"/>
      <c r="O46" s="792"/>
    </row>
    <row r="47" spans="2:15" x14ac:dyDescent="0.25">
      <c r="B47" s="1132"/>
      <c r="C47" s="753"/>
      <c r="D47" s="753"/>
      <c r="E47" s="754"/>
      <c r="F47" s="755"/>
      <c r="G47" s="755"/>
      <c r="H47" s="755"/>
      <c r="I47" s="755"/>
      <c r="J47" s="755"/>
      <c r="K47" s="756">
        <f t="shared" si="1"/>
        <v>0</v>
      </c>
      <c r="L47" s="755"/>
      <c r="M47" s="755"/>
      <c r="N47" s="755"/>
      <c r="O47" s="792"/>
    </row>
    <row r="48" spans="2:15" x14ac:dyDescent="0.25">
      <c r="B48" s="1132"/>
      <c r="C48" s="753"/>
      <c r="D48" s="753"/>
      <c r="E48" s="754"/>
      <c r="F48" s="755"/>
      <c r="G48" s="755"/>
      <c r="H48" s="755"/>
      <c r="I48" s="755"/>
      <c r="J48" s="755"/>
      <c r="K48" s="756">
        <f t="shared" si="1"/>
        <v>0</v>
      </c>
      <c r="L48" s="755"/>
      <c r="M48" s="755"/>
      <c r="N48" s="755"/>
      <c r="O48" s="792"/>
    </row>
    <row r="49" spans="2:15" x14ac:dyDescent="0.25">
      <c r="B49" s="1132"/>
      <c r="C49" s="753"/>
      <c r="D49" s="753"/>
      <c r="E49" s="754"/>
      <c r="F49" s="755"/>
      <c r="G49" s="755"/>
      <c r="H49" s="755"/>
      <c r="I49" s="755"/>
      <c r="J49" s="755"/>
      <c r="K49" s="756">
        <f t="shared" si="1"/>
        <v>0</v>
      </c>
      <c r="L49" s="755"/>
      <c r="M49" s="755"/>
      <c r="N49" s="755"/>
      <c r="O49" s="792"/>
    </row>
    <row r="50" spans="2:15" x14ac:dyDescent="0.25">
      <c r="B50" s="1132"/>
      <c r="C50" s="753"/>
      <c r="D50" s="753"/>
      <c r="E50" s="754"/>
      <c r="F50" s="755"/>
      <c r="G50" s="755"/>
      <c r="H50" s="755"/>
      <c r="I50" s="755"/>
      <c r="J50" s="755"/>
      <c r="K50" s="756">
        <f t="shared" si="1"/>
        <v>0</v>
      </c>
      <c r="L50" s="755"/>
      <c r="M50" s="755"/>
      <c r="N50" s="755"/>
      <c r="O50" s="792"/>
    </row>
    <row r="51" spans="2:15" x14ac:dyDescent="0.25">
      <c r="B51" s="1132"/>
      <c r="C51" s="753"/>
      <c r="D51" s="753"/>
      <c r="E51" s="754"/>
      <c r="F51" s="755"/>
      <c r="G51" s="755"/>
      <c r="H51" s="755"/>
      <c r="I51" s="755"/>
      <c r="J51" s="755"/>
      <c r="K51" s="756">
        <f t="shared" si="1"/>
        <v>0</v>
      </c>
      <c r="L51" s="755"/>
      <c r="M51" s="755"/>
      <c r="N51" s="755"/>
      <c r="O51" s="792"/>
    </row>
    <row r="52" spans="2:15" x14ac:dyDescent="0.25">
      <c r="B52" s="1132"/>
      <c r="C52" s="753"/>
      <c r="D52" s="753"/>
      <c r="E52" s="754"/>
      <c r="F52" s="755"/>
      <c r="G52" s="755"/>
      <c r="H52" s="755"/>
      <c r="I52" s="755"/>
      <c r="J52" s="755"/>
      <c r="K52" s="756">
        <f>SUM(F52,H52)-J52</f>
        <v>0</v>
      </c>
      <c r="L52" s="755"/>
      <c r="M52" s="755"/>
      <c r="N52" s="755"/>
      <c r="O52" s="792"/>
    </row>
    <row r="53" spans="2:15" x14ac:dyDescent="0.25">
      <c r="B53" s="1132"/>
      <c r="C53" s="753"/>
      <c r="D53" s="753"/>
      <c r="E53" s="754"/>
      <c r="F53" s="755"/>
      <c r="G53" s="755"/>
      <c r="H53" s="755"/>
      <c r="I53" s="755"/>
      <c r="J53" s="755"/>
      <c r="K53" s="756">
        <f>SUM(F53,H53)-J53</f>
        <v>0</v>
      </c>
      <c r="L53" s="755"/>
      <c r="M53" s="755"/>
      <c r="N53" s="755"/>
      <c r="O53" s="792"/>
    </row>
    <row r="54" spans="2:15" x14ac:dyDescent="0.25">
      <c r="B54" s="1132"/>
      <c r="C54" s="753"/>
      <c r="D54" s="753"/>
      <c r="E54" s="754"/>
      <c r="F54" s="755"/>
      <c r="G54" s="755"/>
      <c r="H54" s="755"/>
      <c r="I54" s="755"/>
      <c r="J54" s="755"/>
      <c r="K54" s="756">
        <f>SUM(F54,H54)-J54</f>
        <v>0</v>
      </c>
      <c r="L54" s="755"/>
      <c r="M54" s="755"/>
      <c r="N54" s="755"/>
      <c r="O54" s="792"/>
    </row>
    <row r="55" spans="2:15" x14ac:dyDescent="0.25">
      <c r="B55" s="1132"/>
      <c r="C55" s="753"/>
      <c r="D55" s="753"/>
      <c r="E55" s="754"/>
      <c r="F55" s="755"/>
      <c r="G55" s="755"/>
      <c r="H55" s="755"/>
      <c r="I55" s="755"/>
      <c r="J55" s="755"/>
      <c r="K55" s="756">
        <f t="shared" si="1"/>
        <v>0</v>
      </c>
      <c r="L55" s="755"/>
      <c r="M55" s="755"/>
      <c r="N55" s="755"/>
      <c r="O55" s="792"/>
    </row>
    <row r="56" spans="2:15" x14ac:dyDescent="0.25">
      <c r="B56" s="1023" t="s">
        <v>425</v>
      </c>
      <c r="C56" s="1024"/>
      <c r="D56" s="1024"/>
      <c r="E56" s="1025"/>
      <c r="F56" s="1024"/>
      <c r="G56" s="1024"/>
      <c r="H56" s="1024"/>
      <c r="I56" s="1024"/>
      <c r="J56" s="1024"/>
      <c r="K56" s="1024"/>
      <c r="L56" s="1024"/>
      <c r="M56" s="1024"/>
      <c r="N56" s="1024"/>
      <c r="O56" s="1026"/>
    </row>
  </sheetData>
  <sheetProtection algorithmName="SHA-512" hashValue="iKRlppkmFNOCBMGngsykhEIL8r+YjAYsNLCMWUUH0kcKS+Ux7wY/1gzJMM9+eTkIiRJlrB2z+ly3jqoQYlAEUg==" saltValue="q5GrwjM/+hLvOjkKeRq7wA==" spinCount="100000" sheet="1" objects="1" scenarios="1"/>
  <dataValidations count="1">
    <dataValidation type="list" allowBlank="1" showInputMessage="1" showErrorMessage="1" sqref="C6:C55" xr:uid="{A47DFACE-CE4B-4779-8773-F45EA1600759}">
      <formula1>WAV_Positionen</formula1>
    </dataValidation>
  </dataValidations>
  <pageMargins left="0.70866141732283472" right="0.70866141732283472" top="0.78740157480314965" bottom="0.78740157480314965" header="0.31496062992125984" footer="0.31496062992125984"/>
  <pageSetup paperSize="9" scale="48" fitToHeight="0" orientation="landscape" r:id="rId1"/>
  <headerFooter>
    <oddFooter>&amp;C&amp;P</oddFooter>
  </headerFooter>
  <rowBreaks count="1" manualBreakCount="1">
    <brk id="38" max="16383" man="1"/>
  </rowBreaks>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57" id="{00000000-000E-0000-1300-000036000000}">
            <xm:f>OR($C6=Listen!$H$6,$C6=Listen!$H$7)</xm:f>
            <x14:dxf>
              <fill>
                <patternFill>
                  <bgColor theme="0" tint="-0.14996795556505021"/>
                </patternFill>
              </fill>
            </x14:dxf>
          </x14:cfRule>
          <xm:sqref>F6:L55 N6:N55</xm:sqref>
        </x14:conditionalFormatting>
        <x14:conditionalFormatting xmlns:xm="http://schemas.microsoft.com/office/excel/2006/main">
          <x14:cfRule type="expression" priority="1" id="{D7F96C91-E86E-4383-9769-D5BAF7414037}">
            <xm:f>$C6=Listen!$H$8</xm:f>
            <x14:dxf>
              <fill>
                <patternFill>
                  <bgColor theme="0" tint="-0.14996795556505021"/>
                </patternFill>
              </fill>
            </x14:dxf>
          </x14:cfRule>
          <xm:sqref>L6:L55</xm:sqref>
        </x14:conditionalFormatting>
        <x14:conditionalFormatting xmlns:xm="http://schemas.microsoft.com/office/excel/2006/main">
          <x14:cfRule type="expression" priority="5" id="{EB216322-7555-4039-A861-88D61DAC07B5}">
            <xm:f>AND(OR($C10=Listen!$H$6,$C10=Listen!$H$7,$C10=Listen!$H$8),$E10=2024)</xm:f>
            <x14:dxf>
              <fill>
                <patternFill>
                  <bgColor theme="0" tint="-0.14996795556505021"/>
                </patternFill>
              </fill>
            </x14:dxf>
          </x14:cfRule>
          <xm:sqref>M10:M55</xm:sqref>
        </x14:conditionalFormatting>
        <x14:conditionalFormatting xmlns:xm="http://schemas.microsoft.com/office/excel/2006/main">
          <x14:cfRule type="expression" priority="2" id="{B2BF048B-777F-450C-B9FB-2CBE965A7635}">
            <xm:f>$C6=Listen!$H$8</xm:f>
            <x14:dxf>
              <fill>
                <patternFill>
                  <bgColor theme="0" tint="-0.14996795556505021"/>
                </patternFill>
              </fill>
            </x14:dxf>
          </x14:cfRule>
          <xm:sqref>N6:N55</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xr:uid="{613AEFEC-00BE-4878-995A-21E088DD867F}">
          <x14:formula1>
            <xm:f>Listen!$N$2:$N$6</xm:f>
          </x14:formula1>
          <xm:sqref>E6:E55</xm:sqref>
        </x14:dataValidation>
        <x14:dataValidation type="list" allowBlank="1" showInputMessage="1" showErrorMessage="1" xr:uid="{3FD9BCCF-10FD-4400-A68A-47150CAC975A}">
          <x14:formula1>
            <xm:f>Listen!$V$2:$V$11</xm:f>
          </x14:formula1>
          <xm:sqref>B6:B55</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D0678B-FF33-4299-A415-F1FE6FA1E33B}">
  <sheetPr codeName="Tabelle24">
    <tabColor rgb="FFFFFF99"/>
    <pageSetUpPr fitToPage="1"/>
  </sheetPr>
  <dimension ref="B1:S56"/>
  <sheetViews>
    <sheetView showGridLines="0" showZeros="0" zoomScale="80" zoomScaleNormal="80" zoomScaleSheetLayoutView="100" workbookViewId="0">
      <pane ySplit="5" topLeftCell="A6" activePane="bottomLeft" state="frozen"/>
      <selection activeCell="B29" sqref="B29"/>
      <selection pane="bottomLeft"/>
    </sheetView>
  </sheetViews>
  <sheetFormatPr baseColWidth="10" defaultColWidth="11.42578125" defaultRowHeight="15" x14ac:dyDescent="0.25"/>
  <cols>
    <col min="1" max="1" width="3.140625" style="793" customWidth="1"/>
    <col min="2" max="2" width="9.5703125" style="793" customWidth="1"/>
    <col min="3" max="3" width="79.7109375" style="793" bestFit="1" customWidth="1"/>
    <col min="4" max="4" width="12.7109375" style="794" customWidth="1"/>
    <col min="5" max="12" width="18.7109375" style="793" customWidth="1"/>
    <col min="13" max="19" width="12.5703125" style="793" hidden="1" customWidth="1"/>
    <col min="20" max="16384" width="11.42578125" style="793"/>
  </cols>
  <sheetData>
    <row r="1" spans="2:19" ht="25.35" customHeight="1" x14ac:dyDescent="0.25">
      <c r="B1" s="811" t="s">
        <v>875</v>
      </c>
      <c r="C1" s="808"/>
      <c r="D1" s="810"/>
      <c r="E1" s="809"/>
      <c r="F1" s="809"/>
      <c r="G1" s="809"/>
      <c r="H1" s="809"/>
      <c r="I1" s="809"/>
      <c r="J1" s="809"/>
      <c r="K1" s="808"/>
      <c r="L1" s="808"/>
      <c r="M1" s="808"/>
      <c r="N1" s="808"/>
      <c r="O1" s="808"/>
      <c r="P1" s="808"/>
      <c r="Q1" s="808"/>
      <c r="R1" s="808"/>
      <c r="S1" s="808"/>
    </row>
    <row r="2" spans="2:19" ht="11.25" customHeight="1" x14ac:dyDescent="0.25">
      <c r="B2" s="811"/>
      <c r="C2" s="808"/>
      <c r="D2" s="810"/>
      <c r="E2" s="809"/>
      <c r="F2" s="809"/>
      <c r="G2" s="809"/>
      <c r="H2" s="809"/>
      <c r="I2" s="809"/>
      <c r="J2" s="809"/>
      <c r="K2" s="808"/>
      <c r="L2" s="808"/>
      <c r="M2" s="808"/>
      <c r="N2" s="808"/>
      <c r="O2" s="808"/>
      <c r="P2" s="808"/>
      <c r="Q2" s="808"/>
      <c r="R2" s="808"/>
      <c r="S2" s="808"/>
    </row>
    <row r="3" spans="2:19" ht="20.100000000000001" customHeight="1" x14ac:dyDescent="0.25">
      <c r="B3" s="745" t="str">
        <f t="shared" ref="B3:S3" si="0">ROMAN(COLUMN())</f>
        <v>II</v>
      </c>
      <c r="C3" s="745" t="str">
        <f t="shared" si="0"/>
        <v>III</v>
      </c>
      <c r="D3" s="745" t="str">
        <f t="shared" si="0"/>
        <v>IV</v>
      </c>
      <c r="E3" s="745" t="str">
        <f t="shared" si="0"/>
        <v>V</v>
      </c>
      <c r="F3" s="1234" t="str">
        <f t="shared" si="0"/>
        <v>VI</v>
      </c>
      <c r="G3" s="745" t="str">
        <f t="shared" si="0"/>
        <v>VII</v>
      </c>
      <c r="H3" s="1234" t="str">
        <f t="shared" si="0"/>
        <v>VIII</v>
      </c>
      <c r="I3" s="745" t="str">
        <f t="shared" si="0"/>
        <v>IX</v>
      </c>
      <c r="J3" s="745" t="str">
        <f t="shared" si="0"/>
        <v>X</v>
      </c>
      <c r="K3" s="745" t="str">
        <f t="shared" si="0"/>
        <v>XI</v>
      </c>
      <c r="L3" s="745" t="str">
        <f t="shared" si="0"/>
        <v>XII</v>
      </c>
      <c r="M3" s="745" t="str">
        <f t="shared" si="0"/>
        <v>XIII</v>
      </c>
      <c r="N3" s="745" t="str">
        <f t="shared" si="0"/>
        <v>XIV</v>
      </c>
      <c r="O3" s="745" t="str">
        <f t="shared" si="0"/>
        <v>XV</v>
      </c>
      <c r="P3" s="745" t="str">
        <f t="shared" si="0"/>
        <v>XVI</v>
      </c>
      <c r="Q3" s="745" t="str">
        <f t="shared" si="0"/>
        <v>XVII</v>
      </c>
      <c r="R3" s="745" t="str">
        <f t="shared" si="0"/>
        <v>XVIII</v>
      </c>
      <c r="S3" s="745" t="str">
        <f t="shared" si="0"/>
        <v>XIX</v>
      </c>
    </row>
    <row r="4" spans="2:19" s="804" customFormat="1" ht="57" customHeight="1" x14ac:dyDescent="0.3">
      <c r="B4" s="1425" t="s">
        <v>854</v>
      </c>
      <c r="C4" s="1427"/>
      <c r="D4" s="1427"/>
      <c r="E4" s="1427"/>
      <c r="F4" s="1427"/>
      <c r="G4" s="1427"/>
      <c r="H4" s="1427"/>
      <c r="I4" s="1427"/>
      <c r="J4" s="1426"/>
      <c r="K4" s="1425" t="s">
        <v>175</v>
      </c>
      <c r="L4" s="1426"/>
      <c r="M4" s="807" t="s">
        <v>524</v>
      </c>
      <c r="N4" s="806"/>
      <c r="O4" s="806"/>
      <c r="P4" s="806"/>
      <c r="Q4" s="806"/>
      <c r="R4" s="806"/>
      <c r="S4" s="805"/>
    </row>
    <row r="5" spans="2:19" ht="98.25" customHeight="1" x14ac:dyDescent="0.25">
      <c r="B5" s="800" t="s">
        <v>176</v>
      </c>
      <c r="C5" s="803" t="s">
        <v>9</v>
      </c>
      <c r="D5" s="802" t="s">
        <v>577</v>
      </c>
      <c r="E5" s="801" t="s">
        <v>853</v>
      </c>
      <c r="F5" s="1230" t="s">
        <v>933</v>
      </c>
      <c r="G5" s="800" t="s">
        <v>839</v>
      </c>
      <c r="H5" s="1230" t="s">
        <v>934</v>
      </c>
      <c r="I5" s="800" t="s">
        <v>847</v>
      </c>
      <c r="J5" s="800" t="s">
        <v>851</v>
      </c>
      <c r="K5" s="800" t="s">
        <v>843</v>
      </c>
      <c r="L5" s="1044" t="s">
        <v>852</v>
      </c>
      <c r="M5" s="799" t="s">
        <v>529</v>
      </c>
      <c r="N5" s="799">
        <f t="shared" ref="N5:S5" si="1">+M5+1</f>
        <v>2023</v>
      </c>
      <c r="O5" s="799">
        <f t="shared" si="1"/>
        <v>2024</v>
      </c>
      <c r="P5" s="799">
        <f t="shared" si="1"/>
        <v>2025</v>
      </c>
      <c r="Q5" s="799">
        <f t="shared" si="1"/>
        <v>2026</v>
      </c>
      <c r="R5" s="799">
        <f t="shared" si="1"/>
        <v>2027</v>
      </c>
      <c r="S5" s="799">
        <f t="shared" si="1"/>
        <v>2028</v>
      </c>
    </row>
    <row r="6" spans="2:19" x14ac:dyDescent="0.25">
      <c r="B6" s="1133"/>
      <c r="C6" s="1134"/>
      <c r="D6" s="1135"/>
      <c r="E6" s="1136"/>
      <c r="F6" s="1136"/>
      <c r="G6" s="1136"/>
      <c r="H6" s="1136"/>
      <c r="I6" s="1136"/>
      <c r="J6" s="797">
        <f t="shared" ref="J6:J37" si="2">SUM(E6:G6)-I6</f>
        <v>0</v>
      </c>
      <c r="K6" s="796">
        <f>L6+IF(OR(D6=0,'A. Allgemeine Informationen'!$C$15&lt;D6),0,J6*1/20)</f>
        <v>0</v>
      </c>
      <c r="L6" s="795">
        <f>HLOOKUP('A. Allgemeine Informationen'!$C$15,$M$5:$S$55,ROW(D6)-4,0)</f>
        <v>0</v>
      </c>
      <c r="M6" s="796">
        <f t="shared" ref="M6:S15" si="3">IF(OR($J6=0,VALUE(M$5)&lt;$D6,$D6=0,20-(VALUE(M$5)-$D6)=0),0,$J6*(19-(VALUE(M$5)-$D6))/20)</f>
        <v>0</v>
      </c>
      <c r="N6" s="796">
        <f t="shared" si="3"/>
        <v>0</v>
      </c>
      <c r="O6" s="796">
        <f t="shared" si="3"/>
        <v>0</v>
      </c>
      <c r="P6" s="796">
        <f t="shared" si="3"/>
        <v>0</v>
      </c>
      <c r="Q6" s="796">
        <f t="shared" si="3"/>
        <v>0</v>
      </c>
      <c r="R6" s="796">
        <f t="shared" si="3"/>
        <v>0</v>
      </c>
      <c r="S6" s="795">
        <f t="shared" si="3"/>
        <v>0</v>
      </c>
    </row>
    <row r="7" spans="2:19" ht="15" customHeight="1" x14ac:dyDescent="0.25">
      <c r="B7" s="1133"/>
      <c r="C7" s="1134"/>
      <c r="D7" s="1135"/>
      <c r="E7" s="1136"/>
      <c r="F7" s="1136"/>
      <c r="G7" s="1136"/>
      <c r="H7" s="1136"/>
      <c r="I7" s="1136"/>
      <c r="J7" s="797">
        <f t="shared" si="2"/>
        <v>0</v>
      </c>
      <c r="K7" s="796">
        <f>L7+IF(OR(D7=0,'A. Allgemeine Informationen'!$C$15&lt;D7),0,J7*1/20)</f>
        <v>0</v>
      </c>
      <c r="L7" s="795">
        <f>HLOOKUP('A. Allgemeine Informationen'!$C$15,$M$5:$S$55,ROW(D7)-4,0)</f>
        <v>0</v>
      </c>
      <c r="M7" s="796">
        <f t="shared" si="3"/>
        <v>0</v>
      </c>
      <c r="N7" s="796">
        <f t="shared" si="3"/>
        <v>0</v>
      </c>
      <c r="O7" s="796">
        <f t="shared" si="3"/>
        <v>0</v>
      </c>
      <c r="P7" s="796">
        <f t="shared" si="3"/>
        <v>0</v>
      </c>
      <c r="Q7" s="796">
        <f t="shared" si="3"/>
        <v>0</v>
      </c>
      <c r="R7" s="796">
        <f t="shared" si="3"/>
        <v>0</v>
      </c>
      <c r="S7" s="795">
        <f t="shared" si="3"/>
        <v>0</v>
      </c>
    </row>
    <row r="8" spans="2:19" ht="15" customHeight="1" x14ac:dyDescent="0.25">
      <c r="B8" s="1133"/>
      <c r="C8" s="1134"/>
      <c r="D8" s="1135"/>
      <c r="E8" s="1136"/>
      <c r="F8" s="1136"/>
      <c r="G8" s="1136"/>
      <c r="H8" s="1136"/>
      <c r="I8" s="1136"/>
      <c r="J8" s="797">
        <f t="shared" si="2"/>
        <v>0</v>
      </c>
      <c r="K8" s="796">
        <f>L8+IF(OR(D8=0,'A. Allgemeine Informationen'!$C$15&lt;D8),0,J8*1/20)</f>
        <v>0</v>
      </c>
      <c r="L8" s="795">
        <f>HLOOKUP('A. Allgemeine Informationen'!$C$15,$M$5:$S$55,ROW(D8)-4,0)</f>
        <v>0</v>
      </c>
      <c r="M8" s="796">
        <f t="shared" si="3"/>
        <v>0</v>
      </c>
      <c r="N8" s="796">
        <f t="shared" si="3"/>
        <v>0</v>
      </c>
      <c r="O8" s="796">
        <f t="shared" si="3"/>
        <v>0</v>
      </c>
      <c r="P8" s="796">
        <f t="shared" si="3"/>
        <v>0</v>
      </c>
      <c r="Q8" s="796">
        <f t="shared" si="3"/>
        <v>0</v>
      </c>
      <c r="R8" s="796">
        <f t="shared" si="3"/>
        <v>0</v>
      </c>
      <c r="S8" s="795">
        <f t="shared" si="3"/>
        <v>0</v>
      </c>
    </row>
    <row r="9" spans="2:19" ht="15" customHeight="1" x14ac:dyDescent="0.25">
      <c r="B9" s="1133"/>
      <c r="C9" s="1134"/>
      <c r="D9" s="1135"/>
      <c r="E9" s="1136"/>
      <c r="F9" s="1136"/>
      <c r="G9" s="1136"/>
      <c r="H9" s="1136"/>
      <c r="I9" s="1136"/>
      <c r="J9" s="797">
        <f t="shared" si="2"/>
        <v>0</v>
      </c>
      <c r="K9" s="796">
        <f>L9+IF(OR(D9=0,'A. Allgemeine Informationen'!$C$15&lt;D9),0,J9*1/20)</f>
        <v>0</v>
      </c>
      <c r="L9" s="795">
        <f>HLOOKUP('A. Allgemeine Informationen'!$C$15,$M$5:$S$55,ROW(D9)-4,0)</f>
        <v>0</v>
      </c>
      <c r="M9" s="796">
        <f t="shared" si="3"/>
        <v>0</v>
      </c>
      <c r="N9" s="796">
        <f t="shared" si="3"/>
        <v>0</v>
      </c>
      <c r="O9" s="796">
        <f t="shared" si="3"/>
        <v>0</v>
      </c>
      <c r="P9" s="796">
        <f t="shared" si="3"/>
        <v>0</v>
      </c>
      <c r="Q9" s="796">
        <f t="shared" si="3"/>
        <v>0</v>
      </c>
      <c r="R9" s="796">
        <f t="shared" si="3"/>
        <v>0</v>
      </c>
      <c r="S9" s="795">
        <f t="shared" si="3"/>
        <v>0</v>
      </c>
    </row>
    <row r="10" spans="2:19" ht="15" customHeight="1" x14ac:dyDescent="0.25">
      <c r="B10" s="1133"/>
      <c r="C10" s="1134"/>
      <c r="D10" s="1135"/>
      <c r="E10" s="1136"/>
      <c r="F10" s="1136"/>
      <c r="G10" s="1136"/>
      <c r="H10" s="1136"/>
      <c r="I10" s="1136"/>
      <c r="J10" s="797">
        <f t="shared" si="2"/>
        <v>0</v>
      </c>
      <c r="K10" s="796">
        <f>L10+IF(OR(D10=0,'A. Allgemeine Informationen'!$C$15&lt;D10),0,J10*1/20)</f>
        <v>0</v>
      </c>
      <c r="L10" s="795">
        <f>HLOOKUP('A. Allgemeine Informationen'!$C$15,$M$5:$S$55,ROW(D10)-4,0)</f>
        <v>0</v>
      </c>
      <c r="M10" s="796">
        <f t="shared" si="3"/>
        <v>0</v>
      </c>
      <c r="N10" s="796">
        <f t="shared" si="3"/>
        <v>0</v>
      </c>
      <c r="O10" s="796">
        <f t="shared" si="3"/>
        <v>0</v>
      </c>
      <c r="P10" s="796">
        <f t="shared" si="3"/>
        <v>0</v>
      </c>
      <c r="Q10" s="796">
        <f t="shared" si="3"/>
        <v>0</v>
      </c>
      <c r="R10" s="796">
        <f t="shared" si="3"/>
        <v>0</v>
      </c>
      <c r="S10" s="795">
        <f t="shared" si="3"/>
        <v>0</v>
      </c>
    </row>
    <row r="11" spans="2:19" ht="15" customHeight="1" x14ac:dyDescent="0.25">
      <c r="B11" s="1133"/>
      <c r="C11" s="1134"/>
      <c r="D11" s="1135"/>
      <c r="E11" s="1136"/>
      <c r="F11" s="1136"/>
      <c r="G11" s="1136"/>
      <c r="H11" s="1136"/>
      <c r="I11" s="1136"/>
      <c r="J11" s="797">
        <f t="shared" si="2"/>
        <v>0</v>
      </c>
      <c r="K11" s="796">
        <f>L11+IF(OR(D11=0,'A. Allgemeine Informationen'!$C$15&lt;D11),0,J11*1/20)</f>
        <v>0</v>
      </c>
      <c r="L11" s="795">
        <f>HLOOKUP('A. Allgemeine Informationen'!$C$15,$M$5:$S$55,ROW(D11)-4,0)</f>
        <v>0</v>
      </c>
      <c r="M11" s="796">
        <f t="shared" si="3"/>
        <v>0</v>
      </c>
      <c r="N11" s="796">
        <f t="shared" si="3"/>
        <v>0</v>
      </c>
      <c r="O11" s="796">
        <f t="shared" si="3"/>
        <v>0</v>
      </c>
      <c r="P11" s="796">
        <f t="shared" si="3"/>
        <v>0</v>
      </c>
      <c r="Q11" s="796">
        <f t="shared" si="3"/>
        <v>0</v>
      </c>
      <c r="R11" s="796">
        <f t="shared" si="3"/>
        <v>0</v>
      </c>
      <c r="S11" s="795">
        <f t="shared" si="3"/>
        <v>0</v>
      </c>
    </row>
    <row r="12" spans="2:19" ht="15" customHeight="1" x14ac:dyDescent="0.25">
      <c r="B12" s="1133"/>
      <c r="C12" s="1134"/>
      <c r="D12" s="1135"/>
      <c r="E12" s="1136"/>
      <c r="F12" s="1136"/>
      <c r="G12" s="1136"/>
      <c r="H12" s="1136"/>
      <c r="I12" s="1136"/>
      <c r="J12" s="797">
        <f t="shared" si="2"/>
        <v>0</v>
      </c>
      <c r="K12" s="796">
        <f>L12+IF(OR(D12=0,'A. Allgemeine Informationen'!$C$15&lt;D12),0,J12*1/20)</f>
        <v>0</v>
      </c>
      <c r="L12" s="795">
        <f>HLOOKUP('A. Allgemeine Informationen'!$C$15,$M$5:$S$55,ROW(D12)-4,0)</f>
        <v>0</v>
      </c>
      <c r="M12" s="796">
        <f t="shared" si="3"/>
        <v>0</v>
      </c>
      <c r="N12" s="796">
        <f t="shared" si="3"/>
        <v>0</v>
      </c>
      <c r="O12" s="796">
        <f t="shared" si="3"/>
        <v>0</v>
      </c>
      <c r="P12" s="796">
        <f t="shared" si="3"/>
        <v>0</v>
      </c>
      <c r="Q12" s="796">
        <f t="shared" si="3"/>
        <v>0</v>
      </c>
      <c r="R12" s="796">
        <f t="shared" si="3"/>
        <v>0</v>
      </c>
      <c r="S12" s="795">
        <f t="shared" si="3"/>
        <v>0</v>
      </c>
    </row>
    <row r="13" spans="2:19" s="798" customFormat="1" ht="15" customHeight="1" x14ac:dyDescent="0.25">
      <c r="B13" s="1133"/>
      <c r="C13" s="1134"/>
      <c r="D13" s="1135"/>
      <c r="E13" s="1136"/>
      <c r="F13" s="1136"/>
      <c r="G13" s="1136"/>
      <c r="H13" s="1136"/>
      <c r="I13" s="1136"/>
      <c r="J13" s="797">
        <f t="shared" si="2"/>
        <v>0</v>
      </c>
      <c r="K13" s="796">
        <f>L13+IF(OR(D13=0,'A. Allgemeine Informationen'!$C$15&lt;D13),0,J13*1/20)</f>
        <v>0</v>
      </c>
      <c r="L13" s="795">
        <f>HLOOKUP('A. Allgemeine Informationen'!$C$15,$M$5:$S$55,ROW(D13)-4,0)</f>
        <v>0</v>
      </c>
      <c r="M13" s="796">
        <f t="shared" si="3"/>
        <v>0</v>
      </c>
      <c r="N13" s="796">
        <f t="shared" si="3"/>
        <v>0</v>
      </c>
      <c r="O13" s="796">
        <f t="shared" si="3"/>
        <v>0</v>
      </c>
      <c r="P13" s="796">
        <f t="shared" si="3"/>
        <v>0</v>
      </c>
      <c r="Q13" s="796">
        <f t="shared" si="3"/>
        <v>0</v>
      </c>
      <c r="R13" s="796">
        <f t="shared" si="3"/>
        <v>0</v>
      </c>
      <c r="S13" s="795">
        <f t="shared" si="3"/>
        <v>0</v>
      </c>
    </row>
    <row r="14" spans="2:19" x14ac:dyDescent="0.25">
      <c r="B14" s="1133"/>
      <c r="C14" s="1134"/>
      <c r="D14" s="1135"/>
      <c r="E14" s="1136"/>
      <c r="F14" s="1136"/>
      <c r="G14" s="1136"/>
      <c r="H14" s="1136"/>
      <c r="I14" s="1136"/>
      <c r="J14" s="797">
        <f t="shared" si="2"/>
        <v>0</v>
      </c>
      <c r="K14" s="796">
        <f>L14+IF(OR(D14=0,'A. Allgemeine Informationen'!$C$15&lt;D14),0,J14*1/20)</f>
        <v>0</v>
      </c>
      <c r="L14" s="795">
        <f>HLOOKUP('A. Allgemeine Informationen'!$C$15,$M$5:$S$55,ROW(D14)-4,0)</f>
        <v>0</v>
      </c>
      <c r="M14" s="796">
        <f t="shared" si="3"/>
        <v>0</v>
      </c>
      <c r="N14" s="796">
        <f t="shared" si="3"/>
        <v>0</v>
      </c>
      <c r="O14" s="796">
        <f t="shared" si="3"/>
        <v>0</v>
      </c>
      <c r="P14" s="796">
        <f t="shared" si="3"/>
        <v>0</v>
      </c>
      <c r="Q14" s="796">
        <f t="shared" si="3"/>
        <v>0</v>
      </c>
      <c r="R14" s="796">
        <f t="shared" si="3"/>
        <v>0</v>
      </c>
      <c r="S14" s="795">
        <f t="shared" si="3"/>
        <v>0</v>
      </c>
    </row>
    <row r="15" spans="2:19" x14ac:dyDescent="0.25">
      <c r="B15" s="1133"/>
      <c r="C15" s="1134"/>
      <c r="D15" s="1135"/>
      <c r="E15" s="1136"/>
      <c r="F15" s="1136"/>
      <c r="G15" s="1136"/>
      <c r="H15" s="1136"/>
      <c r="I15" s="1136"/>
      <c r="J15" s="797">
        <f t="shared" si="2"/>
        <v>0</v>
      </c>
      <c r="K15" s="796">
        <f>L15+IF(OR(D15=0,'A. Allgemeine Informationen'!$C$15&lt;D15),0,J15*1/20)</f>
        <v>0</v>
      </c>
      <c r="L15" s="795">
        <f>HLOOKUP('A. Allgemeine Informationen'!$C$15,$M$5:$S$55,ROW(D15)-4,0)</f>
        <v>0</v>
      </c>
      <c r="M15" s="796">
        <f t="shared" si="3"/>
        <v>0</v>
      </c>
      <c r="N15" s="796">
        <f t="shared" si="3"/>
        <v>0</v>
      </c>
      <c r="O15" s="796">
        <f t="shared" si="3"/>
        <v>0</v>
      </c>
      <c r="P15" s="796">
        <f t="shared" si="3"/>
        <v>0</v>
      </c>
      <c r="Q15" s="796">
        <f t="shared" si="3"/>
        <v>0</v>
      </c>
      <c r="R15" s="796">
        <f t="shared" si="3"/>
        <v>0</v>
      </c>
      <c r="S15" s="795">
        <f t="shared" si="3"/>
        <v>0</v>
      </c>
    </row>
    <row r="16" spans="2:19" x14ac:dyDescent="0.25">
      <c r="B16" s="1133"/>
      <c r="C16" s="1134"/>
      <c r="D16" s="1135"/>
      <c r="E16" s="1136"/>
      <c r="F16" s="1136"/>
      <c r="G16" s="1136"/>
      <c r="H16" s="1136"/>
      <c r="I16" s="1136"/>
      <c r="J16" s="797">
        <f t="shared" si="2"/>
        <v>0</v>
      </c>
      <c r="K16" s="796">
        <f>L16+IF(OR(D16=0,'A. Allgemeine Informationen'!$C$15&lt;D16),0,J16*1/20)</f>
        <v>0</v>
      </c>
      <c r="L16" s="795">
        <f>HLOOKUP('A. Allgemeine Informationen'!$C$15,$M$5:$S$55,ROW(D16)-4,0)</f>
        <v>0</v>
      </c>
      <c r="M16" s="796">
        <f t="shared" ref="M16:S25" si="4">IF(OR($J16=0,VALUE(M$5)&lt;$D16,$D16=0,20-(VALUE(M$5)-$D16)=0),0,$J16*(19-(VALUE(M$5)-$D16))/20)</f>
        <v>0</v>
      </c>
      <c r="N16" s="796">
        <f t="shared" si="4"/>
        <v>0</v>
      </c>
      <c r="O16" s="796">
        <f t="shared" si="4"/>
        <v>0</v>
      </c>
      <c r="P16" s="796">
        <f t="shared" si="4"/>
        <v>0</v>
      </c>
      <c r="Q16" s="796">
        <f t="shared" si="4"/>
        <v>0</v>
      </c>
      <c r="R16" s="796">
        <f t="shared" si="4"/>
        <v>0</v>
      </c>
      <c r="S16" s="795">
        <f t="shared" si="4"/>
        <v>0</v>
      </c>
    </row>
    <row r="17" spans="2:19" x14ac:dyDescent="0.25">
      <c r="B17" s="1133"/>
      <c r="C17" s="1134"/>
      <c r="D17" s="1135"/>
      <c r="E17" s="1136"/>
      <c r="F17" s="1136"/>
      <c r="G17" s="1136"/>
      <c r="H17" s="1136"/>
      <c r="I17" s="1136"/>
      <c r="J17" s="797">
        <f t="shared" si="2"/>
        <v>0</v>
      </c>
      <c r="K17" s="796">
        <f>L17+IF(OR(D17=0,'A. Allgemeine Informationen'!$C$15&lt;D17),0,J17*1/20)</f>
        <v>0</v>
      </c>
      <c r="L17" s="795">
        <f>HLOOKUP('A. Allgemeine Informationen'!$C$15,$M$5:$S$55,ROW(D17)-4,0)</f>
        <v>0</v>
      </c>
      <c r="M17" s="796">
        <f t="shared" si="4"/>
        <v>0</v>
      </c>
      <c r="N17" s="796">
        <f t="shared" si="4"/>
        <v>0</v>
      </c>
      <c r="O17" s="796">
        <f t="shared" si="4"/>
        <v>0</v>
      </c>
      <c r="P17" s="796">
        <f t="shared" si="4"/>
        <v>0</v>
      </c>
      <c r="Q17" s="796">
        <f t="shared" si="4"/>
        <v>0</v>
      </c>
      <c r="R17" s="796">
        <f t="shared" si="4"/>
        <v>0</v>
      </c>
      <c r="S17" s="795">
        <f t="shared" si="4"/>
        <v>0</v>
      </c>
    </row>
    <row r="18" spans="2:19" x14ac:dyDescent="0.25">
      <c r="B18" s="1133"/>
      <c r="C18" s="1134"/>
      <c r="D18" s="1135"/>
      <c r="E18" s="1136"/>
      <c r="F18" s="1136"/>
      <c r="G18" s="1136"/>
      <c r="H18" s="1136"/>
      <c r="I18" s="1136"/>
      <c r="J18" s="797">
        <f t="shared" si="2"/>
        <v>0</v>
      </c>
      <c r="K18" s="796">
        <f>L18+IF(OR(D18=0,'A. Allgemeine Informationen'!$C$15&lt;D18),0,J18*1/20)</f>
        <v>0</v>
      </c>
      <c r="L18" s="795">
        <f>HLOOKUP('A. Allgemeine Informationen'!$C$15,$M$5:$S$55,ROW(D18)-4,0)</f>
        <v>0</v>
      </c>
      <c r="M18" s="796">
        <f t="shared" si="4"/>
        <v>0</v>
      </c>
      <c r="N18" s="796">
        <f t="shared" si="4"/>
        <v>0</v>
      </c>
      <c r="O18" s="796">
        <f t="shared" si="4"/>
        <v>0</v>
      </c>
      <c r="P18" s="796">
        <f t="shared" si="4"/>
        <v>0</v>
      </c>
      <c r="Q18" s="796">
        <f t="shared" si="4"/>
        <v>0</v>
      </c>
      <c r="R18" s="796">
        <f t="shared" si="4"/>
        <v>0</v>
      </c>
      <c r="S18" s="795">
        <f t="shared" si="4"/>
        <v>0</v>
      </c>
    </row>
    <row r="19" spans="2:19" x14ac:dyDescent="0.25">
      <c r="B19" s="1133"/>
      <c r="C19" s="1134"/>
      <c r="D19" s="1135"/>
      <c r="E19" s="1136"/>
      <c r="F19" s="1136"/>
      <c r="G19" s="1136"/>
      <c r="H19" s="1136"/>
      <c r="I19" s="1136"/>
      <c r="J19" s="797">
        <f t="shared" si="2"/>
        <v>0</v>
      </c>
      <c r="K19" s="796">
        <f>L19+IF(OR(D19=0,'A. Allgemeine Informationen'!$C$15&lt;D19),0,J19*1/20)</f>
        <v>0</v>
      </c>
      <c r="L19" s="795">
        <f>HLOOKUP('A. Allgemeine Informationen'!$C$15,$M$5:$S$55,ROW(D19)-4,0)</f>
        <v>0</v>
      </c>
      <c r="M19" s="796">
        <f t="shared" si="4"/>
        <v>0</v>
      </c>
      <c r="N19" s="796">
        <f t="shared" si="4"/>
        <v>0</v>
      </c>
      <c r="O19" s="796">
        <f t="shared" si="4"/>
        <v>0</v>
      </c>
      <c r="P19" s="796">
        <f t="shared" si="4"/>
        <v>0</v>
      </c>
      <c r="Q19" s="796">
        <f t="shared" si="4"/>
        <v>0</v>
      </c>
      <c r="R19" s="796">
        <f t="shared" si="4"/>
        <v>0</v>
      </c>
      <c r="S19" s="795">
        <f t="shared" si="4"/>
        <v>0</v>
      </c>
    </row>
    <row r="20" spans="2:19" x14ac:dyDescent="0.25">
      <c r="B20" s="1133"/>
      <c r="C20" s="1134"/>
      <c r="D20" s="1135"/>
      <c r="E20" s="1136"/>
      <c r="F20" s="1136"/>
      <c r="G20" s="1136"/>
      <c r="H20" s="1136"/>
      <c r="I20" s="1136"/>
      <c r="J20" s="797">
        <f t="shared" si="2"/>
        <v>0</v>
      </c>
      <c r="K20" s="796">
        <f>L20+IF(OR(D20=0,'A. Allgemeine Informationen'!$C$15&lt;D20),0,J20*1/20)</f>
        <v>0</v>
      </c>
      <c r="L20" s="795">
        <f>HLOOKUP('A. Allgemeine Informationen'!$C$15,$M$5:$S$55,ROW(D20)-4,0)</f>
        <v>0</v>
      </c>
      <c r="M20" s="796">
        <f t="shared" si="4"/>
        <v>0</v>
      </c>
      <c r="N20" s="796">
        <f t="shared" si="4"/>
        <v>0</v>
      </c>
      <c r="O20" s="796">
        <f t="shared" si="4"/>
        <v>0</v>
      </c>
      <c r="P20" s="796">
        <f t="shared" si="4"/>
        <v>0</v>
      </c>
      <c r="Q20" s="796">
        <f t="shared" si="4"/>
        <v>0</v>
      </c>
      <c r="R20" s="796">
        <f t="shared" si="4"/>
        <v>0</v>
      </c>
      <c r="S20" s="795">
        <f t="shared" si="4"/>
        <v>0</v>
      </c>
    </row>
    <row r="21" spans="2:19" x14ac:dyDescent="0.25">
      <c r="B21" s="1133"/>
      <c r="C21" s="1134"/>
      <c r="D21" s="1135"/>
      <c r="E21" s="1136"/>
      <c r="F21" s="1136"/>
      <c r="G21" s="1136"/>
      <c r="H21" s="1136"/>
      <c r="I21" s="1136"/>
      <c r="J21" s="797">
        <f t="shared" si="2"/>
        <v>0</v>
      </c>
      <c r="K21" s="796">
        <f>L21+IF(OR(D21=0,'A. Allgemeine Informationen'!$C$15&lt;D21),0,J21*1/20)</f>
        <v>0</v>
      </c>
      <c r="L21" s="795">
        <f>HLOOKUP('A. Allgemeine Informationen'!$C$15,$M$5:$S$55,ROW(D21)-4,0)</f>
        <v>0</v>
      </c>
      <c r="M21" s="796">
        <f t="shared" si="4"/>
        <v>0</v>
      </c>
      <c r="N21" s="796">
        <f t="shared" si="4"/>
        <v>0</v>
      </c>
      <c r="O21" s="796">
        <f t="shared" si="4"/>
        <v>0</v>
      </c>
      <c r="P21" s="796">
        <f t="shared" si="4"/>
        <v>0</v>
      </c>
      <c r="Q21" s="796">
        <f t="shared" si="4"/>
        <v>0</v>
      </c>
      <c r="R21" s="796">
        <f t="shared" si="4"/>
        <v>0</v>
      </c>
      <c r="S21" s="795">
        <f t="shared" si="4"/>
        <v>0</v>
      </c>
    </row>
    <row r="22" spans="2:19" x14ac:dyDescent="0.25">
      <c r="B22" s="1133"/>
      <c r="C22" s="1134"/>
      <c r="D22" s="1135"/>
      <c r="E22" s="1136"/>
      <c r="F22" s="1136"/>
      <c r="G22" s="1136"/>
      <c r="H22" s="1136"/>
      <c r="I22" s="1136"/>
      <c r="J22" s="797">
        <f t="shared" si="2"/>
        <v>0</v>
      </c>
      <c r="K22" s="796">
        <f>L22+IF(OR(D22=0,'A. Allgemeine Informationen'!$C$15&lt;D22),0,J22*1/20)</f>
        <v>0</v>
      </c>
      <c r="L22" s="795">
        <f>HLOOKUP('A. Allgemeine Informationen'!$C$15,$M$5:$S$55,ROW(D22)-4,0)</f>
        <v>0</v>
      </c>
      <c r="M22" s="796">
        <f t="shared" si="4"/>
        <v>0</v>
      </c>
      <c r="N22" s="796">
        <f t="shared" si="4"/>
        <v>0</v>
      </c>
      <c r="O22" s="796">
        <f t="shared" si="4"/>
        <v>0</v>
      </c>
      <c r="P22" s="796">
        <f t="shared" si="4"/>
        <v>0</v>
      </c>
      <c r="Q22" s="796">
        <f t="shared" si="4"/>
        <v>0</v>
      </c>
      <c r="R22" s="796">
        <f t="shared" si="4"/>
        <v>0</v>
      </c>
      <c r="S22" s="795">
        <f t="shared" si="4"/>
        <v>0</v>
      </c>
    </row>
    <row r="23" spans="2:19" x14ac:dyDescent="0.25">
      <c r="B23" s="1133"/>
      <c r="C23" s="1134"/>
      <c r="D23" s="1135"/>
      <c r="E23" s="1136"/>
      <c r="F23" s="1136"/>
      <c r="G23" s="1136"/>
      <c r="H23" s="1136"/>
      <c r="I23" s="1136"/>
      <c r="J23" s="797">
        <f t="shared" si="2"/>
        <v>0</v>
      </c>
      <c r="K23" s="796">
        <f>L23+IF(OR(D23=0,'A. Allgemeine Informationen'!$C$15&lt;D23),0,J23*1/20)</f>
        <v>0</v>
      </c>
      <c r="L23" s="795">
        <f>HLOOKUP('A. Allgemeine Informationen'!$C$15,$M$5:$S$55,ROW(D23)-4,0)</f>
        <v>0</v>
      </c>
      <c r="M23" s="796">
        <f t="shared" si="4"/>
        <v>0</v>
      </c>
      <c r="N23" s="796">
        <f t="shared" si="4"/>
        <v>0</v>
      </c>
      <c r="O23" s="796">
        <f t="shared" si="4"/>
        <v>0</v>
      </c>
      <c r="P23" s="796">
        <f t="shared" si="4"/>
        <v>0</v>
      </c>
      <c r="Q23" s="796">
        <f t="shared" si="4"/>
        <v>0</v>
      </c>
      <c r="R23" s="796">
        <f t="shared" si="4"/>
        <v>0</v>
      </c>
      <c r="S23" s="795">
        <f t="shared" si="4"/>
        <v>0</v>
      </c>
    </row>
    <row r="24" spans="2:19" x14ac:dyDescent="0.25">
      <c r="B24" s="1133"/>
      <c r="C24" s="1134"/>
      <c r="D24" s="1135"/>
      <c r="E24" s="1136"/>
      <c r="F24" s="1136"/>
      <c r="G24" s="1136"/>
      <c r="H24" s="1136"/>
      <c r="I24" s="1136"/>
      <c r="J24" s="797">
        <f t="shared" si="2"/>
        <v>0</v>
      </c>
      <c r="K24" s="796">
        <f>L24+IF(OR(D24=0,'A. Allgemeine Informationen'!$C$15&lt;D24),0,J24*1/20)</f>
        <v>0</v>
      </c>
      <c r="L24" s="795">
        <f>HLOOKUP('A. Allgemeine Informationen'!$C$15,$M$5:$S$55,ROW(D24)-4,0)</f>
        <v>0</v>
      </c>
      <c r="M24" s="796">
        <f t="shared" si="4"/>
        <v>0</v>
      </c>
      <c r="N24" s="796">
        <f t="shared" si="4"/>
        <v>0</v>
      </c>
      <c r="O24" s="796">
        <f t="shared" si="4"/>
        <v>0</v>
      </c>
      <c r="P24" s="796">
        <f t="shared" si="4"/>
        <v>0</v>
      </c>
      <c r="Q24" s="796">
        <f t="shared" si="4"/>
        <v>0</v>
      </c>
      <c r="R24" s="796">
        <f t="shared" si="4"/>
        <v>0</v>
      </c>
      <c r="S24" s="795">
        <f t="shared" si="4"/>
        <v>0</v>
      </c>
    </row>
    <row r="25" spans="2:19" x14ac:dyDescent="0.25">
      <c r="B25" s="1133"/>
      <c r="C25" s="1134"/>
      <c r="D25" s="1135"/>
      <c r="E25" s="1136"/>
      <c r="F25" s="1136"/>
      <c r="G25" s="1136"/>
      <c r="H25" s="1136"/>
      <c r="I25" s="1136"/>
      <c r="J25" s="797">
        <f t="shared" si="2"/>
        <v>0</v>
      </c>
      <c r="K25" s="796">
        <f>L25+IF(OR(D25=0,'A. Allgemeine Informationen'!$C$15&lt;D25),0,J25*1/20)</f>
        <v>0</v>
      </c>
      <c r="L25" s="795">
        <f>HLOOKUP('A. Allgemeine Informationen'!$C$15,$M$5:$S$55,ROW(D25)-4,0)</f>
        <v>0</v>
      </c>
      <c r="M25" s="796">
        <f t="shared" si="4"/>
        <v>0</v>
      </c>
      <c r="N25" s="796">
        <f t="shared" si="4"/>
        <v>0</v>
      </c>
      <c r="O25" s="796">
        <f t="shared" si="4"/>
        <v>0</v>
      </c>
      <c r="P25" s="796">
        <f t="shared" si="4"/>
        <v>0</v>
      </c>
      <c r="Q25" s="796">
        <f t="shared" si="4"/>
        <v>0</v>
      </c>
      <c r="R25" s="796">
        <f t="shared" si="4"/>
        <v>0</v>
      </c>
      <c r="S25" s="795">
        <f t="shared" si="4"/>
        <v>0</v>
      </c>
    </row>
    <row r="26" spans="2:19" x14ac:dyDescent="0.25">
      <c r="B26" s="1133"/>
      <c r="C26" s="1134"/>
      <c r="D26" s="1135"/>
      <c r="E26" s="1136"/>
      <c r="F26" s="1136"/>
      <c r="G26" s="1136"/>
      <c r="H26" s="1136"/>
      <c r="I26" s="1136"/>
      <c r="J26" s="797">
        <f t="shared" si="2"/>
        <v>0</v>
      </c>
      <c r="K26" s="796">
        <f>L26+IF(OR(D26=0,'A. Allgemeine Informationen'!$C$15&lt;D26),0,J26*1/20)</f>
        <v>0</v>
      </c>
      <c r="L26" s="795">
        <f>HLOOKUP('A. Allgemeine Informationen'!$C$15,$M$5:$S$55,ROW(D26)-4,0)</f>
        <v>0</v>
      </c>
      <c r="M26" s="796">
        <f t="shared" ref="M26:S35" si="5">IF(OR($J26=0,VALUE(M$5)&lt;$D26,$D26=0,20-(VALUE(M$5)-$D26)=0),0,$J26*(19-(VALUE(M$5)-$D26))/20)</f>
        <v>0</v>
      </c>
      <c r="N26" s="796">
        <f t="shared" si="5"/>
        <v>0</v>
      </c>
      <c r="O26" s="796">
        <f t="shared" si="5"/>
        <v>0</v>
      </c>
      <c r="P26" s="796">
        <f t="shared" si="5"/>
        <v>0</v>
      </c>
      <c r="Q26" s="796">
        <f t="shared" si="5"/>
        <v>0</v>
      </c>
      <c r="R26" s="796">
        <f t="shared" si="5"/>
        <v>0</v>
      </c>
      <c r="S26" s="795">
        <f t="shared" si="5"/>
        <v>0</v>
      </c>
    </row>
    <row r="27" spans="2:19" x14ac:dyDescent="0.25">
      <c r="B27" s="1133"/>
      <c r="C27" s="1134"/>
      <c r="D27" s="1135"/>
      <c r="E27" s="1136"/>
      <c r="F27" s="1136"/>
      <c r="G27" s="1136"/>
      <c r="H27" s="1136"/>
      <c r="I27" s="1136"/>
      <c r="J27" s="797">
        <f t="shared" si="2"/>
        <v>0</v>
      </c>
      <c r="K27" s="796">
        <f>L27+IF(OR(D27=0,'A. Allgemeine Informationen'!$C$15&lt;D27),0,J27*1/20)</f>
        <v>0</v>
      </c>
      <c r="L27" s="795">
        <f>HLOOKUP('A. Allgemeine Informationen'!$C$15,$M$5:$S$55,ROW(D27)-4,0)</f>
        <v>0</v>
      </c>
      <c r="M27" s="796">
        <f t="shared" si="5"/>
        <v>0</v>
      </c>
      <c r="N27" s="796">
        <f t="shared" si="5"/>
        <v>0</v>
      </c>
      <c r="O27" s="796">
        <f t="shared" si="5"/>
        <v>0</v>
      </c>
      <c r="P27" s="796">
        <f t="shared" si="5"/>
        <v>0</v>
      </c>
      <c r="Q27" s="796">
        <f t="shared" si="5"/>
        <v>0</v>
      </c>
      <c r="R27" s="796">
        <f t="shared" si="5"/>
        <v>0</v>
      </c>
      <c r="S27" s="795">
        <f t="shared" si="5"/>
        <v>0</v>
      </c>
    </row>
    <row r="28" spans="2:19" x14ac:dyDescent="0.25">
      <c r="B28" s="1133"/>
      <c r="C28" s="1134"/>
      <c r="D28" s="1135"/>
      <c r="E28" s="1136"/>
      <c r="F28" s="1136"/>
      <c r="G28" s="1136"/>
      <c r="H28" s="1136"/>
      <c r="I28" s="1136"/>
      <c r="J28" s="797">
        <f t="shared" si="2"/>
        <v>0</v>
      </c>
      <c r="K28" s="796">
        <f>L28+IF(OR(D28=0,'A. Allgemeine Informationen'!$C$15&lt;D28),0,J28*1/20)</f>
        <v>0</v>
      </c>
      <c r="L28" s="795">
        <f>HLOOKUP('A. Allgemeine Informationen'!$C$15,$M$5:$S$55,ROW(D28)-4,0)</f>
        <v>0</v>
      </c>
      <c r="M28" s="796">
        <f t="shared" si="5"/>
        <v>0</v>
      </c>
      <c r="N28" s="796">
        <f t="shared" si="5"/>
        <v>0</v>
      </c>
      <c r="O28" s="796">
        <f t="shared" si="5"/>
        <v>0</v>
      </c>
      <c r="P28" s="796">
        <f t="shared" si="5"/>
        <v>0</v>
      </c>
      <c r="Q28" s="796">
        <f t="shared" si="5"/>
        <v>0</v>
      </c>
      <c r="R28" s="796">
        <f t="shared" si="5"/>
        <v>0</v>
      </c>
      <c r="S28" s="795">
        <f t="shared" si="5"/>
        <v>0</v>
      </c>
    </row>
    <row r="29" spans="2:19" x14ac:dyDescent="0.25">
      <c r="B29" s="1133"/>
      <c r="C29" s="1134"/>
      <c r="D29" s="1135"/>
      <c r="E29" s="1136"/>
      <c r="F29" s="1136"/>
      <c r="G29" s="1136"/>
      <c r="H29" s="1136"/>
      <c r="I29" s="1136"/>
      <c r="J29" s="797">
        <f t="shared" si="2"/>
        <v>0</v>
      </c>
      <c r="K29" s="796">
        <f>L29+IF(OR(D29=0,'A. Allgemeine Informationen'!$C$15&lt;D29),0,J29*1/20)</f>
        <v>0</v>
      </c>
      <c r="L29" s="795">
        <f>HLOOKUP('A. Allgemeine Informationen'!$C$15,$M$5:$S$55,ROW(D29)-4,0)</f>
        <v>0</v>
      </c>
      <c r="M29" s="796">
        <f t="shared" si="5"/>
        <v>0</v>
      </c>
      <c r="N29" s="796">
        <f t="shared" si="5"/>
        <v>0</v>
      </c>
      <c r="O29" s="796">
        <f t="shared" si="5"/>
        <v>0</v>
      </c>
      <c r="P29" s="796">
        <f t="shared" si="5"/>
        <v>0</v>
      </c>
      <c r="Q29" s="796">
        <f t="shared" si="5"/>
        <v>0</v>
      </c>
      <c r="R29" s="796">
        <f t="shared" si="5"/>
        <v>0</v>
      </c>
      <c r="S29" s="795">
        <f t="shared" si="5"/>
        <v>0</v>
      </c>
    </row>
    <row r="30" spans="2:19" x14ac:dyDescent="0.25">
      <c r="B30" s="1133"/>
      <c r="C30" s="1134"/>
      <c r="D30" s="1135"/>
      <c r="E30" s="1136"/>
      <c r="F30" s="1136"/>
      <c r="G30" s="1136"/>
      <c r="H30" s="1136"/>
      <c r="I30" s="1136"/>
      <c r="J30" s="797">
        <f t="shared" si="2"/>
        <v>0</v>
      </c>
      <c r="K30" s="796">
        <f>L30+IF(OR(D30=0,'A. Allgemeine Informationen'!$C$15&lt;D30),0,J30*1/20)</f>
        <v>0</v>
      </c>
      <c r="L30" s="795">
        <f>HLOOKUP('A. Allgemeine Informationen'!$C$15,$M$5:$S$55,ROW(D30)-4,0)</f>
        <v>0</v>
      </c>
      <c r="M30" s="796">
        <f t="shared" si="5"/>
        <v>0</v>
      </c>
      <c r="N30" s="796">
        <f t="shared" si="5"/>
        <v>0</v>
      </c>
      <c r="O30" s="796">
        <f t="shared" si="5"/>
        <v>0</v>
      </c>
      <c r="P30" s="796">
        <f t="shared" si="5"/>
        <v>0</v>
      </c>
      <c r="Q30" s="796">
        <f t="shared" si="5"/>
        <v>0</v>
      </c>
      <c r="R30" s="796">
        <f t="shared" si="5"/>
        <v>0</v>
      </c>
      <c r="S30" s="795">
        <f t="shared" si="5"/>
        <v>0</v>
      </c>
    </row>
    <row r="31" spans="2:19" x14ac:dyDescent="0.25">
      <c r="B31" s="1133"/>
      <c r="C31" s="1134"/>
      <c r="D31" s="1135"/>
      <c r="E31" s="1136"/>
      <c r="F31" s="1136"/>
      <c r="G31" s="1136"/>
      <c r="H31" s="1136"/>
      <c r="I31" s="1136"/>
      <c r="J31" s="797">
        <f t="shared" si="2"/>
        <v>0</v>
      </c>
      <c r="K31" s="796">
        <f>L31+IF(OR(D31=0,'A. Allgemeine Informationen'!$C$15&lt;D31),0,J31*1/20)</f>
        <v>0</v>
      </c>
      <c r="L31" s="795">
        <f>HLOOKUP('A. Allgemeine Informationen'!$C$15,$M$5:$S$55,ROW(D31)-4,0)</f>
        <v>0</v>
      </c>
      <c r="M31" s="796">
        <f t="shared" si="5"/>
        <v>0</v>
      </c>
      <c r="N31" s="796">
        <f t="shared" si="5"/>
        <v>0</v>
      </c>
      <c r="O31" s="796">
        <f t="shared" si="5"/>
        <v>0</v>
      </c>
      <c r="P31" s="796">
        <f t="shared" si="5"/>
        <v>0</v>
      </c>
      <c r="Q31" s="796">
        <f t="shared" si="5"/>
        <v>0</v>
      </c>
      <c r="R31" s="796">
        <f t="shared" si="5"/>
        <v>0</v>
      </c>
      <c r="S31" s="795">
        <f t="shared" si="5"/>
        <v>0</v>
      </c>
    </row>
    <row r="32" spans="2:19" x14ac:dyDescent="0.25">
      <c r="B32" s="1133"/>
      <c r="C32" s="1134"/>
      <c r="D32" s="1135"/>
      <c r="E32" s="1136"/>
      <c r="F32" s="1136"/>
      <c r="G32" s="1136"/>
      <c r="H32" s="1136"/>
      <c r="I32" s="1136"/>
      <c r="J32" s="797">
        <f t="shared" si="2"/>
        <v>0</v>
      </c>
      <c r="K32" s="796">
        <f>L32+IF(OR(D32=0,'A. Allgemeine Informationen'!$C$15&lt;D32),0,J32*1/20)</f>
        <v>0</v>
      </c>
      <c r="L32" s="795">
        <f>HLOOKUP('A. Allgemeine Informationen'!$C$15,$M$5:$S$55,ROW(D32)-4,0)</f>
        <v>0</v>
      </c>
      <c r="M32" s="796">
        <f t="shared" si="5"/>
        <v>0</v>
      </c>
      <c r="N32" s="796">
        <f t="shared" si="5"/>
        <v>0</v>
      </c>
      <c r="O32" s="796">
        <f t="shared" si="5"/>
        <v>0</v>
      </c>
      <c r="P32" s="796">
        <f t="shared" si="5"/>
        <v>0</v>
      </c>
      <c r="Q32" s="796">
        <f t="shared" si="5"/>
        <v>0</v>
      </c>
      <c r="R32" s="796">
        <f t="shared" si="5"/>
        <v>0</v>
      </c>
      <c r="S32" s="795">
        <f t="shared" si="5"/>
        <v>0</v>
      </c>
    </row>
    <row r="33" spans="2:19" x14ac:dyDescent="0.25">
      <c r="B33" s="1133"/>
      <c r="C33" s="1134"/>
      <c r="D33" s="1135"/>
      <c r="E33" s="1136"/>
      <c r="F33" s="1136"/>
      <c r="G33" s="1136"/>
      <c r="H33" s="1136"/>
      <c r="I33" s="1136"/>
      <c r="J33" s="797">
        <f t="shared" si="2"/>
        <v>0</v>
      </c>
      <c r="K33" s="796">
        <f>L33+IF(OR(D33=0,'A. Allgemeine Informationen'!$C$15&lt;D33),0,J33*1/20)</f>
        <v>0</v>
      </c>
      <c r="L33" s="795">
        <f>HLOOKUP('A. Allgemeine Informationen'!$C$15,$M$5:$S$55,ROW(D33)-4,0)</f>
        <v>0</v>
      </c>
      <c r="M33" s="796">
        <f t="shared" si="5"/>
        <v>0</v>
      </c>
      <c r="N33" s="796">
        <f t="shared" si="5"/>
        <v>0</v>
      </c>
      <c r="O33" s="796">
        <f t="shared" si="5"/>
        <v>0</v>
      </c>
      <c r="P33" s="796">
        <f t="shared" si="5"/>
        <v>0</v>
      </c>
      <c r="Q33" s="796">
        <f t="shared" si="5"/>
        <v>0</v>
      </c>
      <c r="R33" s="796">
        <f t="shared" si="5"/>
        <v>0</v>
      </c>
      <c r="S33" s="795">
        <f t="shared" si="5"/>
        <v>0</v>
      </c>
    </row>
    <row r="34" spans="2:19" x14ac:dyDescent="0.25">
      <c r="B34" s="1133"/>
      <c r="C34" s="1134"/>
      <c r="D34" s="1135"/>
      <c r="E34" s="1136"/>
      <c r="F34" s="1136"/>
      <c r="G34" s="1136"/>
      <c r="H34" s="1136"/>
      <c r="I34" s="1136"/>
      <c r="J34" s="797">
        <f t="shared" si="2"/>
        <v>0</v>
      </c>
      <c r="K34" s="796">
        <f>L34+IF(OR(D34=0,'A. Allgemeine Informationen'!$C$15&lt;D34),0,J34*1/20)</f>
        <v>0</v>
      </c>
      <c r="L34" s="795">
        <f>HLOOKUP('A. Allgemeine Informationen'!$C$15,$M$5:$S$55,ROW(D34)-4,0)</f>
        <v>0</v>
      </c>
      <c r="M34" s="796">
        <f t="shared" si="5"/>
        <v>0</v>
      </c>
      <c r="N34" s="796">
        <f t="shared" si="5"/>
        <v>0</v>
      </c>
      <c r="O34" s="796">
        <f t="shared" si="5"/>
        <v>0</v>
      </c>
      <c r="P34" s="796">
        <f t="shared" si="5"/>
        <v>0</v>
      </c>
      <c r="Q34" s="796">
        <f t="shared" si="5"/>
        <v>0</v>
      </c>
      <c r="R34" s="796">
        <f t="shared" si="5"/>
        <v>0</v>
      </c>
      <c r="S34" s="795">
        <f t="shared" si="5"/>
        <v>0</v>
      </c>
    </row>
    <row r="35" spans="2:19" x14ac:dyDescent="0.25">
      <c r="B35" s="1133"/>
      <c r="C35" s="1134"/>
      <c r="D35" s="1135"/>
      <c r="E35" s="1136"/>
      <c r="F35" s="1136"/>
      <c r="G35" s="1136"/>
      <c r="H35" s="1136"/>
      <c r="I35" s="1136"/>
      <c r="J35" s="797">
        <f t="shared" si="2"/>
        <v>0</v>
      </c>
      <c r="K35" s="796">
        <f>L35+IF(OR(D35=0,'A. Allgemeine Informationen'!$C$15&lt;D35),0,J35*1/20)</f>
        <v>0</v>
      </c>
      <c r="L35" s="795">
        <f>HLOOKUP('A. Allgemeine Informationen'!$C$15,$M$5:$S$55,ROW(D35)-4,0)</f>
        <v>0</v>
      </c>
      <c r="M35" s="796">
        <f t="shared" si="5"/>
        <v>0</v>
      </c>
      <c r="N35" s="796">
        <f t="shared" si="5"/>
        <v>0</v>
      </c>
      <c r="O35" s="796">
        <f t="shared" si="5"/>
        <v>0</v>
      </c>
      <c r="P35" s="796">
        <f t="shared" si="5"/>
        <v>0</v>
      </c>
      <c r="Q35" s="796">
        <f t="shared" si="5"/>
        <v>0</v>
      </c>
      <c r="R35" s="796">
        <f t="shared" si="5"/>
        <v>0</v>
      </c>
      <c r="S35" s="795">
        <f t="shared" si="5"/>
        <v>0</v>
      </c>
    </row>
    <row r="36" spans="2:19" x14ac:dyDescent="0.25">
      <c r="B36" s="1133"/>
      <c r="C36" s="1134"/>
      <c r="D36" s="1135"/>
      <c r="E36" s="1136"/>
      <c r="F36" s="1136"/>
      <c r="G36" s="1136"/>
      <c r="H36" s="1136"/>
      <c r="I36" s="1136"/>
      <c r="J36" s="797">
        <f t="shared" si="2"/>
        <v>0</v>
      </c>
      <c r="K36" s="796">
        <f>L36+IF(OR(D36=0,'A. Allgemeine Informationen'!$C$15&lt;D36),0,J36*1/20)</f>
        <v>0</v>
      </c>
      <c r="L36" s="795">
        <f>HLOOKUP('A. Allgemeine Informationen'!$C$15,$M$5:$S$55,ROW(D36)-4,0)</f>
        <v>0</v>
      </c>
      <c r="M36" s="796">
        <f t="shared" ref="M36:S45" si="6">IF(OR($J36=0,VALUE(M$5)&lt;$D36,$D36=0,20-(VALUE(M$5)-$D36)=0),0,$J36*(19-(VALUE(M$5)-$D36))/20)</f>
        <v>0</v>
      </c>
      <c r="N36" s="796">
        <f t="shared" si="6"/>
        <v>0</v>
      </c>
      <c r="O36" s="796">
        <f t="shared" si="6"/>
        <v>0</v>
      </c>
      <c r="P36" s="796">
        <f t="shared" si="6"/>
        <v>0</v>
      </c>
      <c r="Q36" s="796">
        <f t="shared" si="6"/>
        <v>0</v>
      </c>
      <c r="R36" s="796">
        <f t="shared" si="6"/>
        <v>0</v>
      </c>
      <c r="S36" s="795">
        <f t="shared" si="6"/>
        <v>0</v>
      </c>
    </row>
    <row r="37" spans="2:19" x14ac:dyDescent="0.25">
      <c r="B37" s="1133"/>
      <c r="C37" s="1134"/>
      <c r="D37" s="1135"/>
      <c r="E37" s="1136"/>
      <c r="F37" s="1136"/>
      <c r="G37" s="1136"/>
      <c r="H37" s="1136"/>
      <c r="I37" s="1136"/>
      <c r="J37" s="797">
        <f t="shared" si="2"/>
        <v>0</v>
      </c>
      <c r="K37" s="796">
        <f>L37+IF(OR(D37=0,'A. Allgemeine Informationen'!$C$15&lt;D37),0,J37*1/20)</f>
        <v>0</v>
      </c>
      <c r="L37" s="795">
        <f>HLOOKUP('A. Allgemeine Informationen'!$C$15,$M$5:$S$55,ROW(D37)-4,0)</f>
        <v>0</v>
      </c>
      <c r="M37" s="796">
        <f t="shared" si="6"/>
        <v>0</v>
      </c>
      <c r="N37" s="796">
        <f t="shared" si="6"/>
        <v>0</v>
      </c>
      <c r="O37" s="796">
        <f t="shared" si="6"/>
        <v>0</v>
      </c>
      <c r="P37" s="796">
        <f t="shared" si="6"/>
        <v>0</v>
      </c>
      <c r="Q37" s="796">
        <f t="shared" si="6"/>
        <v>0</v>
      </c>
      <c r="R37" s="796">
        <f t="shared" si="6"/>
        <v>0</v>
      </c>
      <c r="S37" s="795">
        <f t="shared" si="6"/>
        <v>0</v>
      </c>
    </row>
    <row r="38" spans="2:19" x14ac:dyDescent="0.25">
      <c r="B38" s="1133"/>
      <c r="C38" s="1134"/>
      <c r="D38" s="1135"/>
      <c r="E38" s="1136"/>
      <c r="F38" s="1136"/>
      <c r="G38" s="1136"/>
      <c r="H38" s="1136"/>
      <c r="I38" s="1136"/>
      <c r="J38" s="797">
        <f t="shared" ref="J38:J55" si="7">SUM(E38:G38)-I38</f>
        <v>0</v>
      </c>
      <c r="K38" s="796">
        <f>L38+IF(OR(D38=0,'A. Allgemeine Informationen'!$C$15&lt;D38),0,J38*1/20)</f>
        <v>0</v>
      </c>
      <c r="L38" s="795">
        <f>HLOOKUP('A. Allgemeine Informationen'!$C$15,$M$5:$S$55,ROW(D38)-4,0)</f>
        <v>0</v>
      </c>
      <c r="M38" s="796">
        <f t="shared" si="6"/>
        <v>0</v>
      </c>
      <c r="N38" s="796">
        <f t="shared" si="6"/>
        <v>0</v>
      </c>
      <c r="O38" s="796">
        <f t="shared" si="6"/>
        <v>0</v>
      </c>
      <c r="P38" s="796">
        <f t="shared" si="6"/>
        <v>0</v>
      </c>
      <c r="Q38" s="796">
        <f t="shared" si="6"/>
        <v>0</v>
      </c>
      <c r="R38" s="796">
        <f t="shared" si="6"/>
        <v>0</v>
      </c>
      <c r="S38" s="795">
        <f t="shared" si="6"/>
        <v>0</v>
      </c>
    </row>
    <row r="39" spans="2:19" x14ac:dyDescent="0.25">
      <c r="B39" s="1133"/>
      <c r="C39" s="1134"/>
      <c r="D39" s="1135"/>
      <c r="E39" s="1136"/>
      <c r="F39" s="1136"/>
      <c r="G39" s="1136"/>
      <c r="H39" s="1136"/>
      <c r="I39" s="1136"/>
      <c r="J39" s="797">
        <f t="shared" si="7"/>
        <v>0</v>
      </c>
      <c r="K39" s="796">
        <f>L39+IF(OR(D39=0,'A. Allgemeine Informationen'!$C$15&lt;D39),0,J39*1/20)</f>
        <v>0</v>
      </c>
      <c r="L39" s="795">
        <f>HLOOKUP('A. Allgemeine Informationen'!$C$15,$M$5:$S$55,ROW(D39)-4,0)</f>
        <v>0</v>
      </c>
      <c r="M39" s="796">
        <f t="shared" si="6"/>
        <v>0</v>
      </c>
      <c r="N39" s="796">
        <f t="shared" si="6"/>
        <v>0</v>
      </c>
      <c r="O39" s="796">
        <f t="shared" si="6"/>
        <v>0</v>
      </c>
      <c r="P39" s="796">
        <f t="shared" si="6"/>
        <v>0</v>
      </c>
      <c r="Q39" s="796">
        <f t="shared" si="6"/>
        <v>0</v>
      </c>
      <c r="R39" s="796">
        <f t="shared" si="6"/>
        <v>0</v>
      </c>
      <c r="S39" s="795">
        <f t="shared" si="6"/>
        <v>0</v>
      </c>
    </row>
    <row r="40" spans="2:19" x14ac:dyDescent="0.25">
      <c r="B40" s="1133"/>
      <c r="C40" s="1134"/>
      <c r="D40" s="1135"/>
      <c r="E40" s="1136"/>
      <c r="F40" s="1136"/>
      <c r="G40" s="1136"/>
      <c r="H40" s="1136"/>
      <c r="I40" s="1136"/>
      <c r="J40" s="797">
        <f t="shared" si="7"/>
        <v>0</v>
      </c>
      <c r="K40" s="796">
        <f>L40+IF(OR(D40=0,'A. Allgemeine Informationen'!$C$15&lt;D40),0,J40*1/20)</f>
        <v>0</v>
      </c>
      <c r="L40" s="795">
        <f>HLOOKUP('A. Allgemeine Informationen'!$C$15,$M$5:$S$55,ROW(D40)-4,0)</f>
        <v>0</v>
      </c>
      <c r="M40" s="796">
        <f t="shared" si="6"/>
        <v>0</v>
      </c>
      <c r="N40" s="796">
        <f t="shared" si="6"/>
        <v>0</v>
      </c>
      <c r="O40" s="796">
        <f t="shared" si="6"/>
        <v>0</v>
      </c>
      <c r="P40" s="796">
        <f t="shared" si="6"/>
        <v>0</v>
      </c>
      <c r="Q40" s="796">
        <f t="shared" si="6"/>
        <v>0</v>
      </c>
      <c r="R40" s="796">
        <f t="shared" si="6"/>
        <v>0</v>
      </c>
      <c r="S40" s="795">
        <f t="shared" si="6"/>
        <v>0</v>
      </c>
    </row>
    <row r="41" spans="2:19" x14ac:dyDescent="0.25">
      <c r="B41" s="1133"/>
      <c r="C41" s="1134"/>
      <c r="D41" s="1135"/>
      <c r="E41" s="1136"/>
      <c r="F41" s="1136"/>
      <c r="G41" s="1136"/>
      <c r="H41" s="1136"/>
      <c r="I41" s="1136"/>
      <c r="J41" s="797">
        <f t="shared" si="7"/>
        <v>0</v>
      </c>
      <c r="K41" s="796">
        <f>L41+IF(OR(D41=0,'A. Allgemeine Informationen'!$C$15&lt;D41),0,J41*1/20)</f>
        <v>0</v>
      </c>
      <c r="L41" s="795">
        <f>HLOOKUP('A. Allgemeine Informationen'!$C$15,$M$5:$S$55,ROW(D41)-4,0)</f>
        <v>0</v>
      </c>
      <c r="M41" s="796">
        <f t="shared" si="6"/>
        <v>0</v>
      </c>
      <c r="N41" s="796">
        <f t="shared" si="6"/>
        <v>0</v>
      </c>
      <c r="O41" s="796">
        <f t="shared" si="6"/>
        <v>0</v>
      </c>
      <c r="P41" s="796">
        <f t="shared" si="6"/>
        <v>0</v>
      </c>
      <c r="Q41" s="796">
        <f t="shared" si="6"/>
        <v>0</v>
      </c>
      <c r="R41" s="796">
        <f t="shared" si="6"/>
        <v>0</v>
      </c>
      <c r="S41" s="795">
        <f t="shared" si="6"/>
        <v>0</v>
      </c>
    </row>
    <row r="42" spans="2:19" x14ac:dyDescent="0.25">
      <c r="B42" s="1133"/>
      <c r="C42" s="1134"/>
      <c r="D42" s="1135"/>
      <c r="E42" s="1136"/>
      <c r="F42" s="1136"/>
      <c r="G42" s="1136"/>
      <c r="H42" s="1136"/>
      <c r="I42" s="1136"/>
      <c r="J42" s="797">
        <f t="shared" si="7"/>
        <v>0</v>
      </c>
      <c r="K42" s="796">
        <f>L42+IF(OR(D42=0,'A. Allgemeine Informationen'!$C$15&lt;D42),0,J42*1/20)</f>
        <v>0</v>
      </c>
      <c r="L42" s="795">
        <f>HLOOKUP('A. Allgemeine Informationen'!$C$15,$M$5:$S$55,ROW(D42)-4,0)</f>
        <v>0</v>
      </c>
      <c r="M42" s="796">
        <f t="shared" si="6"/>
        <v>0</v>
      </c>
      <c r="N42" s="796">
        <f t="shared" si="6"/>
        <v>0</v>
      </c>
      <c r="O42" s="796">
        <f t="shared" si="6"/>
        <v>0</v>
      </c>
      <c r="P42" s="796">
        <f t="shared" si="6"/>
        <v>0</v>
      </c>
      <c r="Q42" s="796">
        <f t="shared" si="6"/>
        <v>0</v>
      </c>
      <c r="R42" s="796">
        <f t="shared" si="6"/>
        <v>0</v>
      </c>
      <c r="S42" s="795">
        <f t="shared" si="6"/>
        <v>0</v>
      </c>
    </row>
    <row r="43" spans="2:19" x14ac:dyDescent="0.25">
      <c r="B43" s="1133"/>
      <c r="C43" s="1134"/>
      <c r="D43" s="1135"/>
      <c r="E43" s="1136"/>
      <c r="F43" s="1136"/>
      <c r="G43" s="1136"/>
      <c r="H43" s="1136"/>
      <c r="I43" s="1136"/>
      <c r="J43" s="797">
        <f t="shared" si="7"/>
        <v>0</v>
      </c>
      <c r="K43" s="796">
        <f>L43+IF(OR(D43=0,'A. Allgemeine Informationen'!$C$15&lt;D43),0,J43*1/20)</f>
        <v>0</v>
      </c>
      <c r="L43" s="795">
        <f>HLOOKUP('A. Allgemeine Informationen'!$C$15,$M$5:$S$55,ROW(D43)-4,0)</f>
        <v>0</v>
      </c>
      <c r="M43" s="796">
        <f t="shared" si="6"/>
        <v>0</v>
      </c>
      <c r="N43" s="796">
        <f t="shared" si="6"/>
        <v>0</v>
      </c>
      <c r="O43" s="796">
        <f t="shared" si="6"/>
        <v>0</v>
      </c>
      <c r="P43" s="796">
        <f t="shared" si="6"/>
        <v>0</v>
      </c>
      <c r="Q43" s="796">
        <f t="shared" si="6"/>
        <v>0</v>
      </c>
      <c r="R43" s="796">
        <f t="shared" si="6"/>
        <v>0</v>
      </c>
      <c r="S43" s="795">
        <f t="shared" si="6"/>
        <v>0</v>
      </c>
    </row>
    <row r="44" spans="2:19" x14ac:dyDescent="0.25">
      <c r="B44" s="1133"/>
      <c r="C44" s="1134"/>
      <c r="D44" s="1135"/>
      <c r="E44" s="1136"/>
      <c r="F44" s="1136"/>
      <c r="G44" s="1136"/>
      <c r="H44" s="1136"/>
      <c r="I44" s="1136"/>
      <c r="J44" s="797">
        <f t="shared" si="7"/>
        <v>0</v>
      </c>
      <c r="K44" s="796">
        <f>L44+IF(OR(D44=0,'A. Allgemeine Informationen'!$C$15&lt;D44),0,J44*1/20)</f>
        <v>0</v>
      </c>
      <c r="L44" s="795">
        <f>HLOOKUP('A. Allgemeine Informationen'!$C$15,$M$5:$S$55,ROW(D44)-4,0)</f>
        <v>0</v>
      </c>
      <c r="M44" s="796">
        <f t="shared" si="6"/>
        <v>0</v>
      </c>
      <c r="N44" s="796">
        <f t="shared" si="6"/>
        <v>0</v>
      </c>
      <c r="O44" s="796">
        <f t="shared" si="6"/>
        <v>0</v>
      </c>
      <c r="P44" s="796">
        <f t="shared" si="6"/>
        <v>0</v>
      </c>
      <c r="Q44" s="796">
        <f t="shared" si="6"/>
        <v>0</v>
      </c>
      <c r="R44" s="796">
        <f t="shared" si="6"/>
        <v>0</v>
      </c>
      <c r="S44" s="795">
        <f t="shared" si="6"/>
        <v>0</v>
      </c>
    </row>
    <row r="45" spans="2:19" x14ac:dyDescent="0.25">
      <c r="B45" s="1133"/>
      <c r="C45" s="1134"/>
      <c r="D45" s="1135"/>
      <c r="E45" s="1136"/>
      <c r="F45" s="1136"/>
      <c r="G45" s="1136"/>
      <c r="H45" s="1136"/>
      <c r="I45" s="1136"/>
      <c r="J45" s="797">
        <f t="shared" si="7"/>
        <v>0</v>
      </c>
      <c r="K45" s="796">
        <f>L45+IF(OR(D45=0,'A. Allgemeine Informationen'!$C$15&lt;D45),0,J45*1/20)</f>
        <v>0</v>
      </c>
      <c r="L45" s="795">
        <f>HLOOKUP('A. Allgemeine Informationen'!$C$15,$M$5:$S$55,ROW(D45)-4,0)</f>
        <v>0</v>
      </c>
      <c r="M45" s="796">
        <f t="shared" si="6"/>
        <v>0</v>
      </c>
      <c r="N45" s="796">
        <f t="shared" si="6"/>
        <v>0</v>
      </c>
      <c r="O45" s="796">
        <f t="shared" si="6"/>
        <v>0</v>
      </c>
      <c r="P45" s="796">
        <f t="shared" si="6"/>
        <v>0</v>
      </c>
      <c r="Q45" s="796">
        <f t="shared" si="6"/>
        <v>0</v>
      </c>
      <c r="R45" s="796">
        <f t="shared" si="6"/>
        <v>0</v>
      </c>
      <c r="S45" s="795">
        <f t="shared" si="6"/>
        <v>0</v>
      </c>
    </row>
    <row r="46" spans="2:19" x14ac:dyDescent="0.25">
      <c r="B46" s="1133"/>
      <c r="C46" s="1134"/>
      <c r="D46" s="1135"/>
      <c r="E46" s="1136"/>
      <c r="F46" s="1136"/>
      <c r="G46" s="1136"/>
      <c r="H46" s="1136"/>
      <c r="I46" s="1136"/>
      <c r="J46" s="797">
        <f t="shared" si="7"/>
        <v>0</v>
      </c>
      <c r="K46" s="796">
        <f>L46+IF(OR(D46=0,'A. Allgemeine Informationen'!$C$15&lt;D46),0,J46*1/20)</f>
        <v>0</v>
      </c>
      <c r="L46" s="795">
        <f>HLOOKUP('A. Allgemeine Informationen'!$C$15,$M$5:$S$55,ROW(D46)-4,0)</f>
        <v>0</v>
      </c>
      <c r="M46" s="796">
        <f t="shared" ref="M46:S55" si="8">IF(OR($J46=0,VALUE(M$5)&lt;$D46,$D46=0,20-(VALUE(M$5)-$D46)=0),0,$J46*(19-(VALUE(M$5)-$D46))/20)</f>
        <v>0</v>
      </c>
      <c r="N46" s="796">
        <f t="shared" si="8"/>
        <v>0</v>
      </c>
      <c r="O46" s="796">
        <f t="shared" si="8"/>
        <v>0</v>
      </c>
      <c r="P46" s="796">
        <f t="shared" si="8"/>
        <v>0</v>
      </c>
      <c r="Q46" s="796">
        <f t="shared" si="8"/>
        <v>0</v>
      </c>
      <c r="R46" s="796">
        <f t="shared" si="8"/>
        <v>0</v>
      </c>
      <c r="S46" s="795">
        <f t="shared" si="8"/>
        <v>0</v>
      </c>
    </row>
    <row r="47" spans="2:19" x14ac:dyDescent="0.25">
      <c r="B47" s="1133"/>
      <c r="C47" s="1134"/>
      <c r="D47" s="1135"/>
      <c r="E47" s="1136"/>
      <c r="F47" s="1136"/>
      <c r="G47" s="1136"/>
      <c r="H47" s="1136"/>
      <c r="I47" s="1136"/>
      <c r="J47" s="797">
        <f t="shared" si="7"/>
        <v>0</v>
      </c>
      <c r="K47" s="796">
        <f>L47+IF(OR(D47=0,'A. Allgemeine Informationen'!$C$15&lt;D47),0,J47*1/20)</f>
        <v>0</v>
      </c>
      <c r="L47" s="795">
        <f>HLOOKUP('A. Allgemeine Informationen'!$C$15,$M$5:$S$55,ROW(D47)-4,0)</f>
        <v>0</v>
      </c>
      <c r="M47" s="796">
        <f t="shared" si="8"/>
        <v>0</v>
      </c>
      <c r="N47" s="796">
        <f t="shared" si="8"/>
        <v>0</v>
      </c>
      <c r="O47" s="796">
        <f t="shared" si="8"/>
        <v>0</v>
      </c>
      <c r="P47" s="796">
        <f t="shared" si="8"/>
        <v>0</v>
      </c>
      <c r="Q47" s="796">
        <f t="shared" si="8"/>
        <v>0</v>
      </c>
      <c r="R47" s="796">
        <f t="shared" si="8"/>
        <v>0</v>
      </c>
      <c r="S47" s="795">
        <f t="shared" si="8"/>
        <v>0</v>
      </c>
    </row>
    <row r="48" spans="2:19" x14ac:dyDescent="0.25">
      <c r="B48" s="1133"/>
      <c r="C48" s="1134"/>
      <c r="D48" s="1135"/>
      <c r="E48" s="1136"/>
      <c r="F48" s="1136"/>
      <c r="G48" s="1136"/>
      <c r="H48" s="1136"/>
      <c r="I48" s="1136"/>
      <c r="J48" s="797">
        <f t="shared" si="7"/>
        <v>0</v>
      </c>
      <c r="K48" s="796">
        <f>L48+IF(OR(D48=0,'A. Allgemeine Informationen'!$C$15&lt;D48),0,J48*1/20)</f>
        <v>0</v>
      </c>
      <c r="L48" s="795">
        <f>HLOOKUP('A. Allgemeine Informationen'!$C$15,$M$5:$S$55,ROW(D48)-4,0)</f>
        <v>0</v>
      </c>
      <c r="M48" s="796">
        <f t="shared" si="8"/>
        <v>0</v>
      </c>
      <c r="N48" s="796">
        <f t="shared" si="8"/>
        <v>0</v>
      </c>
      <c r="O48" s="796">
        <f t="shared" si="8"/>
        <v>0</v>
      </c>
      <c r="P48" s="796">
        <f t="shared" si="8"/>
        <v>0</v>
      </c>
      <c r="Q48" s="796">
        <f t="shared" si="8"/>
        <v>0</v>
      </c>
      <c r="R48" s="796">
        <f t="shared" si="8"/>
        <v>0</v>
      </c>
      <c r="S48" s="795">
        <f t="shared" si="8"/>
        <v>0</v>
      </c>
    </row>
    <row r="49" spans="2:19" x14ac:dyDescent="0.25">
      <c r="B49" s="1133"/>
      <c r="C49" s="1134"/>
      <c r="D49" s="1135"/>
      <c r="E49" s="1136"/>
      <c r="F49" s="1136"/>
      <c r="G49" s="1136"/>
      <c r="H49" s="1136"/>
      <c r="I49" s="1136"/>
      <c r="J49" s="797">
        <f t="shared" si="7"/>
        <v>0</v>
      </c>
      <c r="K49" s="796">
        <f>L49+IF(OR(D49=0,'A. Allgemeine Informationen'!$C$15&lt;D49),0,J49*1/20)</f>
        <v>0</v>
      </c>
      <c r="L49" s="795">
        <f>HLOOKUP('A. Allgemeine Informationen'!$C$15,$M$5:$S$55,ROW(D49)-4,0)</f>
        <v>0</v>
      </c>
      <c r="M49" s="796">
        <f t="shared" si="8"/>
        <v>0</v>
      </c>
      <c r="N49" s="796">
        <f t="shared" si="8"/>
        <v>0</v>
      </c>
      <c r="O49" s="796">
        <f t="shared" si="8"/>
        <v>0</v>
      </c>
      <c r="P49" s="796">
        <f t="shared" si="8"/>
        <v>0</v>
      </c>
      <c r="Q49" s="796">
        <f t="shared" si="8"/>
        <v>0</v>
      </c>
      <c r="R49" s="796">
        <f t="shared" si="8"/>
        <v>0</v>
      </c>
      <c r="S49" s="795">
        <f t="shared" si="8"/>
        <v>0</v>
      </c>
    </row>
    <row r="50" spans="2:19" x14ac:dyDescent="0.25">
      <c r="B50" s="1133"/>
      <c r="C50" s="1134"/>
      <c r="D50" s="1135"/>
      <c r="E50" s="1136"/>
      <c r="F50" s="1136"/>
      <c r="G50" s="1136"/>
      <c r="H50" s="1136"/>
      <c r="I50" s="1136"/>
      <c r="J50" s="797">
        <f t="shared" si="7"/>
        <v>0</v>
      </c>
      <c r="K50" s="796">
        <f>L50+IF(OR(D50=0,'A. Allgemeine Informationen'!$C$15&lt;D50),0,J50*1/20)</f>
        <v>0</v>
      </c>
      <c r="L50" s="795">
        <f>HLOOKUP('A. Allgemeine Informationen'!$C$15,$M$5:$S$55,ROW(D50)-4,0)</f>
        <v>0</v>
      </c>
      <c r="M50" s="796">
        <f t="shared" si="8"/>
        <v>0</v>
      </c>
      <c r="N50" s="796">
        <f t="shared" si="8"/>
        <v>0</v>
      </c>
      <c r="O50" s="796">
        <f t="shared" si="8"/>
        <v>0</v>
      </c>
      <c r="P50" s="796">
        <f t="shared" si="8"/>
        <v>0</v>
      </c>
      <c r="Q50" s="796">
        <f t="shared" si="8"/>
        <v>0</v>
      </c>
      <c r="R50" s="796">
        <f t="shared" si="8"/>
        <v>0</v>
      </c>
      <c r="S50" s="795">
        <f t="shared" si="8"/>
        <v>0</v>
      </c>
    </row>
    <row r="51" spans="2:19" x14ac:dyDescent="0.25">
      <c r="B51" s="1133"/>
      <c r="C51" s="1134"/>
      <c r="D51" s="1135"/>
      <c r="E51" s="1136"/>
      <c r="F51" s="1136"/>
      <c r="G51" s="1136"/>
      <c r="H51" s="1136"/>
      <c r="I51" s="1136"/>
      <c r="J51" s="797">
        <f t="shared" si="7"/>
        <v>0</v>
      </c>
      <c r="K51" s="796">
        <f>L51+IF(OR(D51=0,'A. Allgemeine Informationen'!$C$15&lt;D51),0,J51*1/20)</f>
        <v>0</v>
      </c>
      <c r="L51" s="795">
        <f>HLOOKUP('A. Allgemeine Informationen'!$C$15,$M$5:$S$55,ROW(D51)-4,0)</f>
        <v>0</v>
      </c>
      <c r="M51" s="796">
        <f t="shared" si="8"/>
        <v>0</v>
      </c>
      <c r="N51" s="796">
        <f t="shared" si="8"/>
        <v>0</v>
      </c>
      <c r="O51" s="796">
        <f t="shared" si="8"/>
        <v>0</v>
      </c>
      <c r="P51" s="796">
        <f t="shared" si="8"/>
        <v>0</v>
      </c>
      <c r="Q51" s="796">
        <f t="shared" si="8"/>
        <v>0</v>
      </c>
      <c r="R51" s="796">
        <f t="shared" si="8"/>
        <v>0</v>
      </c>
      <c r="S51" s="795">
        <f t="shared" si="8"/>
        <v>0</v>
      </c>
    </row>
    <row r="52" spans="2:19" x14ac:dyDescent="0.25">
      <c r="B52" s="1133"/>
      <c r="C52" s="1134"/>
      <c r="D52" s="1135"/>
      <c r="E52" s="1136"/>
      <c r="F52" s="1136"/>
      <c r="G52" s="1136"/>
      <c r="H52" s="1136"/>
      <c r="I52" s="1136"/>
      <c r="J52" s="797">
        <f t="shared" si="7"/>
        <v>0</v>
      </c>
      <c r="K52" s="796">
        <f>L52+IF(OR(D52=0,'A. Allgemeine Informationen'!$C$15&lt;D52),0,J52*1/20)</f>
        <v>0</v>
      </c>
      <c r="L52" s="795">
        <f>HLOOKUP('A. Allgemeine Informationen'!$C$15,$M$5:$S$55,ROW(D52)-4,0)</f>
        <v>0</v>
      </c>
      <c r="M52" s="796">
        <f t="shared" si="8"/>
        <v>0</v>
      </c>
      <c r="N52" s="796">
        <f t="shared" si="8"/>
        <v>0</v>
      </c>
      <c r="O52" s="796">
        <f t="shared" si="8"/>
        <v>0</v>
      </c>
      <c r="P52" s="796">
        <f t="shared" si="8"/>
        <v>0</v>
      </c>
      <c r="Q52" s="796">
        <f t="shared" si="8"/>
        <v>0</v>
      </c>
      <c r="R52" s="796">
        <f t="shared" si="8"/>
        <v>0</v>
      </c>
      <c r="S52" s="795">
        <f t="shared" si="8"/>
        <v>0</v>
      </c>
    </row>
    <row r="53" spans="2:19" x14ac:dyDescent="0.25">
      <c r="B53" s="1133"/>
      <c r="C53" s="1134"/>
      <c r="D53" s="1135"/>
      <c r="E53" s="1136"/>
      <c r="F53" s="1136"/>
      <c r="G53" s="1136"/>
      <c r="H53" s="1136"/>
      <c r="I53" s="1136"/>
      <c r="J53" s="797">
        <f t="shared" si="7"/>
        <v>0</v>
      </c>
      <c r="K53" s="796">
        <f>L53+IF(OR(D53=0,'A. Allgemeine Informationen'!$C$15&lt;D53),0,J53*1/20)</f>
        <v>0</v>
      </c>
      <c r="L53" s="795">
        <f>HLOOKUP('A. Allgemeine Informationen'!$C$15,$M$5:$S$55,ROW(D53)-4,0)</f>
        <v>0</v>
      </c>
      <c r="M53" s="796">
        <f t="shared" si="8"/>
        <v>0</v>
      </c>
      <c r="N53" s="796">
        <f t="shared" si="8"/>
        <v>0</v>
      </c>
      <c r="O53" s="796">
        <f t="shared" si="8"/>
        <v>0</v>
      </c>
      <c r="P53" s="796">
        <f t="shared" si="8"/>
        <v>0</v>
      </c>
      <c r="Q53" s="796">
        <f t="shared" si="8"/>
        <v>0</v>
      </c>
      <c r="R53" s="796">
        <f t="shared" si="8"/>
        <v>0</v>
      </c>
      <c r="S53" s="795">
        <f t="shared" si="8"/>
        <v>0</v>
      </c>
    </row>
    <row r="54" spans="2:19" x14ac:dyDescent="0.25">
      <c r="B54" s="1133"/>
      <c r="C54" s="1134"/>
      <c r="D54" s="1135"/>
      <c r="E54" s="1136"/>
      <c r="F54" s="1136"/>
      <c r="G54" s="1136"/>
      <c r="H54" s="1136"/>
      <c r="I54" s="1136"/>
      <c r="J54" s="797">
        <f t="shared" si="7"/>
        <v>0</v>
      </c>
      <c r="K54" s="1045">
        <f>L54+IF(OR(D54=0,'A. Allgemeine Informationen'!$C$15&lt;D54),0,J54*1/20)</f>
        <v>0</v>
      </c>
      <c r="L54" s="1046">
        <f>HLOOKUP('A. Allgemeine Informationen'!$C$15,$M$5:$S$55,ROW(D54)-4,0)</f>
        <v>0</v>
      </c>
      <c r="M54" s="796">
        <f t="shared" si="8"/>
        <v>0</v>
      </c>
      <c r="N54" s="796">
        <f t="shared" si="8"/>
        <v>0</v>
      </c>
      <c r="O54" s="796">
        <f t="shared" si="8"/>
        <v>0</v>
      </c>
      <c r="P54" s="796">
        <f t="shared" si="8"/>
        <v>0</v>
      </c>
      <c r="Q54" s="796">
        <f t="shared" si="8"/>
        <v>0</v>
      </c>
      <c r="R54" s="796">
        <f t="shared" si="8"/>
        <v>0</v>
      </c>
      <c r="S54" s="795">
        <f t="shared" si="8"/>
        <v>0</v>
      </c>
    </row>
    <row r="55" spans="2:19" ht="15.75" thickBot="1" x14ac:dyDescent="0.3">
      <c r="B55" s="1133"/>
      <c r="C55" s="1137"/>
      <c r="D55" s="1138"/>
      <c r="E55" s="792"/>
      <c r="F55" s="792"/>
      <c r="G55" s="792"/>
      <c r="H55" s="792"/>
      <c r="I55" s="792"/>
      <c r="J55" s="797">
        <f t="shared" si="7"/>
        <v>0</v>
      </c>
      <c r="K55" s="796">
        <f>L55+IF(OR(D55=0,'A. Allgemeine Informationen'!$C$15&lt;D55),0,J55*1/20)</f>
        <v>0</v>
      </c>
      <c r="L55" s="1047">
        <f>HLOOKUP('A. Allgemeine Informationen'!$C$15,$M$5:$S$55,ROW(D55)-4,0)</f>
        <v>0</v>
      </c>
      <c r="M55" s="796">
        <f t="shared" si="8"/>
        <v>0</v>
      </c>
      <c r="N55" s="796">
        <f t="shared" si="8"/>
        <v>0</v>
      </c>
      <c r="O55" s="796">
        <f t="shared" si="8"/>
        <v>0</v>
      </c>
      <c r="P55" s="796">
        <f t="shared" si="8"/>
        <v>0</v>
      </c>
      <c r="Q55" s="796">
        <f t="shared" si="8"/>
        <v>0</v>
      </c>
      <c r="R55" s="796">
        <f t="shared" si="8"/>
        <v>0</v>
      </c>
      <c r="S55" s="795">
        <f t="shared" si="8"/>
        <v>0</v>
      </c>
    </row>
    <row r="56" spans="2:19" ht="15.75" thickBot="1" x14ac:dyDescent="0.3">
      <c r="B56" s="759" t="s">
        <v>425</v>
      </c>
      <c r="C56" s="761"/>
      <c r="D56" s="760"/>
      <c r="E56" s="761"/>
      <c r="F56" s="761"/>
      <c r="G56" s="761"/>
      <c r="H56" s="761"/>
      <c r="I56" s="761"/>
      <c r="J56" s="761"/>
      <c r="K56" s="761"/>
      <c r="L56" s="758"/>
      <c r="M56" s="761"/>
      <c r="N56" s="761"/>
      <c r="O56" s="761"/>
      <c r="P56" s="761"/>
      <c r="Q56" s="761"/>
      <c r="R56" s="761"/>
      <c r="S56" s="758"/>
    </row>
  </sheetData>
  <sheetProtection algorithmName="SHA-512" hashValue="yT5oGDfQIew+ZFyuRDWTAqmqvi07v6sPBnuCi83ZcyT6juCZArKQ325kOwqpMscYtd39LCc3KIFFPxwLIw9VRw==" saltValue="W/bh/iOsab1UfrdSE6jgzQ==" spinCount="100000" sheet="1" objects="1" scenarios="1"/>
  <mergeCells count="2">
    <mergeCell ref="K4:L4"/>
    <mergeCell ref="B4:J4"/>
  </mergeCells>
  <conditionalFormatting sqref="D6:D55">
    <cfRule type="cellIs" dxfId="1" priority="1" operator="equal">
      <formula>0</formula>
    </cfRule>
    <cfRule type="cellIs" dxfId="0" priority="2" operator="lessThan">
      <formula>2017</formula>
    </cfRule>
  </conditionalFormatting>
  <dataValidations count="1">
    <dataValidation type="list" allowBlank="1" showInputMessage="1" showErrorMessage="1" sqref="C6:C55" xr:uid="{C1B3D1AC-CC5A-404F-825F-C21FDE1AC73A}">
      <formula1>Kategorie_2</formula1>
    </dataValidation>
  </dataValidations>
  <pageMargins left="0.78740157480314965" right="0.78740157480314965" top="0.98425196850393704" bottom="0.98425196850393704" header="0.51181102362204722" footer="0.51181102362204722"/>
  <pageSetup paperSize="9" scale="43" fitToHeight="0" orientation="landscape" r:id="rId1"/>
  <headerFooter alignWithMargins="0">
    <oddFooter>&amp;C&amp;P</oddFooter>
  </headerFooter>
  <rowBreaks count="1" manualBreakCount="1">
    <brk id="41" min="1" max="16" man="1"/>
  </rowBreaks>
  <extLst>
    <ext xmlns:x14="http://schemas.microsoft.com/office/spreadsheetml/2009/9/main" uri="{CCE6A557-97BC-4b89-ADB6-D9C93CAAB3DF}">
      <x14:dataValidations xmlns:xm="http://schemas.microsoft.com/office/excel/2006/main" count="2">
        <x14:dataValidation type="list" errorStyle="warning" allowBlank="1" xr:uid="{AF57C214-496E-483C-B617-62365C045AC1}">
          <x14:formula1>
            <xm:f>Listen!$N$2:$N$6</xm:f>
          </x14:formula1>
          <xm:sqref>D6:D55</xm:sqref>
        </x14:dataValidation>
        <x14:dataValidation type="list" allowBlank="1" showInputMessage="1" showErrorMessage="1" xr:uid="{B1924210-0A7E-4D0C-ACA1-19EAB273C435}">
          <x14:formula1>
            <xm:f>Listen!$V$2:$V$11</xm:f>
          </x14:formula1>
          <xm:sqref>B6:B55</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14">
    <tabColor rgb="FFFFFF99"/>
  </sheetPr>
  <dimension ref="A1:E45"/>
  <sheetViews>
    <sheetView showGridLines="0" topLeftCell="A10" zoomScaleNormal="100" workbookViewId="0"/>
  </sheetViews>
  <sheetFormatPr baseColWidth="10" defaultRowHeight="14.25" x14ac:dyDescent="0.2"/>
  <cols>
    <col min="1" max="1" width="2.7109375" style="12" customWidth="1"/>
    <col min="2" max="2" width="73.28515625" style="12" customWidth="1"/>
    <col min="3" max="6" width="17.7109375" style="12" customWidth="1"/>
    <col min="7" max="7" width="2.7109375" style="12" customWidth="1"/>
    <col min="8" max="16384" width="11.42578125" style="12"/>
  </cols>
  <sheetData>
    <row r="1" spans="1:5" ht="30" customHeight="1" x14ac:dyDescent="0.2">
      <c r="B1" s="36" t="s">
        <v>866</v>
      </c>
    </row>
    <row r="2" spans="1:5" ht="12" customHeight="1" thickBot="1" x14ac:dyDescent="0.25">
      <c r="B2" s="81"/>
    </row>
    <row r="3" spans="1:5" ht="72" customHeight="1" x14ac:dyDescent="0.2">
      <c r="B3" s="580" t="s">
        <v>136</v>
      </c>
      <c r="C3" s="206" t="s">
        <v>865</v>
      </c>
    </row>
    <row r="4" spans="1:5" s="41" customFormat="1" ht="15" customHeight="1" x14ac:dyDescent="0.2">
      <c r="A4" s="77"/>
      <c r="B4" s="277" t="s">
        <v>78</v>
      </c>
      <c r="C4" s="1006">
        <f>C33-D33</f>
        <v>0</v>
      </c>
    </row>
    <row r="5" spans="1:5" s="41" customFormat="1" ht="15" customHeight="1" x14ac:dyDescent="0.2">
      <c r="A5" s="77"/>
      <c r="B5" s="277" t="s">
        <v>103</v>
      </c>
      <c r="C5" s="1006">
        <f>E33</f>
        <v>0</v>
      </c>
    </row>
    <row r="6" spans="1:5" s="41" customFormat="1" ht="15" customHeight="1" thickBot="1" x14ac:dyDescent="0.25">
      <c r="A6" s="77"/>
      <c r="B6" s="582" t="s">
        <v>86</v>
      </c>
      <c r="C6" s="68">
        <f>C4-C5</f>
        <v>0</v>
      </c>
    </row>
    <row r="7" spans="1:5" s="32" customFormat="1" ht="12" customHeight="1" x14ac:dyDescent="0.2">
      <c r="B7" s="82"/>
      <c r="C7" s="5"/>
      <c r="D7" s="5"/>
    </row>
    <row r="8" spans="1:5" ht="12" customHeight="1" x14ac:dyDescent="0.2">
      <c r="B8" s="111"/>
      <c r="C8" s="111"/>
      <c r="D8" s="111"/>
      <c r="E8" s="111"/>
    </row>
    <row r="9" spans="1:5" ht="26.25" customHeight="1" thickBot="1" x14ac:dyDescent="0.25">
      <c r="B9" s="308" t="s">
        <v>864</v>
      </c>
    </row>
    <row r="10" spans="1:5" ht="90" customHeight="1" x14ac:dyDescent="0.2">
      <c r="B10" s="298" t="s">
        <v>167</v>
      </c>
      <c r="C10" s="852" t="s">
        <v>98</v>
      </c>
      <c r="D10" s="586" t="s">
        <v>99</v>
      </c>
      <c r="E10" s="105" t="s">
        <v>342</v>
      </c>
    </row>
    <row r="11" spans="1:5" s="41" customFormat="1" ht="15" customHeight="1" x14ac:dyDescent="0.2">
      <c r="B11" s="462" t="s">
        <v>341</v>
      </c>
      <c r="C11" s="379">
        <f>'E9.a. Regelleistung'!G4</f>
        <v>0</v>
      </c>
      <c r="D11" s="856"/>
      <c r="E11" s="857">
        <f>'E9.a. Regelleistung'!G5</f>
        <v>0</v>
      </c>
    </row>
    <row r="12" spans="1:5" s="41" customFormat="1" ht="15" customHeight="1" x14ac:dyDescent="0.2">
      <c r="B12" s="462" t="s">
        <v>885</v>
      </c>
      <c r="C12" s="379">
        <f>'E9.b. Netzverluste'!F4</f>
        <v>0</v>
      </c>
      <c r="D12" s="380"/>
      <c r="E12" s="381">
        <f>'E9.b. Netzverluste'!F5</f>
        <v>0</v>
      </c>
    </row>
    <row r="13" spans="1:5" s="41" customFormat="1" ht="15" customHeight="1" x14ac:dyDescent="0.2">
      <c r="B13" s="462" t="s">
        <v>618</v>
      </c>
      <c r="C13" s="379">
        <f>'E9.c. FSV_NsA PtH'!D4</f>
        <v>0</v>
      </c>
      <c r="D13" s="382"/>
      <c r="E13" s="848">
        <f>'E9.c. FSV_NsA PtH'!D5</f>
        <v>0</v>
      </c>
    </row>
    <row r="14" spans="1:5" s="41" customFormat="1" ht="15" customHeight="1" x14ac:dyDescent="0.2">
      <c r="B14" s="462" t="s">
        <v>619</v>
      </c>
      <c r="C14" s="379">
        <f>'E9.d. FSV_NsA 13k'!C13</f>
        <v>0</v>
      </c>
      <c r="D14" s="850">
        <f>'E9.d. FSV_NsA 13k'!D13</f>
        <v>0</v>
      </c>
      <c r="E14" s="858">
        <f>'E9.d. FSV_NsA 13k'!E13</f>
        <v>0</v>
      </c>
    </row>
    <row r="15" spans="1:5" s="41" customFormat="1" ht="15" customHeight="1" x14ac:dyDescent="0.2">
      <c r="B15" s="462" t="s">
        <v>774</v>
      </c>
      <c r="C15" s="379">
        <f>'E9.e._Schwarzstart'!D4+'E9.e._Schwarzstart'!D19</f>
        <v>0</v>
      </c>
      <c r="D15" s="657"/>
      <c r="E15" s="381">
        <f>'E9.e._Schwarzstart'!D5+'E9.e._Schwarzstart'!D20</f>
        <v>0</v>
      </c>
    </row>
    <row r="16" spans="1:5" s="41" customFormat="1" ht="15" customHeight="1" x14ac:dyDescent="0.2">
      <c r="B16" s="462" t="s">
        <v>509</v>
      </c>
      <c r="C16" s="379">
        <f>'E9.f. FSV_KEI'!C4</f>
        <v>0</v>
      </c>
      <c r="D16" s="657"/>
      <c r="E16" s="733">
        <f>'E9.f. FSV_KEI'!C5</f>
        <v>0</v>
      </c>
    </row>
    <row r="17" spans="2:5" s="41" customFormat="1" ht="15" customHeight="1" x14ac:dyDescent="0.2">
      <c r="B17" s="462" t="s">
        <v>884</v>
      </c>
      <c r="C17" s="643"/>
      <c r="D17" s="643"/>
      <c r="E17" s="732"/>
    </row>
    <row r="18" spans="2:5" s="41" customFormat="1" ht="15" customHeight="1" x14ac:dyDescent="0.2">
      <c r="B18" s="462" t="s">
        <v>863</v>
      </c>
      <c r="C18" s="643"/>
      <c r="D18" s="643"/>
      <c r="E18" s="732"/>
    </row>
    <row r="19" spans="2:5" s="41" customFormat="1" ht="15" customHeight="1" x14ac:dyDescent="0.2">
      <c r="B19" s="462" t="s">
        <v>340</v>
      </c>
      <c r="C19" s="643"/>
      <c r="D19" s="643"/>
      <c r="E19" s="732"/>
    </row>
    <row r="20" spans="2:5" s="41" customFormat="1" ht="15" customHeight="1" x14ac:dyDescent="0.2">
      <c r="B20" s="462" t="s">
        <v>422</v>
      </c>
      <c r="C20" s="643"/>
      <c r="D20" s="643"/>
      <c r="E20" s="732"/>
    </row>
    <row r="21" spans="2:5" s="41" customFormat="1" ht="15" customHeight="1" x14ac:dyDescent="0.2">
      <c r="B21" s="462" t="s">
        <v>510</v>
      </c>
      <c r="C21" s="643"/>
      <c r="D21" s="643"/>
      <c r="E21" s="732"/>
    </row>
    <row r="22" spans="2:5" s="41" customFormat="1" ht="15" customHeight="1" x14ac:dyDescent="0.2">
      <c r="B22" s="462" t="s">
        <v>617</v>
      </c>
      <c r="C22" s="643"/>
      <c r="D22" s="643"/>
      <c r="E22" s="732"/>
    </row>
    <row r="23" spans="2:5" s="41" customFormat="1" ht="15" customHeight="1" x14ac:dyDescent="0.2">
      <c r="B23" s="462" t="s">
        <v>616</v>
      </c>
      <c r="C23" s="643"/>
      <c r="D23" s="643"/>
      <c r="E23" s="732"/>
    </row>
    <row r="24" spans="2:5" s="41" customFormat="1" ht="15" customHeight="1" x14ac:dyDescent="0.2">
      <c r="B24" s="462" t="s">
        <v>630</v>
      </c>
      <c r="C24" s="643"/>
      <c r="D24" s="643"/>
      <c r="E24" s="732"/>
    </row>
    <row r="25" spans="2:5" s="41" customFormat="1" ht="15" customHeight="1" x14ac:dyDescent="0.2">
      <c r="B25" s="462" t="s">
        <v>946</v>
      </c>
      <c r="C25" s="643"/>
      <c r="D25" s="643"/>
      <c r="E25" s="732"/>
    </row>
    <row r="26" spans="2:5" s="41" customFormat="1" ht="15" customHeight="1" x14ac:dyDescent="0.2">
      <c r="B26" s="645"/>
      <c r="C26" s="643"/>
      <c r="D26" s="643"/>
      <c r="E26" s="732"/>
    </row>
    <row r="27" spans="2:5" s="41" customFormat="1" ht="15" customHeight="1" x14ac:dyDescent="0.2">
      <c r="B27" s="645"/>
      <c r="C27" s="643"/>
      <c r="D27" s="643"/>
      <c r="E27" s="732"/>
    </row>
    <row r="28" spans="2:5" s="41" customFormat="1" ht="15" customHeight="1" x14ac:dyDescent="0.2">
      <c r="B28" s="645"/>
      <c r="C28" s="643"/>
      <c r="D28" s="643"/>
      <c r="E28" s="732"/>
    </row>
    <row r="29" spans="2:5" s="41" customFormat="1" ht="15" customHeight="1" x14ac:dyDescent="0.2">
      <c r="B29" s="645"/>
      <c r="C29" s="643"/>
      <c r="D29" s="643"/>
      <c r="E29" s="732"/>
    </row>
    <row r="30" spans="2:5" s="41" customFormat="1" ht="15" customHeight="1" x14ac:dyDescent="0.2">
      <c r="B30" s="645"/>
      <c r="C30" s="643"/>
      <c r="D30" s="643"/>
      <c r="E30" s="732"/>
    </row>
    <row r="31" spans="2:5" s="41" customFormat="1" ht="15" customHeight="1" x14ac:dyDescent="0.2">
      <c r="B31" s="645"/>
      <c r="C31" s="643"/>
      <c r="D31" s="643"/>
      <c r="E31" s="732"/>
    </row>
    <row r="32" spans="2:5" s="41" customFormat="1" ht="15" customHeight="1" x14ac:dyDescent="0.2">
      <c r="B32" s="645"/>
      <c r="C32" s="643"/>
      <c r="D32" s="643"/>
      <c r="E32" s="732"/>
    </row>
    <row r="33" spans="2:5" s="41" customFormat="1" ht="15" customHeight="1" thickBot="1" x14ac:dyDescent="0.25">
      <c r="B33" s="203" t="s">
        <v>6</v>
      </c>
      <c r="C33" s="204">
        <f>SUM(C11:C32)</f>
        <v>0</v>
      </c>
      <c r="D33" s="204">
        <f>SUM(D11:D32)</f>
        <v>0</v>
      </c>
      <c r="E33" s="205">
        <f>SUM(E11:E32)</f>
        <v>0</v>
      </c>
    </row>
    <row r="34" spans="2:5" ht="12" customHeight="1" x14ac:dyDescent="0.2"/>
    <row r="35" spans="2:5" ht="31.5" customHeight="1" x14ac:dyDescent="0.2"/>
    <row r="36" spans="2:5" ht="105.75" customHeight="1" x14ac:dyDescent="0.2"/>
    <row r="37" spans="2:5" s="41" customFormat="1" ht="15" customHeight="1" x14ac:dyDescent="0.2"/>
    <row r="38" spans="2:5" s="41" customFormat="1" ht="15" customHeight="1" x14ac:dyDescent="0.2"/>
    <row r="39" spans="2:5" s="41" customFormat="1" ht="15" customHeight="1" x14ac:dyDescent="0.2"/>
    <row r="40" spans="2:5" s="41" customFormat="1" ht="15" customHeight="1" x14ac:dyDescent="0.2"/>
    <row r="41" spans="2:5" s="41" customFormat="1" ht="15" customHeight="1" x14ac:dyDescent="0.2"/>
    <row r="42" spans="2:5" s="41" customFormat="1" ht="15" customHeight="1" x14ac:dyDescent="0.2"/>
    <row r="43" spans="2:5" s="41" customFormat="1" ht="15" customHeight="1" x14ac:dyDescent="0.2"/>
    <row r="44" spans="2:5" s="41" customFormat="1" ht="15" customHeight="1" x14ac:dyDescent="0.2"/>
    <row r="45" spans="2:5" s="41" customFormat="1" ht="15" customHeight="1" x14ac:dyDescent="0.2"/>
  </sheetData>
  <sheetProtection algorithmName="SHA-512" hashValue="DHdXVhJJWcWuLWU1hGGJI3Z2+8eXW6Lv82uMEuTdi7yo/Gnq97tfpn9KZpY8nyHHYbVPXWPJlRdSCT0LCRQNxA==" saltValue="RDKbuXhl23A0VR4H2DXgzw==" spinCount="100000" sheet="1" objects="1" scenarios="1"/>
  <customSheetViews>
    <customSheetView guid="{AB984B78-CF90-47D3-BD7F-5805A1C1409B}" showPageBreaks="1" showGridLines="0">
      <selection activeCell="B1" sqref="B1"/>
      <pageMargins left="0.78740157499999996" right="0.78740157499999996" top="0.984251969" bottom="0.984251969" header="0.4921259845" footer="0.4921259845"/>
      <pageSetup paperSize="9" scale="72" orientation="portrait" r:id="rId1"/>
      <headerFooter alignWithMargins="0"/>
    </customSheetView>
    <customSheetView guid="{FF7014B8-726F-4A88-B434-EC34DD9149F9}" showGridLines="0">
      <selection activeCell="C6" sqref="C6"/>
      <pageMargins left="0.78740157480314965" right="0.78740157480314965" top="0.98425196850393704" bottom="0.98425196850393704" header="0.51181102362204722" footer="0.51181102362204722"/>
      <pageSetup paperSize="9" scale="70" orientation="portrait" r:id="rId2"/>
      <headerFooter alignWithMargins="0">
        <oddHeader>&amp;L &amp;A, Seite &amp;P von &amp;N&amp;R&amp;D</oddHeader>
      </headerFooter>
    </customSheetView>
  </customSheetViews>
  <phoneticPr fontId="13" type="noConversion"/>
  <pageMargins left="0.78740157499999996" right="0.78740157499999996" top="0.984251969" bottom="0.984251969" header="0.4921259845" footer="0.4921259845"/>
  <pageSetup paperSize="9" scale="55" orientation="portrait" r:id="rId3"/>
  <headerFooter alignWithMargins="0"/>
  <rowBreaks count="1" manualBreakCount="1">
    <brk id="8" max="6" man="1"/>
  </rowBreaks>
  <ignoredErrors>
    <ignoredError sqref="E13" unlockedFormula="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Tabelle26">
    <tabColor rgb="FFFFFF99"/>
  </sheetPr>
  <dimension ref="A1:M414"/>
  <sheetViews>
    <sheetView showGridLines="0" topLeftCell="A28" zoomScale="115" zoomScaleNormal="115" workbookViewId="0"/>
  </sheetViews>
  <sheetFormatPr baseColWidth="10" defaultRowHeight="14.25" x14ac:dyDescent="0.2"/>
  <cols>
    <col min="1" max="1" width="2.7109375" style="221" customWidth="1"/>
    <col min="2" max="2" width="19" style="41" customWidth="1"/>
    <col min="3" max="13" width="17.7109375" style="41" customWidth="1"/>
    <col min="14" max="14" width="2.7109375" style="41" customWidth="1"/>
    <col min="15" max="15" width="23" style="41" bestFit="1" customWidth="1"/>
    <col min="16" max="16384" width="11.42578125" style="41"/>
  </cols>
  <sheetData>
    <row r="1" spans="1:12" s="221" customFormat="1" ht="30" customHeight="1" x14ac:dyDescent="0.2">
      <c r="B1" s="222" t="s">
        <v>330</v>
      </c>
      <c r="F1" s="223"/>
    </row>
    <row r="2" spans="1:12" s="221" customFormat="1" ht="12" customHeight="1" thickBot="1" x14ac:dyDescent="0.25">
      <c r="A2" s="224"/>
      <c r="E2" s="225"/>
    </row>
    <row r="3" spans="1:12" s="221" customFormat="1" ht="90" customHeight="1" x14ac:dyDescent="0.2">
      <c r="A3" s="300"/>
      <c r="B3" s="198" t="s">
        <v>235</v>
      </c>
      <c r="C3" s="575"/>
      <c r="D3" s="641" t="s">
        <v>327</v>
      </c>
      <c r="E3" s="641" t="s">
        <v>393</v>
      </c>
      <c r="F3" s="641" t="s">
        <v>336</v>
      </c>
      <c r="G3" s="105" t="s">
        <v>328</v>
      </c>
    </row>
    <row r="4" spans="1:12" s="285" customFormat="1" ht="15" customHeight="1" x14ac:dyDescent="0.2">
      <c r="A4" s="226"/>
      <c r="B4" s="263" t="s">
        <v>390</v>
      </c>
      <c r="C4" s="140"/>
      <c r="D4" s="349">
        <f>IFERROR(C27*G12,0)</f>
        <v>0</v>
      </c>
      <c r="E4" s="349">
        <f>IFERROR(D27-E27,0)</f>
        <v>0</v>
      </c>
      <c r="F4" s="350"/>
      <c r="G4" s="351">
        <f>D4+E4-F4</f>
        <v>0</v>
      </c>
    </row>
    <row r="5" spans="1:12" s="285" customFormat="1" ht="15" customHeight="1" x14ac:dyDescent="0.2">
      <c r="A5" s="226"/>
      <c r="B5" s="44" t="s">
        <v>103</v>
      </c>
      <c r="C5" s="259"/>
      <c r="D5" s="439">
        <f>IFERROR(C27*D12,0)</f>
        <v>0</v>
      </c>
      <c r="E5" s="352"/>
      <c r="F5" s="353"/>
      <c r="G5" s="354">
        <f>D5</f>
        <v>0</v>
      </c>
    </row>
    <row r="6" spans="1:12" s="285" customFormat="1" ht="15" customHeight="1" thickBot="1" x14ac:dyDescent="0.25">
      <c r="A6" s="226"/>
      <c r="B6" s="146" t="s">
        <v>86</v>
      </c>
      <c r="C6" s="596"/>
      <c r="D6" s="383"/>
      <c r="E6" s="384"/>
      <c r="F6" s="385"/>
      <c r="G6" s="355">
        <f>G4-G5</f>
        <v>0</v>
      </c>
    </row>
    <row r="7" spans="1:12" ht="12" customHeight="1" x14ac:dyDescent="0.2">
      <c r="A7" s="224"/>
      <c r="B7" s="386"/>
    </row>
    <row r="8" spans="1:12" ht="12" customHeight="1" thickBot="1" x14ac:dyDescent="0.25">
      <c r="A8" s="224"/>
      <c r="B8" s="386"/>
    </row>
    <row r="9" spans="1:12" s="12" customFormat="1" ht="18" customHeight="1" x14ac:dyDescent="0.2">
      <c r="A9" s="300"/>
      <c r="B9" s="387" t="s">
        <v>394</v>
      </c>
      <c r="C9" s="388"/>
      <c r="D9" s="388"/>
      <c r="E9" s="388"/>
      <c r="F9" s="388"/>
      <c r="G9" s="388"/>
      <c r="H9" s="388"/>
      <c r="I9" s="388"/>
      <c r="J9" s="389"/>
    </row>
    <row r="10" spans="1:12" s="12" customFormat="1" ht="18" customHeight="1" x14ac:dyDescent="0.2">
      <c r="A10" s="300"/>
      <c r="B10" s="1430" t="s">
        <v>90</v>
      </c>
      <c r="C10" s="1431"/>
      <c r="D10" s="617" t="s">
        <v>236</v>
      </c>
      <c r="E10" s="617"/>
      <c r="F10" s="617"/>
      <c r="G10" s="617" t="s">
        <v>237</v>
      </c>
      <c r="H10" s="617"/>
      <c r="I10" s="617"/>
      <c r="J10" s="1428" t="s">
        <v>329</v>
      </c>
    </row>
    <row r="11" spans="1:12" s="12" customFormat="1" ht="36" customHeight="1" x14ac:dyDescent="0.2">
      <c r="A11" s="300"/>
      <c r="B11" s="1432"/>
      <c r="C11" s="1433"/>
      <c r="D11" s="390" t="s">
        <v>98</v>
      </c>
      <c r="E11" s="390" t="s">
        <v>315</v>
      </c>
      <c r="F11" s="390" t="s">
        <v>307</v>
      </c>
      <c r="G11" s="390" t="str">
        <f>D11</f>
        <v>Kosten
[EUR]</v>
      </c>
      <c r="H11" s="390" t="str">
        <f>E11</f>
        <v>Menge
[MW]</v>
      </c>
      <c r="I11" s="390" t="str">
        <f>F11</f>
        <v>Preis
[EUR/MWh]</v>
      </c>
      <c r="J11" s="1429"/>
    </row>
    <row r="12" spans="1:12" ht="15" customHeight="1" x14ac:dyDescent="0.2">
      <c r="A12" s="269"/>
      <c r="B12" s="391" t="s">
        <v>238</v>
      </c>
      <c r="C12" s="392"/>
      <c r="D12" s="394">
        <f>SUM(D13:D17)</f>
        <v>0</v>
      </c>
      <c r="E12" s="394">
        <f t="array" ref="E12">SUM(ABS(E13:E17))</f>
        <v>0</v>
      </c>
      <c r="F12" s="395">
        <f>IFERROR(D12/E12/$C$18,0)</f>
        <v>0</v>
      </c>
      <c r="G12" s="393">
        <f>SUM(G13:G17)</f>
        <v>0</v>
      </c>
      <c r="H12" s="394" t="e">
        <f t="array" ref="H12">SUM(ABS(H13:H17))</f>
        <v>#DIV/0!</v>
      </c>
      <c r="I12" s="395" t="e">
        <f t="shared" ref="I12:I17" si="0">G12/H12/$C$18</f>
        <v>#DIV/0!</v>
      </c>
      <c r="J12" s="398">
        <f>SUM(J13:J17)</f>
        <v>0</v>
      </c>
      <c r="L12" s="345"/>
    </row>
    <row r="13" spans="1:12" ht="15" customHeight="1" x14ac:dyDescent="0.2">
      <c r="A13" s="269"/>
      <c r="B13" s="391" t="s">
        <v>239</v>
      </c>
      <c r="C13" s="397"/>
      <c r="D13" s="350"/>
      <c r="E13" s="350"/>
      <c r="F13" s="395">
        <f t="shared" ref="F13:F17" si="1">IFERROR(D13/E13/$C$18,0)</f>
        <v>0</v>
      </c>
      <c r="G13" s="350"/>
      <c r="H13" s="394" t="e">
        <f>AVERAGE($C$48:$C$413)</f>
        <v>#DIV/0!</v>
      </c>
      <c r="I13" s="395" t="e">
        <f t="shared" si="0"/>
        <v>#DIV/0!</v>
      </c>
      <c r="J13" s="398">
        <f>IFERROR(H13*F13*$C$18,0)</f>
        <v>0</v>
      </c>
    </row>
    <row r="14" spans="1:12" ht="15" customHeight="1" x14ac:dyDescent="0.2">
      <c r="A14" s="269"/>
      <c r="B14" s="391" t="s">
        <v>240</v>
      </c>
      <c r="C14" s="397"/>
      <c r="D14" s="350"/>
      <c r="E14" s="356"/>
      <c r="F14" s="395">
        <f t="shared" si="1"/>
        <v>0</v>
      </c>
      <c r="G14" s="350"/>
      <c r="H14" s="394" t="e">
        <f>AVERAGE($D$48:$D$413)</f>
        <v>#DIV/0!</v>
      </c>
      <c r="I14" s="395" t="e">
        <f t="shared" si="0"/>
        <v>#DIV/0!</v>
      </c>
      <c r="J14" s="398">
        <f t="shared" ref="J14:J17" si="2">IFERROR(H14*F14*$C$18,0)</f>
        <v>0</v>
      </c>
    </row>
    <row r="15" spans="1:12" ht="15" customHeight="1" x14ac:dyDescent="0.2">
      <c r="A15" s="269"/>
      <c r="B15" s="391" t="s">
        <v>241</v>
      </c>
      <c r="C15" s="397"/>
      <c r="D15" s="357"/>
      <c r="E15" s="350"/>
      <c r="F15" s="395">
        <f t="shared" si="1"/>
        <v>0</v>
      </c>
      <c r="G15" s="350"/>
      <c r="H15" s="394" t="e">
        <f>AVERAGE($E$48:$E$413)</f>
        <v>#DIV/0!</v>
      </c>
      <c r="I15" s="395" t="e">
        <f t="shared" si="0"/>
        <v>#DIV/0!</v>
      </c>
      <c r="J15" s="398">
        <f t="shared" si="2"/>
        <v>0</v>
      </c>
    </row>
    <row r="16" spans="1:12" ht="15" customHeight="1" x14ac:dyDescent="0.2">
      <c r="A16" s="269"/>
      <c r="B16" s="391" t="s">
        <v>242</v>
      </c>
      <c r="C16" s="397"/>
      <c r="D16" s="350"/>
      <c r="E16" s="358"/>
      <c r="F16" s="395">
        <f t="shared" si="1"/>
        <v>0</v>
      </c>
      <c r="G16" s="350"/>
      <c r="H16" s="394" t="e">
        <f>AVERAGE($F$48:$F$413)</f>
        <v>#DIV/0!</v>
      </c>
      <c r="I16" s="395" t="e">
        <f t="shared" si="0"/>
        <v>#DIV/0!</v>
      </c>
      <c r="J16" s="398">
        <f t="shared" si="2"/>
        <v>0</v>
      </c>
    </row>
    <row r="17" spans="1:10" ht="15" customHeight="1" x14ac:dyDescent="0.2">
      <c r="A17" s="269"/>
      <c r="B17" s="391" t="s">
        <v>243</v>
      </c>
      <c r="C17" s="397"/>
      <c r="D17" s="350"/>
      <c r="E17" s="350"/>
      <c r="F17" s="395">
        <f t="shared" si="1"/>
        <v>0</v>
      </c>
      <c r="G17" s="350"/>
      <c r="H17" s="394" t="e">
        <f>AVERAGE($G$48:$G$413)</f>
        <v>#DIV/0!</v>
      </c>
      <c r="I17" s="395" t="e">
        <f t="shared" si="0"/>
        <v>#DIV/0!</v>
      </c>
      <c r="J17" s="398">
        <f t="shared" si="2"/>
        <v>0</v>
      </c>
    </row>
    <row r="18" spans="1:10" ht="15" customHeight="1" thickBot="1" x14ac:dyDescent="0.25">
      <c r="A18" s="269"/>
      <c r="B18" s="399" t="str">
        <f>"Stunden im Jahr " &amp; 'A. Allgemeine Informationen'!C15</f>
        <v>Stunden im Jahr 2025</v>
      </c>
      <c r="C18" s="400">
        <f>(DATE('A. Allgemeine Informationen'!C15+1,1,1)-DATE('A. Allgemeine Informationen'!C15,1,1))*24</f>
        <v>8760</v>
      </c>
      <c r="D18" s="401"/>
      <c r="E18" s="402"/>
      <c r="F18" s="402"/>
      <c r="G18" s="402"/>
      <c r="H18" s="402"/>
      <c r="I18" s="402"/>
      <c r="J18" s="403"/>
    </row>
    <row r="19" spans="1:10" ht="12" customHeight="1" thickBot="1" x14ac:dyDescent="0.25">
      <c r="A19" s="224"/>
      <c r="C19" s="299"/>
    </row>
    <row r="20" spans="1:10" s="12" customFormat="1" ht="18" customHeight="1" x14ac:dyDescent="0.2">
      <c r="A20" s="227"/>
      <c r="B20" s="337" t="s">
        <v>244</v>
      </c>
      <c r="C20" s="457"/>
      <c r="D20" s="457"/>
      <c r="E20" s="457"/>
      <c r="F20" s="404"/>
    </row>
    <row r="21" spans="1:10" s="12" customFormat="1" ht="36" customHeight="1" x14ac:dyDescent="0.2">
      <c r="A21" s="227"/>
      <c r="B21" s="584" t="s">
        <v>90</v>
      </c>
      <c r="C21" s="234" t="s">
        <v>314</v>
      </c>
      <c r="D21" s="234" t="s">
        <v>308</v>
      </c>
      <c r="E21" s="573" t="s">
        <v>309</v>
      </c>
      <c r="F21" s="405"/>
    </row>
    <row r="22" spans="1:10" ht="15" customHeight="1" x14ac:dyDescent="0.2">
      <c r="A22" s="226"/>
      <c r="B22" s="58" t="s">
        <v>245</v>
      </c>
      <c r="C22" s="406">
        <v>2.5000000000000001E-2</v>
      </c>
      <c r="D22" s="394">
        <f>$C22*$D$12</f>
        <v>0</v>
      </c>
      <c r="E22" s="407">
        <f>$C22*$D$12</f>
        <v>0</v>
      </c>
      <c r="F22" s="408"/>
    </row>
    <row r="23" spans="1:10" ht="15" customHeight="1" thickBot="1" x14ac:dyDescent="0.25">
      <c r="A23" s="226"/>
      <c r="B23" s="96" t="s">
        <v>246</v>
      </c>
      <c r="C23" s="409">
        <v>0.25</v>
      </c>
      <c r="D23" s="410">
        <f>D12-D22/C23</f>
        <v>0</v>
      </c>
      <c r="E23" s="411">
        <f>D12+E22/C23</f>
        <v>0</v>
      </c>
      <c r="F23" s="408"/>
    </row>
    <row r="24" spans="1:10" ht="12" customHeight="1" thickBot="1" x14ac:dyDescent="0.25">
      <c r="A24" s="224"/>
      <c r="B24" s="111"/>
      <c r="C24" s="412"/>
      <c r="D24" s="57"/>
      <c r="E24" s="413"/>
      <c r="F24" s="413"/>
    </row>
    <row r="25" spans="1:10" s="12" customFormat="1" ht="36" customHeight="1" x14ac:dyDescent="0.2">
      <c r="A25" s="300"/>
      <c r="B25" s="337" t="s">
        <v>247</v>
      </c>
      <c r="C25" s="461"/>
      <c r="D25" s="414" t="s">
        <v>310</v>
      </c>
      <c r="E25" s="415" t="s">
        <v>311</v>
      </c>
    </row>
    <row r="26" spans="1:10" ht="15" customHeight="1" x14ac:dyDescent="0.2">
      <c r="A26" s="226"/>
      <c r="B26" s="618" t="s">
        <v>248</v>
      </c>
      <c r="C26" s="619"/>
      <c r="D26" s="393">
        <f>IF(J12&lt;=D23,D22,IF(J12&lt;D12,(D12-J12)*C23,0))</f>
        <v>0</v>
      </c>
      <c r="E26" s="396">
        <f>IF(J12&gt;E23,E22,IF(J12&gt;D12,-(D12-J12)*C23,0))</f>
        <v>0</v>
      </c>
    </row>
    <row r="27" spans="1:10" ht="15" customHeight="1" thickBot="1" x14ac:dyDescent="0.25">
      <c r="A27" s="226"/>
      <c r="B27" s="416" t="str">
        <f>"anteilig davon"</f>
        <v>anteilig davon</v>
      </c>
      <c r="C27" s="417" t="e">
        <f>VLOOKUP('A. Allgemeine Informationen'!C11,D36:F39,3,FALSE)</f>
        <v>#N/A</v>
      </c>
      <c r="D27" s="418" t="e">
        <f>D26*C27</f>
        <v>#N/A</v>
      </c>
      <c r="E27" s="419" t="e">
        <f>E26*C27</f>
        <v>#N/A</v>
      </c>
    </row>
    <row r="28" spans="1:10" ht="12" customHeight="1" thickBot="1" x14ac:dyDescent="0.25">
      <c r="A28" s="226"/>
      <c r="B28" s="420"/>
      <c r="C28" s="420"/>
      <c r="D28" s="57"/>
      <c r="E28" s="413"/>
      <c r="F28" s="413"/>
    </row>
    <row r="29" spans="1:10" s="12" customFormat="1" ht="54" customHeight="1" x14ac:dyDescent="0.2">
      <c r="A29" s="300"/>
      <c r="B29" s="337" t="s">
        <v>249</v>
      </c>
      <c r="C29" s="461"/>
      <c r="D29" s="414" t="s">
        <v>312</v>
      </c>
      <c r="E29" s="415" t="s">
        <v>313</v>
      </c>
    </row>
    <row r="30" spans="1:10" ht="15" customHeight="1" x14ac:dyDescent="0.2">
      <c r="A30" s="226"/>
      <c r="B30" s="447" t="s">
        <v>250</v>
      </c>
      <c r="C30" s="268"/>
      <c r="D30" s="394">
        <f>IF($G$12&lt;$D$12,$D$12-$G$12,0)</f>
        <v>0</v>
      </c>
      <c r="E30" s="398">
        <f>IF($G$12&gt;$D$12,-$D$12+$G$12,0)</f>
        <v>0</v>
      </c>
      <c r="F30" s="345"/>
      <c r="G30" s="12"/>
    </row>
    <row r="31" spans="1:10" ht="15" customHeight="1" x14ac:dyDescent="0.2">
      <c r="A31" s="269"/>
      <c r="B31" s="620" t="s">
        <v>251</v>
      </c>
      <c r="C31" s="589"/>
      <c r="D31" s="421">
        <f>IF(D30-E30-D26+E26&gt;0,D30-E30-D26+E26,0)</f>
        <v>0</v>
      </c>
      <c r="E31" s="422">
        <f>IF(E30-D30+D26-E26&gt;0,E30-D30+D26-E26,0)</f>
        <v>0</v>
      </c>
      <c r="F31" s="345"/>
    </row>
    <row r="32" spans="1:10" ht="15" customHeight="1" thickBot="1" x14ac:dyDescent="0.25">
      <c r="A32" s="269"/>
      <c r="B32" s="416" t="str">
        <f>B27</f>
        <v>anteilig davon</v>
      </c>
      <c r="C32" s="417" t="e">
        <f>C27</f>
        <v>#N/A</v>
      </c>
      <c r="D32" s="418" t="e">
        <f>D31*C32</f>
        <v>#N/A</v>
      </c>
      <c r="E32" s="419" t="e">
        <f>E31*C32</f>
        <v>#N/A</v>
      </c>
    </row>
    <row r="33" spans="1:13" ht="12" customHeight="1" thickBot="1" x14ac:dyDescent="0.25">
      <c r="A33" s="227"/>
    </row>
    <row r="34" spans="1:13" s="12" customFormat="1" ht="18" customHeight="1" x14ac:dyDescent="0.2">
      <c r="A34" s="227"/>
      <c r="B34" s="337" t="s">
        <v>614</v>
      </c>
      <c r="C34" s="457"/>
      <c r="D34" s="457"/>
      <c r="E34" s="457"/>
      <c r="F34" s="458"/>
    </row>
    <row r="35" spans="1:13" s="12" customFormat="1" ht="18" customHeight="1" x14ac:dyDescent="0.2">
      <c r="A35" s="227"/>
      <c r="B35" s="231" t="s">
        <v>234</v>
      </c>
      <c r="C35" s="232"/>
      <c r="D35" s="583" t="s">
        <v>229</v>
      </c>
      <c r="E35" s="234" t="s">
        <v>14</v>
      </c>
      <c r="F35" s="423" t="s">
        <v>326</v>
      </c>
    </row>
    <row r="36" spans="1:13" ht="15" customHeight="1" x14ac:dyDescent="0.2">
      <c r="A36" s="269"/>
      <c r="B36" s="391" t="s">
        <v>165</v>
      </c>
      <c r="C36" s="392"/>
      <c r="D36" s="424">
        <v>10000260</v>
      </c>
      <c r="E36" s="439">
        <v>142678177708</v>
      </c>
      <c r="F36" s="425">
        <f>E36/$E$40</f>
        <v>0.30546096306873149</v>
      </c>
    </row>
    <row r="37" spans="1:13" ht="15" customHeight="1" x14ac:dyDescent="0.2">
      <c r="A37" s="269"/>
      <c r="B37" s="426" t="s">
        <v>163</v>
      </c>
      <c r="C37" s="392"/>
      <c r="D37" s="424">
        <v>10000450</v>
      </c>
      <c r="E37" s="439">
        <v>96387714994</v>
      </c>
      <c r="F37" s="425">
        <f>E37/$E$40</f>
        <v>0.20635730511163372</v>
      </c>
    </row>
    <row r="38" spans="1:13" ht="15" customHeight="1" x14ac:dyDescent="0.2">
      <c r="A38" s="269"/>
      <c r="B38" s="391" t="s">
        <v>166</v>
      </c>
      <c r="C38" s="392"/>
      <c r="D38" s="424">
        <v>10000502</v>
      </c>
      <c r="E38" s="439">
        <v>59554759325</v>
      </c>
      <c r="F38" s="425">
        <f>E38/$E$40</f>
        <v>0.12750130700415449</v>
      </c>
    </row>
    <row r="39" spans="1:13" ht="15" customHeight="1" x14ac:dyDescent="0.2">
      <c r="A39" s="269"/>
      <c r="B39" s="391" t="s">
        <v>164</v>
      </c>
      <c r="C39" s="392"/>
      <c r="D39" s="424">
        <v>10000772</v>
      </c>
      <c r="E39" s="439">
        <v>168470711382</v>
      </c>
      <c r="F39" s="425">
        <f>E39/$E$40</f>
        <v>0.36068042481548029</v>
      </c>
    </row>
    <row r="40" spans="1:13" ht="15" customHeight="1" thickBot="1" x14ac:dyDescent="0.25">
      <c r="A40" s="269"/>
      <c r="B40" s="427" t="s">
        <v>252</v>
      </c>
      <c r="C40" s="428"/>
      <c r="D40" s="429"/>
      <c r="E40" s="430">
        <f>SUM(E36:E39)</f>
        <v>467091363409</v>
      </c>
      <c r="F40" s="431">
        <f>SUM(F36:F39)</f>
        <v>1</v>
      </c>
    </row>
    <row r="41" spans="1:13" ht="12" customHeight="1" x14ac:dyDescent="0.2">
      <c r="A41" s="227"/>
    </row>
    <row r="42" spans="1:13" ht="12" customHeight="1" x14ac:dyDescent="0.2">
      <c r="A42" s="227"/>
    </row>
    <row r="43" spans="1:13" ht="12" customHeight="1" x14ac:dyDescent="0.2">
      <c r="A43" s="227"/>
    </row>
    <row r="44" spans="1:13" ht="12" customHeight="1" x14ac:dyDescent="0.2">
      <c r="A44" s="227"/>
    </row>
    <row r="45" spans="1:13" ht="12" customHeight="1" thickBot="1" x14ac:dyDescent="0.25">
      <c r="A45" s="227"/>
    </row>
    <row r="46" spans="1:13" s="12" customFormat="1" ht="18" customHeight="1" x14ac:dyDescent="0.2">
      <c r="A46" s="227"/>
      <c r="B46" s="621" t="str">
        <f>"RL-Leistungswerte " &amp;'A. Allgemeine Informationen'!C15</f>
        <v>RL-Leistungswerte 2025</v>
      </c>
      <c r="C46" s="457"/>
      <c r="D46" s="457"/>
      <c r="E46" s="457"/>
      <c r="F46" s="457"/>
      <c r="G46" s="457"/>
      <c r="H46" s="457"/>
      <c r="I46" s="388"/>
      <c r="J46" s="388"/>
      <c r="K46" s="388"/>
      <c r="L46" s="388"/>
      <c r="M46" s="389"/>
    </row>
    <row r="47" spans="1:13" s="12" customFormat="1" ht="36" customHeight="1" x14ac:dyDescent="0.2">
      <c r="A47" s="227"/>
      <c r="B47" s="584" t="s">
        <v>230</v>
      </c>
      <c r="C47" s="390" t="s">
        <v>316</v>
      </c>
      <c r="D47" s="390" t="s">
        <v>317</v>
      </c>
      <c r="E47" s="390" t="s">
        <v>318</v>
      </c>
      <c r="F47" s="390" t="s">
        <v>319</v>
      </c>
      <c r="G47" s="390" t="s">
        <v>320</v>
      </c>
      <c r="H47" s="432" t="s">
        <v>253</v>
      </c>
      <c r="I47" s="433" t="s">
        <v>321</v>
      </c>
      <c r="J47" s="433" t="s">
        <v>322</v>
      </c>
      <c r="K47" s="433" t="s">
        <v>323</v>
      </c>
      <c r="L47" s="433" t="s">
        <v>324</v>
      </c>
      <c r="M47" s="434" t="s">
        <v>325</v>
      </c>
    </row>
    <row r="48" spans="1:13" ht="15" customHeight="1" x14ac:dyDescent="0.2">
      <c r="A48" s="269"/>
      <c r="B48" s="435">
        <f>DATE('A. Allgemeine Informationen'!C15,1,1)</f>
        <v>45658</v>
      </c>
      <c r="C48" s="350"/>
      <c r="D48" s="350"/>
      <c r="E48" s="350"/>
      <c r="F48" s="350"/>
      <c r="G48" s="350"/>
      <c r="H48" s="436">
        <f>24+IF(AND(MONTH(B48)=3,WEEKDAY(B48,2)=7,DAY(B48)&gt;=25),-1,0)+IF(AND(MONTH(B48)=10,WEEKDAY(B48,2)=7,DAY(B48)&gt;=25),1,0)</f>
        <v>24</v>
      </c>
      <c r="I48" s="260"/>
      <c r="J48" s="97"/>
      <c r="K48" s="97"/>
      <c r="L48" s="97"/>
      <c r="M48" s="67"/>
    </row>
    <row r="49" spans="1:13" ht="15" customHeight="1" x14ac:dyDescent="0.2">
      <c r="A49" s="269"/>
      <c r="B49" s="435">
        <f t="shared" ref="B49:B112" si="3">B48+1</f>
        <v>45659</v>
      </c>
      <c r="C49" s="350"/>
      <c r="D49" s="350"/>
      <c r="E49" s="350"/>
      <c r="F49" s="350"/>
      <c r="G49" s="350"/>
      <c r="H49" s="436">
        <f t="shared" ref="H49:H112" si="4">24+IF(AND(MONTH(B49)=3,WEEKDAY(B49,2)=7,DAY(B49)&gt;=25),-1,0)+IF(AND(MONTH(B49)=10,WEEKDAY(B49,2)=7,DAY(B49)&gt;=25),1,0)</f>
        <v>24</v>
      </c>
      <c r="I49" s="260"/>
      <c r="J49" s="97"/>
      <c r="K49" s="97"/>
      <c r="L49" s="97"/>
      <c r="M49" s="67"/>
    </row>
    <row r="50" spans="1:13" ht="15" customHeight="1" x14ac:dyDescent="0.2">
      <c r="A50" s="269"/>
      <c r="B50" s="435">
        <f t="shared" si="3"/>
        <v>45660</v>
      </c>
      <c r="C50" s="350"/>
      <c r="D50" s="350"/>
      <c r="E50" s="350"/>
      <c r="F50" s="350"/>
      <c r="G50" s="350"/>
      <c r="H50" s="436">
        <f t="shared" si="4"/>
        <v>24</v>
      </c>
      <c r="I50" s="260"/>
      <c r="J50" s="97"/>
      <c r="K50" s="97"/>
      <c r="L50" s="97"/>
      <c r="M50" s="67"/>
    </row>
    <row r="51" spans="1:13" ht="15" customHeight="1" x14ac:dyDescent="0.2">
      <c r="A51" s="269"/>
      <c r="B51" s="435">
        <f t="shared" si="3"/>
        <v>45661</v>
      </c>
      <c r="C51" s="350"/>
      <c r="D51" s="350"/>
      <c r="E51" s="350"/>
      <c r="F51" s="350"/>
      <c r="G51" s="350"/>
      <c r="H51" s="436">
        <f t="shared" si="4"/>
        <v>24</v>
      </c>
      <c r="I51" s="260"/>
      <c r="J51" s="97"/>
      <c r="K51" s="97"/>
      <c r="L51" s="97"/>
      <c r="M51" s="67"/>
    </row>
    <row r="52" spans="1:13" ht="15" customHeight="1" x14ac:dyDescent="0.2">
      <c r="A52" s="269"/>
      <c r="B52" s="435">
        <f t="shared" si="3"/>
        <v>45662</v>
      </c>
      <c r="C52" s="350"/>
      <c r="D52" s="350"/>
      <c r="E52" s="350"/>
      <c r="F52" s="350"/>
      <c r="G52" s="350"/>
      <c r="H52" s="436">
        <f t="shared" si="4"/>
        <v>24</v>
      </c>
      <c r="I52" s="260"/>
      <c r="J52" s="97"/>
      <c r="K52" s="97"/>
      <c r="L52" s="97"/>
      <c r="M52" s="67"/>
    </row>
    <row r="53" spans="1:13" ht="15" customHeight="1" x14ac:dyDescent="0.2">
      <c r="A53" s="269"/>
      <c r="B53" s="435">
        <f t="shared" si="3"/>
        <v>45663</v>
      </c>
      <c r="C53" s="350"/>
      <c r="D53" s="350"/>
      <c r="E53" s="350"/>
      <c r="F53" s="350"/>
      <c r="G53" s="350"/>
      <c r="H53" s="436">
        <f t="shared" si="4"/>
        <v>24</v>
      </c>
      <c r="I53" s="260"/>
      <c r="J53" s="97"/>
      <c r="K53" s="97"/>
      <c r="L53" s="97"/>
      <c r="M53" s="67"/>
    </row>
    <row r="54" spans="1:13" ht="15" customHeight="1" x14ac:dyDescent="0.2">
      <c r="A54" s="269"/>
      <c r="B54" s="435">
        <f t="shared" si="3"/>
        <v>45664</v>
      </c>
      <c r="C54" s="350"/>
      <c r="D54" s="350"/>
      <c r="E54" s="350"/>
      <c r="F54" s="350"/>
      <c r="G54" s="350"/>
      <c r="H54" s="436">
        <f t="shared" si="4"/>
        <v>24</v>
      </c>
      <c r="I54" s="260"/>
      <c r="J54" s="97"/>
      <c r="K54" s="97"/>
      <c r="L54" s="97"/>
      <c r="M54" s="67"/>
    </row>
    <row r="55" spans="1:13" ht="15" customHeight="1" x14ac:dyDescent="0.2">
      <c r="A55" s="269"/>
      <c r="B55" s="435">
        <f t="shared" si="3"/>
        <v>45665</v>
      </c>
      <c r="C55" s="350"/>
      <c r="D55" s="350"/>
      <c r="E55" s="350"/>
      <c r="F55" s="350"/>
      <c r="G55" s="350"/>
      <c r="H55" s="436">
        <f t="shared" si="4"/>
        <v>24</v>
      </c>
      <c r="I55" s="260"/>
      <c r="J55" s="97"/>
      <c r="K55" s="97"/>
      <c r="L55" s="97"/>
      <c r="M55" s="67"/>
    </row>
    <row r="56" spans="1:13" ht="15" customHeight="1" x14ac:dyDescent="0.2">
      <c r="A56" s="269"/>
      <c r="B56" s="435">
        <f t="shared" si="3"/>
        <v>45666</v>
      </c>
      <c r="C56" s="350"/>
      <c r="D56" s="350"/>
      <c r="E56" s="350"/>
      <c r="F56" s="350"/>
      <c r="G56" s="350"/>
      <c r="H56" s="436">
        <f t="shared" si="4"/>
        <v>24</v>
      </c>
      <c r="I56" s="260"/>
      <c r="J56" s="97"/>
      <c r="K56" s="97"/>
      <c r="L56" s="97"/>
      <c r="M56" s="67"/>
    </row>
    <row r="57" spans="1:13" ht="15" customHeight="1" x14ac:dyDescent="0.2">
      <c r="A57" s="269"/>
      <c r="B57" s="435">
        <f t="shared" si="3"/>
        <v>45667</v>
      </c>
      <c r="C57" s="350"/>
      <c r="D57" s="350"/>
      <c r="E57" s="350"/>
      <c r="F57" s="350"/>
      <c r="G57" s="350"/>
      <c r="H57" s="436">
        <f t="shared" si="4"/>
        <v>24</v>
      </c>
      <c r="I57" s="260"/>
      <c r="J57" s="97"/>
      <c r="K57" s="97"/>
      <c r="L57" s="97"/>
      <c r="M57" s="67"/>
    </row>
    <row r="58" spans="1:13" ht="15" customHeight="1" x14ac:dyDescent="0.2">
      <c r="A58" s="269"/>
      <c r="B58" s="435">
        <f t="shared" si="3"/>
        <v>45668</v>
      </c>
      <c r="C58" s="350"/>
      <c r="D58" s="350"/>
      <c r="E58" s="350"/>
      <c r="F58" s="350"/>
      <c r="G58" s="350"/>
      <c r="H58" s="436">
        <f t="shared" si="4"/>
        <v>24</v>
      </c>
      <c r="I58" s="260"/>
      <c r="J58" s="97"/>
      <c r="K58" s="97"/>
      <c r="L58" s="97"/>
      <c r="M58" s="67"/>
    </row>
    <row r="59" spans="1:13" ht="15" customHeight="1" x14ac:dyDescent="0.2">
      <c r="A59" s="269"/>
      <c r="B59" s="435">
        <f t="shared" si="3"/>
        <v>45669</v>
      </c>
      <c r="C59" s="350"/>
      <c r="D59" s="350"/>
      <c r="E59" s="350"/>
      <c r="F59" s="350"/>
      <c r="G59" s="350"/>
      <c r="H59" s="436">
        <f t="shared" si="4"/>
        <v>24</v>
      </c>
      <c r="I59" s="260"/>
      <c r="J59" s="97"/>
      <c r="K59" s="97"/>
      <c r="L59" s="97"/>
      <c r="M59" s="67"/>
    </row>
    <row r="60" spans="1:13" ht="15" customHeight="1" x14ac:dyDescent="0.2">
      <c r="A60" s="269"/>
      <c r="B60" s="435">
        <f t="shared" si="3"/>
        <v>45670</v>
      </c>
      <c r="C60" s="350"/>
      <c r="D60" s="350"/>
      <c r="E60" s="350"/>
      <c r="F60" s="350"/>
      <c r="G60" s="350"/>
      <c r="H60" s="436">
        <f t="shared" si="4"/>
        <v>24</v>
      </c>
      <c r="I60" s="260"/>
      <c r="J60" s="97"/>
      <c r="K60" s="97"/>
      <c r="L60" s="97"/>
      <c r="M60" s="67"/>
    </row>
    <row r="61" spans="1:13" ht="15" customHeight="1" x14ac:dyDescent="0.2">
      <c r="A61" s="269"/>
      <c r="B61" s="435">
        <f t="shared" si="3"/>
        <v>45671</v>
      </c>
      <c r="C61" s="350"/>
      <c r="D61" s="350"/>
      <c r="E61" s="350"/>
      <c r="F61" s="350"/>
      <c r="G61" s="350"/>
      <c r="H61" s="436">
        <f t="shared" si="4"/>
        <v>24</v>
      </c>
      <c r="I61" s="260"/>
      <c r="J61" s="97"/>
      <c r="K61" s="97"/>
      <c r="L61" s="97"/>
      <c r="M61" s="67"/>
    </row>
    <row r="62" spans="1:13" ht="15" customHeight="1" x14ac:dyDescent="0.2">
      <c r="A62" s="269"/>
      <c r="B62" s="435">
        <f t="shared" si="3"/>
        <v>45672</v>
      </c>
      <c r="C62" s="350"/>
      <c r="D62" s="350"/>
      <c r="E62" s="350"/>
      <c r="F62" s="350"/>
      <c r="G62" s="350"/>
      <c r="H62" s="436">
        <f t="shared" si="4"/>
        <v>24</v>
      </c>
      <c r="I62" s="260"/>
      <c r="J62" s="97"/>
      <c r="K62" s="97"/>
      <c r="L62" s="97"/>
      <c r="M62" s="67"/>
    </row>
    <row r="63" spans="1:13" ht="15" customHeight="1" x14ac:dyDescent="0.2">
      <c r="A63" s="269"/>
      <c r="B63" s="435">
        <f t="shared" si="3"/>
        <v>45673</v>
      </c>
      <c r="C63" s="350"/>
      <c r="D63" s="350"/>
      <c r="E63" s="350"/>
      <c r="F63" s="350"/>
      <c r="G63" s="350"/>
      <c r="H63" s="436">
        <f t="shared" si="4"/>
        <v>24</v>
      </c>
      <c r="I63" s="260"/>
      <c r="J63" s="97"/>
      <c r="K63" s="97"/>
      <c r="L63" s="97"/>
      <c r="M63" s="67"/>
    </row>
    <row r="64" spans="1:13" ht="15" customHeight="1" x14ac:dyDescent="0.2">
      <c r="A64" s="269"/>
      <c r="B64" s="435">
        <f t="shared" si="3"/>
        <v>45674</v>
      </c>
      <c r="C64" s="350"/>
      <c r="D64" s="350"/>
      <c r="E64" s="350"/>
      <c r="F64" s="350"/>
      <c r="G64" s="350"/>
      <c r="H64" s="436">
        <f t="shared" si="4"/>
        <v>24</v>
      </c>
      <c r="I64" s="260"/>
      <c r="J64" s="97"/>
      <c r="K64" s="97"/>
      <c r="L64" s="97"/>
      <c r="M64" s="67"/>
    </row>
    <row r="65" spans="1:13" ht="15" customHeight="1" x14ac:dyDescent="0.2">
      <c r="A65" s="269"/>
      <c r="B65" s="435">
        <f t="shared" si="3"/>
        <v>45675</v>
      </c>
      <c r="C65" s="350"/>
      <c r="D65" s="350"/>
      <c r="E65" s="350"/>
      <c r="F65" s="350"/>
      <c r="G65" s="350"/>
      <c r="H65" s="436">
        <f t="shared" si="4"/>
        <v>24</v>
      </c>
      <c r="I65" s="260"/>
      <c r="J65" s="97"/>
      <c r="K65" s="97"/>
      <c r="L65" s="97"/>
      <c r="M65" s="67"/>
    </row>
    <row r="66" spans="1:13" ht="15" customHeight="1" x14ac:dyDescent="0.2">
      <c r="A66" s="269"/>
      <c r="B66" s="435">
        <f t="shared" si="3"/>
        <v>45676</v>
      </c>
      <c r="C66" s="350"/>
      <c r="D66" s="350"/>
      <c r="E66" s="350"/>
      <c r="F66" s="350"/>
      <c r="G66" s="350"/>
      <c r="H66" s="436">
        <f t="shared" si="4"/>
        <v>24</v>
      </c>
      <c r="I66" s="260"/>
      <c r="J66" s="97"/>
      <c r="K66" s="97"/>
      <c r="L66" s="97"/>
      <c r="M66" s="67"/>
    </row>
    <row r="67" spans="1:13" ht="15" customHeight="1" x14ac:dyDescent="0.2">
      <c r="A67" s="269"/>
      <c r="B67" s="435">
        <f t="shared" si="3"/>
        <v>45677</v>
      </c>
      <c r="C67" s="350"/>
      <c r="D67" s="350"/>
      <c r="E67" s="350"/>
      <c r="F67" s="350"/>
      <c r="G67" s="350"/>
      <c r="H67" s="436">
        <f t="shared" si="4"/>
        <v>24</v>
      </c>
      <c r="I67" s="260"/>
      <c r="J67" s="97"/>
      <c r="K67" s="97"/>
      <c r="L67" s="97"/>
      <c r="M67" s="67"/>
    </row>
    <row r="68" spans="1:13" ht="15" customHeight="1" x14ac:dyDescent="0.2">
      <c r="A68" s="269"/>
      <c r="B68" s="435">
        <f t="shared" si="3"/>
        <v>45678</v>
      </c>
      <c r="C68" s="350"/>
      <c r="D68" s="350"/>
      <c r="E68" s="350"/>
      <c r="F68" s="350"/>
      <c r="G68" s="350"/>
      <c r="H68" s="436">
        <f t="shared" si="4"/>
        <v>24</v>
      </c>
      <c r="I68" s="260"/>
      <c r="J68" s="97"/>
      <c r="K68" s="97"/>
      <c r="L68" s="97"/>
      <c r="M68" s="67"/>
    </row>
    <row r="69" spans="1:13" ht="15" customHeight="1" x14ac:dyDescent="0.2">
      <c r="A69" s="269"/>
      <c r="B69" s="435">
        <f t="shared" si="3"/>
        <v>45679</v>
      </c>
      <c r="C69" s="350"/>
      <c r="D69" s="350"/>
      <c r="E69" s="350"/>
      <c r="F69" s="350"/>
      <c r="G69" s="350"/>
      <c r="H69" s="436">
        <f t="shared" si="4"/>
        <v>24</v>
      </c>
      <c r="I69" s="260"/>
      <c r="J69" s="97"/>
      <c r="K69" s="97"/>
      <c r="L69" s="97"/>
      <c r="M69" s="67"/>
    </row>
    <row r="70" spans="1:13" ht="15" customHeight="1" x14ac:dyDescent="0.2">
      <c r="A70" s="269"/>
      <c r="B70" s="435">
        <f t="shared" si="3"/>
        <v>45680</v>
      </c>
      <c r="C70" s="350"/>
      <c r="D70" s="350"/>
      <c r="E70" s="350"/>
      <c r="F70" s="350"/>
      <c r="G70" s="350"/>
      <c r="H70" s="436">
        <f t="shared" si="4"/>
        <v>24</v>
      </c>
      <c r="I70" s="260"/>
      <c r="J70" s="97"/>
      <c r="K70" s="97"/>
      <c r="L70" s="97"/>
      <c r="M70" s="67"/>
    </row>
    <row r="71" spans="1:13" ht="15" customHeight="1" x14ac:dyDescent="0.2">
      <c r="A71" s="269"/>
      <c r="B71" s="435">
        <f t="shared" si="3"/>
        <v>45681</v>
      </c>
      <c r="C71" s="350"/>
      <c r="D71" s="350"/>
      <c r="E71" s="350"/>
      <c r="F71" s="350"/>
      <c r="G71" s="350"/>
      <c r="H71" s="436">
        <f t="shared" si="4"/>
        <v>24</v>
      </c>
      <c r="I71" s="260"/>
      <c r="J71" s="97"/>
      <c r="K71" s="97"/>
      <c r="L71" s="97"/>
      <c r="M71" s="67"/>
    </row>
    <row r="72" spans="1:13" ht="15" customHeight="1" x14ac:dyDescent="0.2">
      <c r="A72" s="269"/>
      <c r="B72" s="435">
        <f t="shared" si="3"/>
        <v>45682</v>
      </c>
      <c r="C72" s="350"/>
      <c r="D72" s="350"/>
      <c r="E72" s="350"/>
      <c r="F72" s="350"/>
      <c r="G72" s="350"/>
      <c r="H72" s="436">
        <f t="shared" si="4"/>
        <v>24</v>
      </c>
      <c r="I72" s="260"/>
      <c r="J72" s="97"/>
      <c r="K72" s="97"/>
      <c r="L72" s="97"/>
      <c r="M72" s="67"/>
    </row>
    <row r="73" spans="1:13" ht="15" customHeight="1" x14ac:dyDescent="0.2">
      <c r="A73" s="269"/>
      <c r="B73" s="435">
        <f t="shared" si="3"/>
        <v>45683</v>
      </c>
      <c r="C73" s="350"/>
      <c r="D73" s="350"/>
      <c r="E73" s="350"/>
      <c r="F73" s="350"/>
      <c r="G73" s="350"/>
      <c r="H73" s="436">
        <f t="shared" si="4"/>
        <v>24</v>
      </c>
      <c r="I73" s="260"/>
      <c r="J73" s="97"/>
      <c r="K73" s="97"/>
      <c r="L73" s="97"/>
      <c r="M73" s="67"/>
    </row>
    <row r="74" spans="1:13" ht="15" customHeight="1" x14ac:dyDescent="0.2">
      <c r="A74" s="269"/>
      <c r="B74" s="435">
        <f t="shared" si="3"/>
        <v>45684</v>
      </c>
      <c r="C74" s="350"/>
      <c r="D74" s="350"/>
      <c r="E74" s="350"/>
      <c r="F74" s="350"/>
      <c r="G74" s="350"/>
      <c r="H74" s="436">
        <f t="shared" si="4"/>
        <v>24</v>
      </c>
      <c r="I74" s="260"/>
      <c r="J74" s="97"/>
      <c r="K74" s="97"/>
      <c r="L74" s="97"/>
      <c r="M74" s="67"/>
    </row>
    <row r="75" spans="1:13" ht="15" customHeight="1" x14ac:dyDescent="0.2">
      <c r="A75" s="269"/>
      <c r="B75" s="435">
        <f t="shared" si="3"/>
        <v>45685</v>
      </c>
      <c r="C75" s="350"/>
      <c r="D75" s="350"/>
      <c r="E75" s="350"/>
      <c r="F75" s="350"/>
      <c r="G75" s="350"/>
      <c r="H75" s="436">
        <f t="shared" si="4"/>
        <v>24</v>
      </c>
      <c r="I75" s="260"/>
      <c r="J75" s="97"/>
      <c r="K75" s="97"/>
      <c r="L75" s="97"/>
      <c r="M75" s="67"/>
    </row>
    <row r="76" spans="1:13" ht="15" customHeight="1" x14ac:dyDescent="0.2">
      <c r="A76" s="269"/>
      <c r="B76" s="435">
        <f t="shared" si="3"/>
        <v>45686</v>
      </c>
      <c r="C76" s="350"/>
      <c r="D76" s="350"/>
      <c r="E76" s="350"/>
      <c r="F76" s="350"/>
      <c r="G76" s="350"/>
      <c r="H76" s="436">
        <f t="shared" si="4"/>
        <v>24</v>
      </c>
      <c r="I76" s="260"/>
      <c r="J76" s="97"/>
      <c r="K76" s="97"/>
      <c r="L76" s="97"/>
      <c r="M76" s="67"/>
    </row>
    <row r="77" spans="1:13" ht="15" customHeight="1" x14ac:dyDescent="0.2">
      <c r="A77" s="269"/>
      <c r="B77" s="435">
        <f t="shared" si="3"/>
        <v>45687</v>
      </c>
      <c r="C77" s="350"/>
      <c r="D77" s="350"/>
      <c r="E77" s="350"/>
      <c r="F77" s="350"/>
      <c r="G77" s="350"/>
      <c r="H77" s="436">
        <f t="shared" si="4"/>
        <v>24</v>
      </c>
      <c r="I77" s="260"/>
      <c r="J77" s="97"/>
      <c r="K77" s="97"/>
      <c r="L77" s="97"/>
      <c r="M77" s="67"/>
    </row>
    <row r="78" spans="1:13" ht="15" customHeight="1" x14ac:dyDescent="0.2">
      <c r="A78" s="269"/>
      <c r="B78" s="435">
        <f t="shared" si="3"/>
        <v>45688</v>
      </c>
      <c r="C78" s="350"/>
      <c r="D78" s="350"/>
      <c r="E78" s="350"/>
      <c r="F78" s="350"/>
      <c r="G78" s="350"/>
      <c r="H78" s="436">
        <f t="shared" si="4"/>
        <v>24</v>
      </c>
      <c r="I78" s="260"/>
      <c r="J78" s="97"/>
      <c r="K78" s="97"/>
      <c r="L78" s="97"/>
      <c r="M78" s="67"/>
    </row>
    <row r="79" spans="1:13" ht="15" customHeight="1" x14ac:dyDescent="0.2">
      <c r="A79" s="269"/>
      <c r="B79" s="435">
        <f t="shared" si="3"/>
        <v>45689</v>
      </c>
      <c r="C79" s="350"/>
      <c r="D79" s="350"/>
      <c r="E79" s="350"/>
      <c r="F79" s="350"/>
      <c r="G79" s="350"/>
      <c r="H79" s="436">
        <f t="shared" si="4"/>
        <v>24</v>
      </c>
      <c r="I79" s="260"/>
      <c r="J79" s="97"/>
      <c r="K79" s="97"/>
      <c r="L79" s="97"/>
      <c r="M79" s="67"/>
    </row>
    <row r="80" spans="1:13" ht="15" customHeight="1" x14ac:dyDescent="0.2">
      <c r="A80" s="269"/>
      <c r="B80" s="435">
        <f t="shared" si="3"/>
        <v>45690</v>
      </c>
      <c r="C80" s="350"/>
      <c r="D80" s="350"/>
      <c r="E80" s="350"/>
      <c r="F80" s="350"/>
      <c r="G80" s="350"/>
      <c r="H80" s="436">
        <f t="shared" si="4"/>
        <v>24</v>
      </c>
      <c r="I80" s="260"/>
      <c r="J80" s="97"/>
      <c r="K80" s="97"/>
      <c r="L80" s="97"/>
      <c r="M80" s="67"/>
    </row>
    <row r="81" spans="1:13" ht="15" customHeight="1" x14ac:dyDescent="0.2">
      <c r="A81" s="269"/>
      <c r="B81" s="435">
        <f t="shared" si="3"/>
        <v>45691</v>
      </c>
      <c r="C81" s="350"/>
      <c r="D81" s="350"/>
      <c r="E81" s="350"/>
      <c r="F81" s="350"/>
      <c r="G81" s="350"/>
      <c r="H81" s="436">
        <f t="shared" si="4"/>
        <v>24</v>
      </c>
      <c r="I81" s="260"/>
      <c r="J81" s="97"/>
      <c r="K81" s="97"/>
      <c r="L81" s="97"/>
      <c r="M81" s="67"/>
    </row>
    <row r="82" spans="1:13" ht="15" customHeight="1" x14ac:dyDescent="0.2">
      <c r="A82" s="269"/>
      <c r="B82" s="435">
        <f t="shared" si="3"/>
        <v>45692</v>
      </c>
      <c r="C82" s="350"/>
      <c r="D82" s="350"/>
      <c r="E82" s="350"/>
      <c r="F82" s="350"/>
      <c r="G82" s="350"/>
      <c r="H82" s="436">
        <f t="shared" si="4"/>
        <v>24</v>
      </c>
      <c r="I82" s="260"/>
      <c r="J82" s="97"/>
      <c r="K82" s="97"/>
      <c r="L82" s="97"/>
      <c r="M82" s="67"/>
    </row>
    <row r="83" spans="1:13" ht="15" customHeight="1" x14ac:dyDescent="0.2">
      <c r="A83" s="269"/>
      <c r="B83" s="435">
        <f t="shared" si="3"/>
        <v>45693</v>
      </c>
      <c r="C83" s="350"/>
      <c r="D83" s="350"/>
      <c r="E83" s="350"/>
      <c r="F83" s="350"/>
      <c r="G83" s="350"/>
      <c r="H83" s="436">
        <f t="shared" si="4"/>
        <v>24</v>
      </c>
      <c r="I83" s="260"/>
      <c r="J83" s="97"/>
      <c r="K83" s="97"/>
      <c r="L83" s="97"/>
      <c r="M83" s="67"/>
    </row>
    <row r="84" spans="1:13" ht="15" customHeight="1" x14ac:dyDescent="0.2">
      <c r="A84" s="269"/>
      <c r="B84" s="435">
        <f t="shared" si="3"/>
        <v>45694</v>
      </c>
      <c r="C84" s="350"/>
      <c r="D84" s="350"/>
      <c r="E84" s="350"/>
      <c r="F84" s="350"/>
      <c r="G84" s="350"/>
      <c r="H84" s="436">
        <f t="shared" si="4"/>
        <v>24</v>
      </c>
      <c r="I84" s="260"/>
      <c r="J84" s="97"/>
      <c r="K84" s="97"/>
      <c r="L84" s="97"/>
      <c r="M84" s="67"/>
    </row>
    <row r="85" spans="1:13" ht="15" customHeight="1" x14ac:dyDescent="0.2">
      <c r="A85" s="269"/>
      <c r="B85" s="435">
        <f t="shared" si="3"/>
        <v>45695</v>
      </c>
      <c r="C85" s="350"/>
      <c r="D85" s="350"/>
      <c r="E85" s="350"/>
      <c r="F85" s="350"/>
      <c r="G85" s="350"/>
      <c r="H85" s="436">
        <f t="shared" si="4"/>
        <v>24</v>
      </c>
      <c r="I85" s="260"/>
      <c r="J85" s="97"/>
      <c r="K85" s="97"/>
      <c r="L85" s="97"/>
      <c r="M85" s="67"/>
    </row>
    <row r="86" spans="1:13" ht="15" customHeight="1" x14ac:dyDescent="0.2">
      <c r="A86" s="269"/>
      <c r="B86" s="435">
        <f t="shared" si="3"/>
        <v>45696</v>
      </c>
      <c r="C86" s="350"/>
      <c r="D86" s="350"/>
      <c r="E86" s="350"/>
      <c r="F86" s="350"/>
      <c r="G86" s="350"/>
      <c r="H86" s="436">
        <f t="shared" si="4"/>
        <v>24</v>
      </c>
      <c r="I86" s="260"/>
      <c r="J86" s="97"/>
      <c r="K86" s="97"/>
      <c r="L86" s="97"/>
      <c r="M86" s="67"/>
    </row>
    <row r="87" spans="1:13" ht="15" customHeight="1" x14ac:dyDescent="0.2">
      <c r="A87" s="269"/>
      <c r="B87" s="435">
        <f t="shared" si="3"/>
        <v>45697</v>
      </c>
      <c r="C87" s="350"/>
      <c r="D87" s="350"/>
      <c r="E87" s="350"/>
      <c r="F87" s="350"/>
      <c r="G87" s="350"/>
      <c r="H87" s="436">
        <f t="shared" si="4"/>
        <v>24</v>
      </c>
      <c r="I87" s="260"/>
      <c r="J87" s="97"/>
      <c r="K87" s="97"/>
      <c r="L87" s="97"/>
      <c r="M87" s="67"/>
    </row>
    <row r="88" spans="1:13" ht="15" customHeight="1" x14ac:dyDescent="0.2">
      <c r="A88" s="269"/>
      <c r="B88" s="435">
        <f t="shared" si="3"/>
        <v>45698</v>
      </c>
      <c r="C88" s="350"/>
      <c r="D88" s="350"/>
      <c r="E88" s="350"/>
      <c r="F88" s="350"/>
      <c r="G88" s="350"/>
      <c r="H88" s="436">
        <f t="shared" si="4"/>
        <v>24</v>
      </c>
      <c r="I88" s="260"/>
      <c r="J88" s="97"/>
      <c r="K88" s="97"/>
      <c r="L88" s="97"/>
      <c r="M88" s="67"/>
    </row>
    <row r="89" spans="1:13" ht="15" customHeight="1" x14ac:dyDescent="0.2">
      <c r="A89" s="269"/>
      <c r="B89" s="435">
        <f t="shared" si="3"/>
        <v>45699</v>
      </c>
      <c r="C89" s="350"/>
      <c r="D89" s="350"/>
      <c r="E89" s="350"/>
      <c r="F89" s="350"/>
      <c r="G89" s="350"/>
      <c r="H89" s="436">
        <f t="shared" si="4"/>
        <v>24</v>
      </c>
      <c r="I89" s="260"/>
      <c r="J89" s="97"/>
      <c r="K89" s="97"/>
      <c r="L89" s="97"/>
      <c r="M89" s="67"/>
    </row>
    <row r="90" spans="1:13" ht="15" customHeight="1" x14ac:dyDescent="0.2">
      <c r="A90" s="269"/>
      <c r="B90" s="435">
        <f t="shared" si="3"/>
        <v>45700</v>
      </c>
      <c r="C90" s="350"/>
      <c r="D90" s="350"/>
      <c r="E90" s="350"/>
      <c r="F90" s="350"/>
      <c r="G90" s="350"/>
      <c r="H90" s="436">
        <f t="shared" si="4"/>
        <v>24</v>
      </c>
      <c r="I90" s="260"/>
      <c r="J90" s="97"/>
      <c r="K90" s="97"/>
      <c r="L90" s="97"/>
      <c r="M90" s="67"/>
    </row>
    <row r="91" spans="1:13" ht="15" customHeight="1" x14ac:dyDescent="0.2">
      <c r="A91" s="269"/>
      <c r="B91" s="435">
        <f t="shared" si="3"/>
        <v>45701</v>
      </c>
      <c r="C91" s="350"/>
      <c r="D91" s="350"/>
      <c r="E91" s="350"/>
      <c r="F91" s="350"/>
      <c r="G91" s="350"/>
      <c r="H91" s="436">
        <f t="shared" si="4"/>
        <v>24</v>
      </c>
      <c r="I91" s="260"/>
      <c r="J91" s="97"/>
      <c r="K91" s="97"/>
      <c r="L91" s="97"/>
      <c r="M91" s="67"/>
    </row>
    <row r="92" spans="1:13" ht="15" customHeight="1" x14ac:dyDescent="0.2">
      <c r="A92" s="269"/>
      <c r="B92" s="435">
        <f t="shared" si="3"/>
        <v>45702</v>
      </c>
      <c r="C92" s="350"/>
      <c r="D92" s="350"/>
      <c r="E92" s="350"/>
      <c r="F92" s="350"/>
      <c r="G92" s="350"/>
      <c r="H92" s="436">
        <f t="shared" si="4"/>
        <v>24</v>
      </c>
      <c r="I92" s="260"/>
      <c r="J92" s="97"/>
      <c r="K92" s="97"/>
      <c r="L92" s="97"/>
      <c r="M92" s="67"/>
    </row>
    <row r="93" spans="1:13" ht="15" customHeight="1" x14ac:dyDescent="0.2">
      <c r="A93" s="269"/>
      <c r="B93" s="435">
        <f t="shared" si="3"/>
        <v>45703</v>
      </c>
      <c r="C93" s="350"/>
      <c r="D93" s="350"/>
      <c r="E93" s="350"/>
      <c r="F93" s="350"/>
      <c r="G93" s="350"/>
      <c r="H93" s="436">
        <f t="shared" si="4"/>
        <v>24</v>
      </c>
      <c r="I93" s="260"/>
      <c r="J93" s="97"/>
      <c r="K93" s="97"/>
      <c r="L93" s="97"/>
      <c r="M93" s="67"/>
    </row>
    <row r="94" spans="1:13" ht="15" customHeight="1" x14ac:dyDescent="0.2">
      <c r="A94" s="269"/>
      <c r="B94" s="435">
        <f t="shared" si="3"/>
        <v>45704</v>
      </c>
      <c r="C94" s="350"/>
      <c r="D94" s="350"/>
      <c r="E94" s="350"/>
      <c r="F94" s="350"/>
      <c r="G94" s="350"/>
      <c r="H94" s="436">
        <f t="shared" si="4"/>
        <v>24</v>
      </c>
      <c r="I94" s="260"/>
      <c r="J94" s="97"/>
      <c r="K94" s="97"/>
      <c r="L94" s="97"/>
      <c r="M94" s="67"/>
    </row>
    <row r="95" spans="1:13" ht="15" customHeight="1" x14ac:dyDescent="0.2">
      <c r="A95" s="269"/>
      <c r="B95" s="435">
        <f t="shared" si="3"/>
        <v>45705</v>
      </c>
      <c r="C95" s="350"/>
      <c r="D95" s="350"/>
      <c r="E95" s="350"/>
      <c r="F95" s="350"/>
      <c r="G95" s="350"/>
      <c r="H95" s="436">
        <f t="shared" si="4"/>
        <v>24</v>
      </c>
      <c r="I95" s="260"/>
      <c r="J95" s="97"/>
      <c r="K95" s="97"/>
      <c r="L95" s="97"/>
      <c r="M95" s="67"/>
    </row>
    <row r="96" spans="1:13" ht="15" customHeight="1" x14ac:dyDescent="0.2">
      <c r="A96" s="269"/>
      <c r="B96" s="435">
        <f t="shared" si="3"/>
        <v>45706</v>
      </c>
      <c r="C96" s="350"/>
      <c r="D96" s="350"/>
      <c r="E96" s="350"/>
      <c r="F96" s="350"/>
      <c r="G96" s="350"/>
      <c r="H96" s="436">
        <f t="shared" si="4"/>
        <v>24</v>
      </c>
      <c r="I96" s="260"/>
      <c r="J96" s="97"/>
      <c r="K96" s="97"/>
      <c r="L96" s="97"/>
      <c r="M96" s="67"/>
    </row>
    <row r="97" spans="1:13" ht="15" customHeight="1" x14ac:dyDescent="0.2">
      <c r="A97" s="269"/>
      <c r="B97" s="435">
        <f t="shared" si="3"/>
        <v>45707</v>
      </c>
      <c r="C97" s="350"/>
      <c r="D97" s="350"/>
      <c r="E97" s="350"/>
      <c r="F97" s="350"/>
      <c r="G97" s="350"/>
      <c r="H97" s="436">
        <f t="shared" si="4"/>
        <v>24</v>
      </c>
      <c r="I97" s="260"/>
      <c r="J97" s="97"/>
      <c r="K97" s="97"/>
      <c r="L97" s="97"/>
      <c r="M97" s="67"/>
    </row>
    <row r="98" spans="1:13" ht="15" customHeight="1" x14ac:dyDescent="0.2">
      <c r="A98" s="269"/>
      <c r="B98" s="435">
        <f t="shared" si="3"/>
        <v>45708</v>
      </c>
      <c r="C98" s="350"/>
      <c r="D98" s="350"/>
      <c r="E98" s="350"/>
      <c r="F98" s="350"/>
      <c r="G98" s="350"/>
      <c r="H98" s="436">
        <f t="shared" si="4"/>
        <v>24</v>
      </c>
      <c r="I98" s="260"/>
      <c r="J98" s="97"/>
      <c r="K98" s="97"/>
      <c r="L98" s="97"/>
      <c r="M98" s="67"/>
    </row>
    <row r="99" spans="1:13" ht="15" customHeight="1" x14ac:dyDescent="0.2">
      <c r="A99" s="269"/>
      <c r="B99" s="435">
        <f t="shared" si="3"/>
        <v>45709</v>
      </c>
      <c r="C99" s="350"/>
      <c r="D99" s="350"/>
      <c r="E99" s="350"/>
      <c r="F99" s="350"/>
      <c r="G99" s="350"/>
      <c r="H99" s="436">
        <f t="shared" si="4"/>
        <v>24</v>
      </c>
      <c r="I99" s="260"/>
      <c r="J99" s="97"/>
      <c r="K99" s="97"/>
      <c r="L99" s="97"/>
      <c r="M99" s="67"/>
    </row>
    <row r="100" spans="1:13" ht="15" customHeight="1" x14ac:dyDescent="0.2">
      <c r="A100" s="269"/>
      <c r="B100" s="435">
        <f t="shared" si="3"/>
        <v>45710</v>
      </c>
      <c r="C100" s="350"/>
      <c r="D100" s="350"/>
      <c r="E100" s="350"/>
      <c r="F100" s="350"/>
      <c r="G100" s="350"/>
      <c r="H100" s="436">
        <f t="shared" si="4"/>
        <v>24</v>
      </c>
      <c r="I100" s="260"/>
      <c r="J100" s="97"/>
      <c r="K100" s="97"/>
      <c r="L100" s="97"/>
      <c r="M100" s="67"/>
    </row>
    <row r="101" spans="1:13" ht="15" customHeight="1" x14ac:dyDescent="0.2">
      <c r="A101" s="269"/>
      <c r="B101" s="435">
        <f t="shared" si="3"/>
        <v>45711</v>
      </c>
      <c r="C101" s="350"/>
      <c r="D101" s="350"/>
      <c r="E101" s="350"/>
      <c r="F101" s="350"/>
      <c r="G101" s="350"/>
      <c r="H101" s="436">
        <f t="shared" si="4"/>
        <v>24</v>
      </c>
      <c r="I101" s="260"/>
      <c r="J101" s="97"/>
      <c r="K101" s="97"/>
      <c r="L101" s="97"/>
      <c r="M101" s="67"/>
    </row>
    <row r="102" spans="1:13" ht="15" customHeight="1" x14ac:dyDescent="0.2">
      <c r="A102" s="269"/>
      <c r="B102" s="435">
        <f t="shared" si="3"/>
        <v>45712</v>
      </c>
      <c r="C102" s="350"/>
      <c r="D102" s="350"/>
      <c r="E102" s="350"/>
      <c r="F102" s="350"/>
      <c r="G102" s="350"/>
      <c r="H102" s="436">
        <f t="shared" si="4"/>
        <v>24</v>
      </c>
      <c r="I102" s="260"/>
      <c r="J102" s="97"/>
      <c r="K102" s="97"/>
      <c r="L102" s="97"/>
      <c r="M102" s="67"/>
    </row>
    <row r="103" spans="1:13" ht="15" customHeight="1" x14ac:dyDescent="0.2">
      <c r="A103" s="269"/>
      <c r="B103" s="435">
        <f t="shared" si="3"/>
        <v>45713</v>
      </c>
      <c r="C103" s="350"/>
      <c r="D103" s="350"/>
      <c r="E103" s="350"/>
      <c r="F103" s="350"/>
      <c r="G103" s="350"/>
      <c r="H103" s="436">
        <f t="shared" si="4"/>
        <v>24</v>
      </c>
      <c r="I103" s="260"/>
      <c r="J103" s="97"/>
      <c r="K103" s="97"/>
      <c r="L103" s="97"/>
      <c r="M103" s="67"/>
    </row>
    <row r="104" spans="1:13" ht="15" customHeight="1" x14ac:dyDescent="0.2">
      <c r="A104" s="269"/>
      <c r="B104" s="435">
        <f t="shared" si="3"/>
        <v>45714</v>
      </c>
      <c r="C104" s="350"/>
      <c r="D104" s="350"/>
      <c r="E104" s="350"/>
      <c r="F104" s="350"/>
      <c r="G104" s="350"/>
      <c r="H104" s="436">
        <f t="shared" si="4"/>
        <v>24</v>
      </c>
      <c r="I104" s="260"/>
      <c r="J104" s="97"/>
      <c r="K104" s="97"/>
      <c r="L104" s="97"/>
      <c r="M104" s="67"/>
    </row>
    <row r="105" spans="1:13" ht="15" customHeight="1" x14ac:dyDescent="0.2">
      <c r="A105" s="269"/>
      <c r="B105" s="435">
        <f t="shared" si="3"/>
        <v>45715</v>
      </c>
      <c r="C105" s="350"/>
      <c r="D105" s="350"/>
      <c r="E105" s="350"/>
      <c r="F105" s="350"/>
      <c r="G105" s="350"/>
      <c r="H105" s="436">
        <f t="shared" si="4"/>
        <v>24</v>
      </c>
      <c r="I105" s="260"/>
      <c r="J105" s="97"/>
      <c r="K105" s="97"/>
      <c r="L105" s="97"/>
      <c r="M105" s="67"/>
    </row>
    <row r="106" spans="1:13" ht="15" customHeight="1" x14ac:dyDescent="0.2">
      <c r="A106" s="269"/>
      <c r="B106" s="435">
        <f t="shared" si="3"/>
        <v>45716</v>
      </c>
      <c r="C106" s="350"/>
      <c r="D106" s="350"/>
      <c r="E106" s="350"/>
      <c r="F106" s="350"/>
      <c r="G106" s="350"/>
      <c r="H106" s="436">
        <f t="shared" si="4"/>
        <v>24</v>
      </c>
      <c r="I106" s="260"/>
      <c r="J106" s="97"/>
      <c r="K106" s="97"/>
      <c r="L106" s="97"/>
      <c r="M106" s="67"/>
    </row>
    <row r="107" spans="1:13" ht="15" customHeight="1" x14ac:dyDescent="0.2">
      <c r="A107" s="269"/>
      <c r="B107" s="435">
        <f t="shared" si="3"/>
        <v>45717</v>
      </c>
      <c r="C107" s="350"/>
      <c r="D107" s="350"/>
      <c r="E107" s="350"/>
      <c r="F107" s="350"/>
      <c r="G107" s="350"/>
      <c r="H107" s="436">
        <f t="shared" si="4"/>
        <v>24</v>
      </c>
      <c r="I107" s="260"/>
      <c r="J107" s="97"/>
      <c r="K107" s="97"/>
      <c r="L107" s="97"/>
      <c r="M107" s="67"/>
    </row>
    <row r="108" spans="1:13" ht="15" customHeight="1" x14ac:dyDescent="0.2">
      <c r="A108" s="269"/>
      <c r="B108" s="435">
        <f t="shared" si="3"/>
        <v>45718</v>
      </c>
      <c r="C108" s="350"/>
      <c r="D108" s="350"/>
      <c r="E108" s="350"/>
      <c r="F108" s="350"/>
      <c r="G108" s="350"/>
      <c r="H108" s="436">
        <f t="shared" si="4"/>
        <v>24</v>
      </c>
      <c r="I108" s="260"/>
      <c r="J108" s="97"/>
      <c r="K108" s="97"/>
      <c r="L108" s="97"/>
      <c r="M108" s="67"/>
    </row>
    <row r="109" spans="1:13" ht="15" customHeight="1" x14ac:dyDescent="0.2">
      <c r="A109" s="269"/>
      <c r="B109" s="435">
        <f t="shared" si="3"/>
        <v>45719</v>
      </c>
      <c r="C109" s="350"/>
      <c r="D109" s="350"/>
      <c r="E109" s="350"/>
      <c r="F109" s="350"/>
      <c r="G109" s="350"/>
      <c r="H109" s="436">
        <f t="shared" si="4"/>
        <v>24</v>
      </c>
      <c r="I109" s="260"/>
      <c r="J109" s="97"/>
      <c r="K109" s="97"/>
      <c r="L109" s="97"/>
      <c r="M109" s="67"/>
    </row>
    <row r="110" spans="1:13" ht="15" customHeight="1" x14ac:dyDescent="0.2">
      <c r="A110" s="269"/>
      <c r="B110" s="435">
        <f t="shared" si="3"/>
        <v>45720</v>
      </c>
      <c r="C110" s="350"/>
      <c r="D110" s="350"/>
      <c r="E110" s="350"/>
      <c r="F110" s="350"/>
      <c r="G110" s="350"/>
      <c r="H110" s="436">
        <f t="shared" si="4"/>
        <v>24</v>
      </c>
      <c r="I110" s="260"/>
      <c r="J110" s="97"/>
      <c r="K110" s="97"/>
      <c r="L110" s="97"/>
      <c r="M110" s="67"/>
    </row>
    <row r="111" spans="1:13" ht="15" customHeight="1" x14ac:dyDescent="0.2">
      <c r="A111" s="269"/>
      <c r="B111" s="435">
        <f t="shared" si="3"/>
        <v>45721</v>
      </c>
      <c r="C111" s="350"/>
      <c r="D111" s="350"/>
      <c r="E111" s="350"/>
      <c r="F111" s="350"/>
      <c r="G111" s="350"/>
      <c r="H111" s="436">
        <f t="shared" si="4"/>
        <v>24</v>
      </c>
      <c r="I111" s="260"/>
      <c r="J111" s="97"/>
      <c r="K111" s="97"/>
      <c r="L111" s="97"/>
      <c r="M111" s="67"/>
    </row>
    <row r="112" spans="1:13" ht="15" customHeight="1" x14ac:dyDescent="0.2">
      <c r="A112" s="269"/>
      <c r="B112" s="435">
        <f t="shared" si="3"/>
        <v>45722</v>
      </c>
      <c r="C112" s="350"/>
      <c r="D112" s="350"/>
      <c r="E112" s="350"/>
      <c r="F112" s="350"/>
      <c r="G112" s="350"/>
      <c r="H112" s="436">
        <f t="shared" si="4"/>
        <v>24</v>
      </c>
      <c r="I112" s="260"/>
      <c r="J112" s="97"/>
      <c r="K112" s="97"/>
      <c r="L112" s="97"/>
      <c r="M112" s="67"/>
    </row>
    <row r="113" spans="1:13" ht="15" customHeight="1" x14ac:dyDescent="0.2">
      <c r="A113" s="269"/>
      <c r="B113" s="435">
        <f t="shared" ref="B113:B176" si="5">B112+1</f>
        <v>45723</v>
      </c>
      <c r="C113" s="350"/>
      <c r="D113" s="350"/>
      <c r="E113" s="350"/>
      <c r="F113" s="350"/>
      <c r="G113" s="350"/>
      <c r="H113" s="436">
        <f t="shared" ref="H113:H176" si="6">24+IF(AND(MONTH(B113)=3,WEEKDAY(B113,2)=7,DAY(B113)&gt;=25),-1,0)+IF(AND(MONTH(B113)=10,WEEKDAY(B113,2)=7,DAY(B113)&gt;=25),1,0)</f>
        <v>24</v>
      </c>
      <c r="I113" s="260"/>
      <c r="J113" s="97"/>
      <c r="K113" s="97"/>
      <c r="L113" s="97"/>
      <c r="M113" s="67"/>
    </row>
    <row r="114" spans="1:13" ht="15" customHeight="1" x14ac:dyDescent="0.2">
      <c r="A114" s="285"/>
      <c r="B114" s="435">
        <f t="shared" si="5"/>
        <v>45724</v>
      </c>
      <c r="C114" s="350"/>
      <c r="D114" s="350"/>
      <c r="E114" s="350"/>
      <c r="F114" s="350"/>
      <c r="G114" s="350"/>
      <c r="H114" s="436">
        <f t="shared" si="6"/>
        <v>24</v>
      </c>
      <c r="I114" s="260"/>
      <c r="J114" s="97"/>
      <c r="K114" s="97"/>
      <c r="L114" s="97"/>
      <c r="M114" s="67"/>
    </row>
    <row r="115" spans="1:13" ht="15" customHeight="1" x14ac:dyDescent="0.2">
      <c r="A115" s="285"/>
      <c r="B115" s="435">
        <f t="shared" si="5"/>
        <v>45725</v>
      </c>
      <c r="C115" s="350"/>
      <c r="D115" s="350"/>
      <c r="E115" s="350"/>
      <c r="F115" s="350"/>
      <c r="G115" s="350"/>
      <c r="H115" s="436">
        <f t="shared" si="6"/>
        <v>24</v>
      </c>
      <c r="I115" s="260"/>
      <c r="J115" s="97"/>
      <c r="K115" s="97"/>
      <c r="L115" s="97"/>
      <c r="M115" s="67"/>
    </row>
    <row r="116" spans="1:13" ht="15" customHeight="1" x14ac:dyDescent="0.2">
      <c r="A116" s="285"/>
      <c r="B116" s="435">
        <f t="shared" si="5"/>
        <v>45726</v>
      </c>
      <c r="C116" s="350"/>
      <c r="D116" s="350"/>
      <c r="E116" s="350"/>
      <c r="F116" s="350"/>
      <c r="G116" s="350"/>
      <c r="H116" s="436">
        <f t="shared" si="6"/>
        <v>24</v>
      </c>
      <c r="I116" s="260"/>
      <c r="J116" s="97"/>
      <c r="K116" s="97"/>
      <c r="L116" s="97"/>
      <c r="M116" s="67"/>
    </row>
    <row r="117" spans="1:13" ht="15" customHeight="1" x14ac:dyDescent="0.2">
      <c r="A117" s="285"/>
      <c r="B117" s="435">
        <f t="shared" si="5"/>
        <v>45727</v>
      </c>
      <c r="C117" s="350"/>
      <c r="D117" s="350"/>
      <c r="E117" s="350"/>
      <c r="F117" s="350"/>
      <c r="G117" s="350"/>
      <c r="H117" s="436">
        <f t="shared" si="6"/>
        <v>24</v>
      </c>
      <c r="I117" s="260"/>
      <c r="J117" s="97"/>
      <c r="K117" s="97"/>
      <c r="L117" s="97"/>
      <c r="M117" s="67"/>
    </row>
    <row r="118" spans="1:13" ht="15" customHeight="1" x14ac:dyDescent="0.2">
      <c r="A118" s="285"/>
      <c r="B118" s="435">
        <f t="shared" si="5"/>
        <v>45728</v>
      </c>
      <c r="C118" s="350"/>
      <c r="D118" s="350"/>
      <c r="E118" s="350"/>
      <c r="F118" s="350"/>
      <c r="G118" s="350"/>
      <c r="H118" s="436">
        <f t="shared" si="6"/>
        <v>24</v>
      </c>
      <c r="I118" s="260"/>
      <c r="J118" s="97"/>
      <c r="K118" s="97"/>
      <c r="L118" s="97"/>
      <c r="M118" s="67"/>
    </row>
    <row r="119" spans="1:13" ht="15" customHeight="1" x14ac:dyDescent="0.2">
      <c r="A119" s="285"/>
      <c r="B119" s="435">
        <f t="shared" si="5"/>
        <v>45729</v>
      </c>
      <c r="C119" s="350"/>
      <c r="D119" s="350"/>
      <c r="E119" s="350"/>
      <c r="F119" s="350"/>
      <c r="G119" s="350"/>
      <c r="H119" s="436">
        <f t="shared" si="6"/>
        <v>24</v>
      </c>
      <c r="I119" s="260"/>
      <c r="J119" s="97"/>
      <c r="K119" s="97"/>
      <c r="L119" s="97"/>
      <c r="M119" s="67"/>
    </row>
    <row r="120" spans="1:13" ht="15" customHeight="1" x14ac:dyDescent="0.2">
      <c r="A120" s="285"/>
      <c r="B120" s="435">
        <f t="shared" si="5"/>
        <v>45730</v>
      </c>
      <c r="C120" s="350"/>
      <c r="D120" s="350"/>
      <c r="E120" s="350"/>
      <c r="F120" s="350"/>
      <c r="G120" s="350"/>
      <c r="H120" s="436">
        <f t="shared" si="6"/>
        <v>24</v>
      </c>
      <c r="I120" s="260"/>
      <c r="J120" s="97"/>
      <c r="K120" s="97"/>
      <c r="L120" s="97"/>
      <c r="M120" s="67"/>
    </row>
    <row r="121" spans="1:13" ht="15" customHeight="1" x14ac:dyDescent="0.2">
      <c r="A121" s="285"/>
      <c r="B121" s="435">
        <f t="shared" si="5"/>
        <v>45731</v>
      </c>
      <c r="C121" s="350"/>
      <c r="D121" s="350"/>
      <c r="E121" s="350"/>
      <c r="F121" s="350"/>
      <c r="G121" s="350"/>
      <c r="H121" s="436">
        <f t="shared" si="6"/>
        <v>24</v>
      </c>
      <c r="I121" s="260"/>
      <c r="J121" s="97"/>
      <c r="K121" s="97"/>
      <c r="L121" s="97"/>
      <c r="M121" s="67"/>
    </row>
    <row r="122" spans="1:13" ht="15" customHeight="1" x14ac:dyDescent="0.2">
      <c r="A122" s="285"/>
      <c r="B122" s="435">
        <f t="shared" si="5"/>
        <v>45732</v>
      </c>
      <c r="C122" s="350"/>
      <c r="D122" s="350"/>
      <c r="E122" s="350"/>
      <c r="F122" s="350"/>
      <c r="G122" s="350"/>
      <c r="H122" s="436">
        <f t="shared" si="6"/>
        <v>24</v>
      </c>
      <c r="I122" s="260"/>
      <c r="J122" s="97"/>
      <c r="K122" s="97"/>
      <c r="L122" s="97"/>
      <c r="M122" s="67"/>
    </row>
    <row r="123" spans="1:13" ht="15" customHeight="1" x14ac:dyDescent="0.2">
      <c r="A123" s="285"/>
      <c r="B123" s="435">
        <f t="shared" si="5"/>
        <v>45733</v>
      </c>
      <c r="C123" s="350"/>
      <c r="D123" s="350"/>
      <c r="E123" s="350"/>
      <c r="F123" s="350"/>
      <c r="G123" s="350"/>
      <c r="H123" s="436">
        <f t="shared" si="6"/>
        <v>24</v>
      </c>
      <c r="I123" s="260"/>
      <c r="J123" s="97"/>
      <c r="K123" s="97"/>
      <c r="L123" s="97"/>
      <c r="M123" s="67"/>
    </row>
    <row r="124" spans="1:13" ht="15" customHeight="1" x14ac:dyDescent="0.2">
      <c r="A124" s="285"/>
      <c r="B124" s="435">
        <f t="shared" si="5"/>
        <v>45734</v>
      </c>
      <c r="C124" s="350"/>
      <c r="D124" s="350"/>
      <c r="E124" s="350"/>
      <c r="F124" s="350"/>
      <c r="G124" s="350"/>
      <c r="H124" s="436">
        <f t="shared" si="6"/>
        <v>24</v>
      </c>
      <c r="I124" s="260"/>
      <c r="J124" s="97"/>
      <c r="K124" s="97"/>
      <c r="L124" s="97"/>
      <c r="M124" s="67"/>
    </row>
    <row r="125" spans="1:13" ht="15" customHeight="1" x14ac:dyDescent="0.2">
      <c r="A125" s="285"/>
      <c r="B125" s="435">
        <f t="shared" si="5"/>
        <v>45735</v>
      </c>
      <c r="C125" s="350"/>
      <c r="D125" s="350"/>
      <c r="E125" s="350"/>
      <c r="F125" s="350"/>
      <c r="G125" s="350"/>
      <c r="H125" s="436">
        <f t="shared" si="6"/>
        <v>24</v>
      </c>
      <c r="I125" s="260"/>
      <c r="J125" s="97"/>
      <c r="K125" s="97"/>
      <c r="L125" s="97"/>
      <c r="M125" s="67"/>
    </row>
    <row r="126" spans="1:13" ht="15" customHeight="1" x14ac:dyDescent="0.2">
      <c r="A126" s="285"/>
      <c r="B126" s="435">
        <f t="shared" si="5"/>
        <v>45736</v>
      </c>
      <c r="C126" s="350"/>
      <c r="D126" s="350"/>
      <c r="E126" s="350"/>
      <c r="F126" s="350"/>
      <c r="G126" s="350"/>
      <c r="H126" s="436">
        <f t="shared" si="6"/>
        <v>24</v>
      </c>
      <c r="I126" s="260"/>
      <c r="J126" s="97"/>
      <c r="K126" s="97"/>
      <c r="L126" s="97"/>
      <c r="M126" s="67"/>
    </row>
    <row r="127" spans="1:13" ht="15" customHeight="1" x14ac:dyDescent="0.2">
      <c r="A127" s="285"/>
      <c r="B127" s="435">
        <f t="shared" si="5"/>
        <v>45737</v>
      </c>
      <c r="C127" s="350"/>
      <c r="D127" s="350"/>
      <c r="E127" s="350"/>
      <c r="F127" s="350"/>
      <c r="G127" s="350"/>
      <c r="H127" s="436">
        <f t="shared" si="6"/>
        <v>24</v>
      </c>
      <c r="I127" s="260"/>
      <c r="J127" s="97"/>
      <c r="K127" s="97"/>
      <c r="L127" s="97"/>
      <c r="M127" s="67"/>
    </row>
    <row r="128" spans="1:13" ht="15" customHeight="1" x14ac:dyDescent="0.2">
      <c r="A128" s="285"/>
      <c r="B128" s="435">
        <f t="shared" si="5"/>
        <v>45738</v>
      </c>
      <c r="C128" s="350"/>
      <c r="D128" s="350"/>
      <c r="E128" s="350"/>
      <c r="F128" s="350"/>
      <c r="G128" s="350"/>
      <c r="H128" s="436">
        <f t="shared" si="6"/>
        <v>24</v>
      </c>
      <c r="I128" s="260"/>
      <c r="J128" s="97"/>
      <c r="K128" s="97"/>
      <c r="L128" s="97"/>
      <c r="M128" s="67"/>
    </row>
    <row r="129" spans="1:13" ht="15" customHeight="1" x14ac:dyDescent="0.2">
      <c r="A129" s="285"/>
      <c r="B129" s="435">
        <f t="shared" si="5"/>
        <v>45739</v>
      </c>
      <c r="C129" s="350"/>
      <c r="D129" s="350"/>
      <c r="E129" s="350"/>
      <c r="F129" s="350"/>
      <c r="G129" s="350"/>
      <c r="H129" s="436">
        <f t="shared" si="6"/>
        <v>24</v>
      </c>
      <c r="I129" s="260"/>
      <c r="J129" s="97"/>
      <c r="K129" s="97"/>
      <c r="L129" s="97"/>
      <c r="M129" s="67"/>
    </row>
    <row r="130" spans="1:13" ht="15" customHeight="1" x14ac:dyDescent="0.2">
      <c r="A130" s="285"/>
      <c r="B130" s="435">
        <f t="shared" si="5"/>
        <v>45740</v>
      </c>
      <c r="C130" s="350"/>
      <c r="D130" s="350"/>
      <c r="E130" s="350"/>
      <c r="F130" s="350"/>
      <c r="G130" s="350"/>
      <c r="H130" s="436">
        <f t="shared" si="6"/>
        <v>24</v>
      </c>
      <c r="I130" s="260"/>
      <c r="J130" s="97"/>
      <c r="K130" s="97"/>
      <c r="L130" s="97"/>
      <c r="M130" s="67"/>
    </row>
    <row r="131" spans="1:13" ht="15" customHeight="1" x14ac:dyDescent="0.2">
      <c r="A131" s="285"/>
      <c r="B131" s="435">
        <f t="shared" si="5"/>
        <v>45741</v>
      </c>
      <c r="C131" s="350"/>
      <c r="D131" s="350"/>
      <c r="E131" s="350"/>
      <c r="F131" s="350"/>
      <c r="G131" s="350"/>
      <c r="H131" s="436">
        <f t="shared" si="6"/>
        <v>24</v>
      </c>
      <c r="I131" s="260"/>
      <c r="J131" s="97"/>
      <c r="K131" s="97"/>
      <c r="L131" s="97"/>
      <c r="M131" s="67"/>
    </row>
    <row r="132" spans="1:13" ht="15" customHeight="1" x14ac:dyDescent="0.2">
      <c r="A132" s="285"/>
      <c r="B132" s="435">
        <f t="shared" si="5"/>
        <v>45742</v>
      </c>
      <c r="C132" s="350"/>
      <c r="D132" s="350"/>
      <c r="E132" s="350"/>
      <c r="F132" s="350"/>
      <c r="G132" s="350"/>
      <c r="H132" s="436">
        <f t="shared" si="6"/>
        <v>24</v>
      </c>
      <c r="I132" s="260"/>
      <c r="J132" s="97"/>
      <c r="K132" s="97"/>
      <c r="L132" s="97"/>
      <c r="M132" s="67"/>
    </row>
    <row r="133" spans="1:13" ht="15" customHeight="1" x14ac:dyDescent="0.2">
      <c r="A133" s="285"/>
      <c r="B133" s="435">
        <f t="shared" si="5"/>
        <v>45743</v>
      </c>
      <c r="C133" s="350"/>
      <c r="D133" s="350"/>
      <c r="E133" s="350"/>
      <c r="F133" s="350"/>
      <c r="G133" s="350"/>
      <c r="H133" s="436">
        <f t="shared" si="6"/>
        <v>24</v>
      </c>
      <c r="I133" s="260"/>
      <c r="J133" s="97"/>
      <c r="K133" s="97"/>
      <c r="L133" s="97"/>
      <c r="M133" s="67"/>
    </row>
    <row r="134" spans="1:13" ht="15" customHeight="1" x14ac:dyDescent="0.2">
      <c r="A134" s="285"/>
      <c r="B134" s="435">
        <f t="shared" si="5"/>
        <v>45744</v>
      </c>
      <c r="C134" s="350"/>
      <c r="D134" s="350"/>
      <c r="E134" s="350"/>
      <c r="F134" s="350"/>
      <c r="G134" s="350"/>
      <c r="H134" s="436">
        <f t="shared" si="6"/>
        <v>24</v>
      </c>
      <c r="I134" s="260"/>
      <c r="J134" s="97"/>
      <c r="K134" s="97"/>
      <c r="L134" s="97"/>
      <c r="M134" s="67"/>
    </row>
    <row r="135" spans="1:13" ht="15" customHeight="1" x14ac:dyDescent="0.2">
      <c r="A135" s="285"/>
      <c r="B135" s="435">
        <f t="shared" si="5"/>
        <v>45745</v>
      </c>
      <c r="C135" s="350"/>
      <c r="D135" s="350"/>
      <c r="E135" s="350"/>
      <c r="F135" s="350"/>
      <c r="G135" s="350"/>
      <c r="H135" s="436">
        <f t="shared" si="6"/>
        <v>24</v>
      </c>
      <c r="I135" s="260"/>
      <c r="J135" s="97"/>
      <c r="K135" s="97"/>
      <c r="L135" s="97"/>
      <c r="M135" s="67"/>
    </row>
    <row r="136" spans="1:13" ht="15" customHeight="1" x14ac:dyDescent="0.2">
      <c r="A136" s="285"/>
      <c r="B136" s="435">
        <f t="shared" si="5"/>
        <v>45746</v>
      </c>
      <c r="C136" s="350"/>
      <c r="D136" s="350"/>
      <c r="E136" s="350"/>
      <c r="F136" s="350"/>
      <c r="G136" s="350"/>
      <c r="H136" s="436">
        <f t="shared" si="6"/>
        <v>23</v>
      </c>
      <c r="I136" s="260"/>
      <c r="J136" s="97"/>
      <c r="K136" s="97"/>
      <c r="L136" s="97"/>
      <c r="M136" s="67"/>
    </row>
    <row r="137" spans="1:13" ht="15" customHeight="1" x14ac:dyDescent="0.2">
      <c r="A137" s="285"/>
      <c r="B137" s="435">
        <f t="shared" si="5"/>
        <v>45747</v>
      </c>
      <c r="C137" s="350"/>
      <c r="D137" s="350"/>
      <c r="E137" s="350"/>
      <c r="F137" s="350"/>
      <c r="G137" s="350"/>
      <c r="H137" s="436">
        <f t="shared" si="6"/>
        <v>24</v>
      </c>
      <c r="I137" s="260"/>
      <c r="J137" s="97"/>
      <c r="K137" s="97"/>
      <c r="L137" s="97"/>
      <c r="M137" s="67"/>
    </row>
    <row r="138" spans="1:13" ht="15" customHeight="1" x14ac:dyDescent="0.2">
      <c r="A138" s="285"/>
      <c r="B138" s="435">
        <f t="shared" si="5"/>
        <v>45748</v>
      </c>
      <c r="C138" s="350"/>
      <c r="D138" s="350"/>
      <c r="E138" s="350"/>
      <c r="F138" s="350"/>
      <c r="G138" s="350"/>
      <c r="H138" s="436">
        <f t="shared" si="6"/>
        <v>24</v>
      </c>
      <c r="I138" s="260"/>
      <c r="J138" s="97"/>
      <c r="K138" s="97"/>
      <c r="L138" s="97"/>
      <c r="M138" s="67"/>
    </row>
    <row r="139" spans="1:13" ht="15" customHeight="1" x14ac:dyDescent="0.2">
      <c r="A139" s="285"/>
      <c r="B139" s="435">
        <f t="shared" si="5"/>
        <v>45749</v>
      </c>
      <c r="C139" s="350"/>
      <c r="D139" s="350"/>
      <c r="E139" s="350"/>
      <c r="F139" s="350"/>
      <c r="G139" s="350"/>
      <c r="H139" s="436">
        <f t="shared" si="6"/>
        <v>24</v>
      </c>
      <c r="I139" s="260"/>
      <c r="J139" s="97"/>
      <c r="K139" s="97"/>
      <c r="L139" s="97"/>
      <c r="M139" s="67"/>
    </row>
    <row r="140" spans="1:13" ht="15" customHeight="1" x14ac:dyDescent="0.2">
      <c r="A140" s="285"/>
      <c r="B140" s="435">
        <f t="shared" si="5"/>
        <v>45750</v>
      </c>
      <c r="C140" s="350"/>
      <c r="D140" s="350"/>
      <c r="E140" s="350"/>
      <c r="F140" s="350"/>
      <c r="G140" s="350"/>
      <c r="H140" s="436">
        <f t="shared" si="6"/>
        <v>24</v>
      </c>
      <c r="I140" s="260"/>
      <c r="J140" s="97"/>
      <c r="K140" s="97"/>
      <c r="L140" s="97"/>
      <c r="M140" s="67"/>
    </row>
    <row r="141" spans="1:13" ht="15" customHeight="1" x14ac:dyDescent="0.2">
      <c r="A141" s="285"/>
      <c r="B141" s="435">
        <f t="shared" si="5"/>
        <v>45751</v>
      </c>
      <c r="C141" s="350"/>
      <c r="D141" s="350"/>
      <c r="E141" s="350"/>
      <c r="F141" s="350"/>
      <c r="G141" s="350"/>
      <c r="H141" s="436">
        <f t="shared" si="6"/>
        <v>24</v>
      </c>
      <c r="I141" s="260"/>
      <c r="J141" s="97"/>
      <c r="K141" s="97"/>
      <c r="L141" s="97"/>
      <c r="M141" s="67"/>
    </row>
    <row r="142" spans="1:13" ht="15" customHeight="1" x14ac:dyDescent="0.2">
      <c r="A142" s="285"/>
      <c r="B142" s="435">
        <f t="shared" si="5"/>
        <v>45752</v>
      </c>
      <c r="C142" s="350"/>
      <c r="D142" s="350"/>
      <c r="E142" s="350"/>
      <c r="F142" s="350"/>
      <c r="G142" s="350"/>
      <c r="H142" s="436">
        <f t="shared" si="6"/>
        <v>24</v>
      </c>
      <c r="I142" s="260"/>
      <c r="J142" s="97"/>
      <c r="K142" s="97"/>
      <c r="L142" s="97"/>
      <c r="M142" s="67"/>
    </row>
    <row r="143" spans="1:13" ht="15" customHeight="1" x14ac:dyDescent="0.2">
      <c r="A143" s="285"/>
      <c r="B143" s="435">
        <f t="shared" si="5"/>
        <v>45753</v>
      </c>
      <c r="C143" s="350"/>
      <c r="D143" s="350"/>
      <c r="E143" s="350"/>
      <c r="F143" s="350"/>
      <c r="G143" s="350"/>
      <c r="H143" s="436">
        <f t="shared" si="6"/>
        <v>24</v>
      </c>
      <c r="I143" s="260"/>
      <c r="J143" s="97"/>
      <c r="K143" s="97"/>
      <c r="L143" s="97"/>
      <c r="M143" s="67"/>
    </row>
    <row r="144" spans="1:13" ht="15" customHeight="1" x14ac:dyDescent="0.2">
      <c r="A144" s="285"/>
      <c r="B144" s="435">
        <f t="shared" si="5"/>
        <v>45754</v>
      </c>
      <c r="C144" s="350"/>
      <c r="D144" s="350"/>
      <c r="E144" s="350"/>
      <c r="F144" s="350"/>
      <c r="G144" s="350"/>
      <c r="H144" s="436">
        <f t="shared" si="6"/>
        <v>24</v>
      </c>
      <c r="I144" s="260"/>
      <c r="J144" s="97"/>
      <c r="K144" s="97"/>
      <c r="L144" s="97"/>
      <c r="M144" s="67"/>
    </row>
    <row r="145" spans="1:13" ht="15" customHeight="1" x14ac:dyDescent="0.2">
      <c r="A145" s="285"/>
      <c r="B145" s="435">
        <f t="shared" si="5"/>
        <v>45755</v>
      </c>
      <c r="C145" s="350"/>
      <c r="D145" s="350"/>
      <c r="E145" s="350"/>
      <c r="F145" s="350"/>
      <c r="G145" s="350"/>
      <c r="H145" s="436">
        <f t="shared" si="6"/>
        <v>24</v>
      </c>
      <c r="I145" s="260"/>
      <c r="J145" s="97"/>
      <c r="K145" s="97"/>
      <c r="L145" s="97"/>
      <c r="M145" s="67"/>
    </row>
    <row r="146" spans="1:13" ht="15" customHeight="1" x14ac:dyDescent="0.2">
      <c r="A146" s="285"/>
      <c r="B146" s="435">
        <f t="shared" si="5"/>
        <v>45756</v>
      </c>
      <c r="C146" s="350"/>
      <c r="D146" s="350"/>
      <c r="E146" s="350"/>
      <c r="F146" s="350"/>
      <c r="G146" s="350"/>
      <c r="H146" s="436">
        <f t="shared" si="6"/>
        <v>24</v>
      </c>
      <c r="I146" s="260"/>
      <c r="J146" s="97"/>
      <c r="K146" s="97"/>
      <c r="L146" s="97"/>
      <c r="M146" s="67"/>
    </row>
    <row r="147" spans="1:13" ht="15" customHeight="1" x14ac:dyDescent="0.2">
      <c r="A147" s="285"/>
      <c r="B147" s="435">
        <f t="shared" si="5"/>
        <v>45757</v>
      </c>
      <c r="C147" s="350"/>
      <c r="D147" s="350"/>
      <c r="E147" s="350"/>
      <c r="F147" s="350"/>
      <c r="G147" s="350"/>
      <c r="H147" s="436">
        <f t="shared" si="6"/>
        <v>24</v>
      </c>
      <c r="I147" s="260"/>
      <c r="J147" s="97"/>
      <c r="K147" s="97"/>
      <c r="L147" s="97"/>
      <c r="M147" s="67"/>
    </row>
    <row r="148" spans="1:13" ht="15" customHeight="1" x14ac:dyDescent="0.2">
      <c r="A148" s="285"/>
      <c r="B148" s="435">
        <f t="shared" si="5"/>
        <v>45758</v>
      </c>
      <c r="C148" s="350"/>
      <c r="D148" s="350"/>
      <c r="E148" s="350"/>
      <c r="F148" s="350"/>
      <c r="G148" s="350"/>
      <c r="H148" s="436">
        <f t="shared" si="6"/>
        <v>24</v>
      </c>
      <c r="I148" s="260"/>
      <c r="J148" s="97"/>
      <c r="K148" s="97"/>
      <c r="L148" s="97"/>
      <c r="M148" s="67"/>
    </row>
    <row r="149" spans="1:13" ht="15" customHeight="1" x14ac:dyDescent="0.2">
      <c r="A149" s="285"/>
      <c r="B149" s="435">
        <f t="shared" si="5"/>
        <v>45759</v>
      </c>
      <c r="C149" s="350"/>
      <c r="D149" s="350"/>
      <c r="E149" s="350"/>
      <c r="F149" s="350"/>
      <c r="G149" s="350"/>
      <c r="H149" s="436">
        <f t="shared" si="6"/>
        <v>24</v>
      </c>
      <c r="I149" s="260"/>
      <c r="J149" s="97"/>
      <c r="K149" s="97"/>
      <c r="L149" s="97"/>
      <c r="M149" s="67"/>
    </row>
    <row r="150" spans="1:13" ht="15" customHeight="1" x14ac:dyDescent="0.2">
      <c r="A150" s="285"/>
      <c r="B150" s="435">
        <f t="shared" si="5"/>
        <v>45760</v>
      </c>
      <c r="C150" s="350"/>
      <c r="D150" s="350"/>
      <c r="E150" s="350"/>
      <c r="F150" s="350"/>
      <c r="G150" s="350"/>
      <c r="H150" s="436">
        <f t="shared" si="6"/>
        <v>24</v>
      </c>
      <c r="I150" s="260"/>
      <c r="J150" s="97"/>
      <c r="K150" s="97"/>
      <c r="L150" s="97"/>
      <c r="M150" s="67"/>
    </row>
    <row r="151" spans="1:13" ht="15" customHeight="1" x14ac:dyDescent="0.2">
      <c r="A151" s="285"/>
      <c r="B151" s="435">
        <f t="shared" si="5"/>
        <v>45761</v>
      </c>
      <c r="C151" s="350"/>
      <c r="D151" s="350"/>
      <c r="E151" s="350"/>
      <c r="F151" s="350"/>
      <c r="G151" s="350"/>
      <c r="H151" s="436">
        <f t="shared" si="6"/>
        <v>24</v>
      </c>
      <c r="I151" s="260"/>
      <c r="J151" s="97"/>
      <c r="K151" s="97"/>
      <c r="L151" s="97"/>
      <c r="M151" s="67"/>
    </row>
    <row r="152" spans="1:13" ht="15" customHeight="1" x14ac:dyDescent="0.2">
      <c r="A152" s="285"/>
      <c r="B152" s="435">
        <f t="shared" si="5"/>
        <v>45762</v>
      </c>
      <c r="C152" s="350"/>
      <c r="D152" s="350"/>
      <c r="E152" s="350"/>
      <c r="F152" s="350"/>
      <c r="G152" s="350"/>
      <c r="H152" s="436">
        <f t="shared" si="6"/>
        <v>24</v>
      </c>
      <c r="I152" s="260"/>
      <c r="J152" s="97"/>
      <c r="K152" s="97"/>
      <c r="L152" s="97"/>
      <c r="M152" s="67"/>
    </row>
    <row r="153" spans="1:13" ht="15" customHeight="1" x14ac:dyDescent="0.2">
      <c r="A153" s="285"/>
      <c r="B153" s="435">
        <f t="shared" si="5"/>
        <v>45763</v>
      </c>
      <c r="C153" s="350"/>
      <c r="D153" s="350"/>
      <c r="E153" s="350"/>
      <c r="F153" s="350"/>
      <c r="G153" s="350"/>
      <c r="H153" s="436">
        <f t="shared" si="6"/>
        <v>24</v>
      </c>
      <c r="I153" s="260"/>
      <c r="J153" s="97"/>
      <c r="K153" s="97"/>
      <c r="L153" s="97"/>
      <c r="M153" s="67"/>
    </row>
    <row r="154" spans="1:13" ht="15" customHeight="1" x14ac:dyDescent="0.2">
      <c r="A154" s="285"/>
      <c r="B154" s="435">
        <f t="shared" si="5"/>
        <v>45764</v>
      </c>
      <c r="C154" s="350"/>
      <c r="D154" s="350"/>
      <c r="E154" s="350"/>
      <c r="F154" s="350"/>
      <c r="G154" s="350"/>
      <c r="H154" s="436">
        <f t="shared" si="6"/>
        <v>24</v>
      </c>
      <c r="I154" s="260"/>
      <c r="J154" s="97"/>
      <c r="K154" s="97"/>
      <c r="L154" s="97"/>
      <c r="M154" s="67"/>
    </row>
    <row r="155" spans="1:13" ht="15" customHeight="1" x14ac:dyDescent="0.2">
      <c r="A155" s="285"/>
      <c r="B155" s="435">
        <f t="shared" si="5"/>
        <v>45765</v>
      </c>
      <c r="C155" s="350"/>
      <c r="D155" s="350"/>
      <c r="E155" s="350"/>
      <c r="F155" s="350"/>
      <c r="G155" s="350"/>
      <c r="H155" s="436">
        <f t="shared" si="6"/>
        <v>24</v>
      </c>
      <c r="I155" s="260"/>
      <c r="J155" s="97"/>
      <c r="K155" s="97"/>
      <c r="L155" s="97"/>
      <c r="M155" s="67"/>
    </row>
    <row r="156" spans="1:13" ht="15" customHeight="1" x14ac:dyDescent="0.2">
      <c r="A156" s="285"/>
      <c r="B156" s="435">
        <f t="shared" si="5"/>
        <v>45766</v>
      </c>
      <c r="C156" s="350"/>
      <c r="D156" s="350"/>
      <c r="E156" s="350"/>
      <c r="F156" s="350"/>
      <c r="G156" s="350"/>
      <c r="H156" s="436">
        <f t="shared" si="6"/>
        <v>24</v>
      </c>
      <c r="I156" s="260"/>
      <c r="J156" s="97"/>
      <c r="K156" s="97"/>
      <c r="L156" s="97"/>
      <c r="M156" s="67"/>
    </row>
    <row r="157" spans="1:13" ht="15" customHeight="1" x14ac:dyDescent="0.2">
      <c r="A157" s="285"/>
      <c r="B157" s="435">
        <f t="shared" si="5"/>
        <v>45767</v>
      </c>
      <c r="C157" s="350"/>
      <c r="D157" s="350"/>
      <c r="E157" s="350"/>
      <c r="F157" s="350"/>
      <c r="G157" s="350"/>
      <c r="H157" s="436">
        <f t="shared" si="6"/>
        <v>24</v>
      </c>
      <c r="I157" s="260"/>
      <c r="J157" s="97"/>
      <c r="K157" s="97"/>
      <c r="L157" s="97"/>
      <c r="M157" s="67"/>
    </row>
    <row r="158" spans="1:13" ht="15" customHeight="1" x14ac:dyDescent="0.2">
      <c r="A158" s="285"/>
      <c r="B158" s="435">
        <f t="shared" si="5"/>
        <v>45768</v>
      </c>
      <c r="C158" s="350"/>
      <c r="D158" s="350"/>
      <c r="E158" s="350"/>
      <c r="F158" s="350"/>
      <c r="G158" s="350"/>
      <c r="H158" s="436">
        <f t="shared" si="6"/>
        <v>24</v>
      </c>
      <c r="I158" s="260"/>
      <c r="J158" s="97"/>
      <c r="K158" s="97"/>
      <c r="L158" s="97"/>
      <c r="M158" s="67"/>
    </row>
    <row r="159" spans="1:13" ht="15" customHeight="1" x14ac:dyDescent="0.2">
      <c r="A159" s="285"/>
      <c r="B159" s="435">
        <f t="shared" si="5"/>
        <v>45769</v>
      </c>
      <c r="C159" s="350"/>
      <c r="D159" s="350"/>
      <c r="E159" s="350"/>
      <c r="F159" s="350"/>
      <c r="G159" s="350"/>
      <c r="H159" s="436">
        <f t="shared" si="6"/>
        <v>24</v>
      </c>
      <c r="I159" s="260"/>
      <c r="J159" s="97"/>
      <c r="K159" s="97"/>
      <c r="L159" s="97"/>
      <c r="M159" s="67"/>
    </row>
    <row r="160" spans="1:13" ht="15" customHeight="1" x14ac:dyDescent="0.2">
      <c r="A160" s="285"/>
      <c r="B160" s="435">
        <f t="shared" si="5"/>
        <v>45770</v>
      </c>
      <c r="C160" s="350"/>
      <c r="D160" s="350"/>
      <c r="E160" s="350"/>
      <c r="F160" s="350"/>
      <c r="G160" s="350"/>
      <c r="H160" s="436">
        <f t="shared" si="6"/>
        <v>24</v>
      </c>
      <c r="I160" s="260"/>
      <c r="J160" s="97"/>
      <c r="K160" s="97"/>
      <c r="L160" s="97"/>
      <c r="M160" s="67"/>
    </row>
    <row r="161" spans="1:13" ht="15" customHeight="1" x14ac:dyDescent="0.2">
      <c r="A161" s="285"/>
      <c r="B161" s="435">
        <f t="shared" si="5"/>
        <v>45771</v>
      </c>
      <c r="C161" s="350"/>
      <c r="D161" s="350"/>
      <c r="E161" s="350"/>
      <c r="F161" s="350"/>
      <c r="G161" s="350"/>
      <c r="H161" s="436">
        <f t="shared" si="6"/>
        <v>24</v>
      </c>
      <c r="I161" s="260"/>
      <c r="J161" s="97"/>
      <c r="K161" s="97"/>
      <c r="L161" s="97"/>
      <c r="M161" s="67"/>
    </row>
    <row r="162" spans="1:13" ht="15" customHeight="1" x14ac:dyDescent="0.2">
      <c r="A162" s="285"/>
      <c r="B162" s="435">
        <f t="shared" si="5"/>
        <v>45772</v>
      </c>
      <c r="C162" s="350"/>
      <c r="D162" s="350"/>
      <c r="E162" s="350"/>
      <c r="F162" s="350"/>
      <c r="G162" s="350"/>
      <c r="H162" s="436">
        <f t="shared" si="6"/>
        <v>24</v>
      </c>
      <c r="I162" s="260"/>
      <c r="J162" s="97"/>
      <c r="K162" s="97"/>
      <c r="L162" s="97"/>
      <c r="M162" s="67"/>
    </row>
    <row r="163" spans="1:13" ht="15" customHeight="1" x14ac:dyDescent="0.2">
      <c r="A163" s="285"/>
      <c r="B163" s="435">
        <f t="shared" si="5"/>
        <v>45773</v>
      </c>
      <c r="C163" s="350"/>
      <c r="D163" s="350"/>
      <c r="E163" s="350"/>
      <c r="F163" s="350"/>
      <c r="G163" s="350"/>
      <c r="H163" s="436">
        <f t="shared" si="6"/>
        <v>24</v>
      </c>
      <c r="I163" s="260"/>
      <c r="J163" s="97"/>
      <c r="K163" s="97"/>
      <c r="L163" s="97"/>
      <c r="M163" s="67"/>
    </row>
    <row r="164" spans="1:13" ht="15" customHeight="1" x14ac:dyDescent="0.2">
      <c r="A164" s="285"/>
      <c r="B164" s="435">
        <f t="shared" si="5"/>
        <v>45774</v>
      </c>
      <c r="C164" s="350"/>
      <c r="D164" s="350"/>
      <c r="E164" s="350"/>
      <c r="F164" s="350"/>
      <c r="G164" s="350"/>
      <c r="H164" s="436">
        <f t="shared" si="6"/>
        <v>24</v>
      </c>
      <c r="I164" s="260"/>
      <c r="J164" s="97"/>
      <c r="K164" s="97"/>
      <c r="L164" s="97"/>
      <c r="M164" s="67"/>
    </row>
    <row r="165" spans="1:13" ht="15" customHeight="1" x14ac:dyDescent="0.2">
      <c r="A165" s="285"/>
      <c r="B165" s="435">
        <f t="shared" si="5"/>
        <v>45775</v>
      </c>
      <c r="C165" s="350"/>
      <c r="D165" s="350"/>
      <c r="E165" s="350"/>
      <c r="F165" s="350"/>
      <c r="G165" s="350"/>
      <c r="H165" s="436">
        <f t="shared" si="6"/>
        <v>24</v>
      </c>
      <c r="I165" s="260"/>
      <c r="J165" s="97"/>
      <c r="K165" s="97"/>
      <c r="L165" s="97"/>
      <c r="M165" s="67"/>
    </row>
    <row r="166" spans="1:13" ht="15" customHeight="1" x14ac:dyDescent="0.2">
      <c r="A166" s="285"/>
      <c r="B166" s="435">
        <f t="shared" si="5"/>
        <v>45776</v>
      </c>
      <c r="C166" s="350"/>
      <c r="D166" s="350"/>
      <c r="E166" s="350"/>
      <c r="F166" s="350"/>
      <c r="G166" s="350"/>
      <c r="H166" s="436">
        <f t="shared" si="6"/>
        <v>24</v>
      </c>
      <c r="I166" s="260"/>
      <c r="J166" s="97"/>
      <c r="K166" s="97"/>
      <c r="L166" s="97"/>
      <c r="M166" s="67"/>
    </row>
    <row r="167" spans="1:13" ht="15" customHeight="1" x14ac:dyDescent="0.2">
      <c r="A167" s="285"/>
      <c r="B167" s="435">
        <f t="shared" si="5"/>
        <v>45777</v>
      </c>
      <c r="C167" s="350"/>
      <c r="D167" s="350"/>
      <c r="E167" s="350"/>
      <c r="F167" s="350"/>
      <c r="G167" s="350"/>
      <c r="H167" s="436">
        <f t="shared" si="6"/>
        <v>24</v>
      </c>
      <c r="I167" s="260"/>
      <c r="J167" s="97"/>
      <c r="K167" s="97"/>
      <c r="L167" s="97"/>
      <c r="M167" s="67"/>
    </row>
    <row r="168" spans="1:13" ht="15" customHeight="1" x14ac:dyDescent="0.2">
      <c r="A168" s="285"/>
      <c r="B168" s="435">
        <f t="shared" si="5"/>
        <v>45778</v>
      </c>
      <c r="C168" s="350"/>
      <c r="D168" s="350"/>
      <c r="E168" s="350"/>
      <c r="F168" s="350"/>
      <c r="G168" s="350"/>
      <c r="H168" s="436">
        <f t="shared" si="6"/>
        <v>24</v>
      </c>
      <c r="I168" s="260"/>
      <c r="J168" s="97"/>
      <c r="K168" s="97"/>
      <c r="L168" s="97"/>
      <c r="M168" s="67"/>
    </row>
    <row r="169" spans="1:13" ht="15" customHeight="1" x14ac:dyDescent="0.2">
      <c r="A169" s="285"/>
      <c r="B169" s="435">
        <f t="shared" si="5"/>
        <v>45779</v>
      </c>
      <c r="C169" s="350"/>
      <c r="D169" s="350"/>
      <c r="E169" s="350"/>
      <c r="F169" s="350"/>
      <c r="G169" s="350"/>
      <c r="H169" s="436">
        <f t="shared" si="6"/>
        <v>24</v>
      </c>
      <c r="I169" s="260"/>
      <c r="J169" s="97"/>
      <c r="K169" s="97"/>
      <c r="L169" s="97"/>
      <c r="M169" s="67"/>
    </row>
    <row r="170" spans="1:13" ht="15" customHeight="1" x14ac:dyDescent="0.2">
      <c r="A170" s="285"/>
      <c r="B170" s="435">
        <f t="shared" si="5"/>
        <v>45780</v>
      </c>
      <c r="C170" s="350"/>
      <c r="D170" s="350"/>
      <c r="E170" s="350"/>
      <c r="F170" s="350"/>
      <c r="G170" s="350"/>
      <c r="H170" s="436">
        <f t="shared" si="6"/>
        <v>24</v>
      </c>
      <c r="I170" s="260"/>
      <c r="J170" s="97"/>
      <c r="K170" s="97"/>
      <c r="L170" s="97"/>
      <c r="M170" s="67"/>
    </row>
    <row r="171" spans="1:13" ht="15" customHeight="1" x14ac:dyDescent="0.2">
      <c r="A171" s="285"/>
      <c r="B171" s="435">
        <f t="shared" si="5"/>
        <v>45781</v>
      </c>
      <c r="C171" s="350"/>
      <c r="D171" s="350"/>
      <c r="E171" s="350"/>
      <c r="F171" s="350"/>
      <c r="G171" s="350"/>
      <c r="H171" s="436">
        <f t="shared" si="6"/>
        <v>24</v>
      </c>
      <c r="I171" s="260"/>
      <c r="J171" s="97"/>
      <c r="K171" s="97"/>
      <c r="L171" s="97"/>
      <c r="M171" s="67"/>
    </row>
    <row r="172" spans="1:13" ht="15" customHeight="1" x14ac:dyDescent="0.2">
      <c r="A172" s="285"/>
      <c r="B172" s="435">
        <f t="shared" si="5"/>
        <v>45782</v>
      </c>
      <c r="C172" s="350"/>
      <c r="D172" s="350"/>
      <c r="E172" s="350"/>
      <c r="F172" s="350"/>
      <c r="G172" s="350"/>
      <c r="H172" s="436">
        <f t="shared" si="6"/>
        <v>24</v>
      </c>
      <c r="I172" s="260"/>
      <c r="J172" s="97"/>
      <c r="K172" s="97"/>
      <c r="L172" s="97"/>
      <c r="M172" s="67"/>
    </row>
    <row r="173" spans="1:13" ht="15" customHeight="1" x14ac:dyDescent="0.2">
      <c r="A173" s="285"/>
      <c r="B173" s="435">
        <f t="shared" si="5"/>
        <v>45783</v>
      </c>
      <c r="C173" s="350"/>
      <c r="D173" s="350"/>
      <c r="E173" s="350"/>
      <c r="F173" s="350"/>
      <c r="G173" s="350"/>
      <c r="H173" s="436">
        <f t="shared" si="6"/>
        <v>24</v>
      </c>
      <c r="I173" s="260"/>
      <c r="J173" s="97"/>
      <c r="K173" s="97"/>
      <c r="L173" s="97"/>
      <c r="M173" s="67"/>
    </row>
    <row r="174" spans="1:13" ht="15" customHeight="1" x14ac:dyDescent="0.2">
      <c r="A174" s="285"/>
      <c r="B174" s="435">
        <f t="shared" si="5"/>
        <v>45784</v>
      </c>
      <c r="C174" s="350"/>
      <c r="D174" s="350"/>
      <c r="E174" s="350"/>
      <c r="F174" s="350"/>
      <c r="G174" s="350"/>
      <c r="H174" s="436">
        <f t="shared" si="6"/>
        <v>24</v>
      </c>
      <c r="I174" s="260"/>
      <c r="J174" s="97"/>
      <c r="K174" s="97"/>
      <c r="L174" s="97"/>
      <c r="M174" s="67"/>
    </row>
    <row r="175" spans="1:13" ht="15" customHeight="1" x14ac:dyDescent="0.2">
      <c r="A175" s="285"/>
      <c r="B175" s="435">
        <f t="shared" si="5"/>
        <v>45785</v>
      </c>
      <c r="C175" s="350"/>
      <c r="D175" s="350"/>
      <c r="E175" s="350"/>
      <c r="F175" s="350"/>
      <c r="G175" s="350"/>
      <c r="H175" s="436">
        <f t="shared" si="6"/>
        <v>24</v>
      </c>
      <c r="I175" s="260"/>
      <c r="J175" s="97"/>
      <c r="K175" s="97"/>
      <c r="L175" s="97"/>
      <c r="M175" s="67"/>
    </row>
    <row r="176" spans="1:13" ht="15" customHeight="1" x14ac:dyDescent="0.2">
      <c r="A176" s="285"/>
      <c r="B176" s="435">
        <f t="shared" si="5"/>
        <v>45786</v>
      </c>
      <c r="C176" s="350"/>
      <c r="D176" s="350"/>
      <c r="E176" s="350"/>
      <c r="F176" s="350"/>
      <c r="G176" s="350"/>
      <c r="H176" s="436">
        <f t="shared" si="6"/>
        <v>24</v>
      </c>
      <c r="I176" s="260"/>
      <c r="J176" s="97"/>
      <c r="K176" s="97"/>
      <c r="L176" s="97"/>
      <c r="M176" s="67"/>
    </row>
    <row r="177" spans="1:13" ht="15" customHeight="1" x14ac:dyDescent="0.2">
      <c r="A177" s="285"/>
      <c r="B177" s="435">
        <f t="shared" ref="B177:B240" si="7">B176+1</f>
        <v>45787</v>
      </c>
      <c r="C177" s="350"/>
      <c r="D177" s="350"/>
      <c r="E177" s="350"/>
      <c r="F177" s="350"/>
      <c r="G177" s="350"/>
      <c r="H177" s="436">
        <f t="shared" ref="H177:H240" si="8">24+IF(AND(MONTH(B177)=3,WEEKDAY(B177,2)=7,DAY(B177)&gt;=25),-1,0)+IF(AND(MONTH(B177)=10,WEEKDAY(B177,2)=7,DAY(B177)&gt;=25),1,0)</f>
        <v>24</v>
      </c>
      <c r="I177" s="260"/>
      <c r="J177" s="97"/>
      <c r="K177" s="97"/>
      <c r="L177" s="97"/>
      <c r="M177" s="67"/>
    </row>
    <row r="178" spans="1:13" ht="15" customHeight="1" x14ac:dyDescent="0.2">
      <c r="A178" s="285"/>
      <c r="B178" s="435">
        <f t="shared" si="7"/>
        <v>45788</v>
      </c>
      <c r="C178" s="350"/>
      <c r="D178" s="350"/>
      <c r="E178" s="350"/>
      <c r="F178" s="350"/>
      <c r="G178" s="350"/>
      <c r="H178" s="436">
        <f t="shared" si="8"/>
        <v>24</v>
      </c>
      <c r="I178" s="260"/>
      <c r="J178" s="97"/>
      <c r="K178" s="97"/>
      <c r="L178" s="97"/>
      <c r="M178" s="67"/>
    </row>
    <row r="179" spans="1:13" ht="15" customHeight="1" x14ac:dyDescent="0.2">
      <c r="A179" s="285"/>
      <c r="B179" s="435">
        <f t="shared" si="7"/>
        <v>45789</v>
      </c>
      <c r="C179" s="350"/>
      <c r="D179" s="350"/>
      <c r="E179" s="350"/>
      <c r="F179" s="350"/>
      <c r="G179" s="350"/>
      <c r="H179" s="436">
        <f t="shared" si="8"/>
        <v>24</v>
      </c>
      <c r="I179" s="260"/>
      <c r="J179" s="97"/>
      <c r="K179" s="97"/>
      <c r="L179" s="97"/>
      <c r="M179" s="67"/>
    </row>
    <row r="180" spans="1:13" ht="15" customHeight="1" x14ac:dyDescent="0.2">
      <c r="A180" s="285"/>
      <c r="B180" s="435">
        <f t="shared" si="7"/>
        <v>45790</v>
      </c>
      <c r="C180" s="350"/>
      <c r="D180" s="350"/>
      <c r="E180" s="350"/>
      <c r="F180" s="350"/>
      <c r="G180" s="350"/>
      <c r="H180" s="436">
        <f t="shared" si="8"/>
        <v>24</v>
      </c>
      <c r="I180" s="260"/>
      <c r="J180" s="97"/>
      <c r="K180" s="97"/>
      <c r="L180" s="97"/>
      <c r="M180" s="67"/>
    </row>
    <row r="181" spans="1:13" ht="15" customHeight="1" x14ac:dyDescent="0.2">
      <c r="A181" s="285"/>
      <c r="B181" s="435">
        <f t="shared" si="7"/>
        <v>45791</v>
      </c>
      <c r="C181" s="350"/>
      <c r="D181" s="350"/>
      <c r="E181" s="350"/>
      <c r="F181" s="350"/>
      <c r="G181" s="350"/>
      <c r="H181" s="436">
        <f t="shared" si="8"/>
        <v>24</v>
      </c>
      <c r="I181" s="260"/>
      <c r="J181" s="97"/>
      <c r="K181" s="97"/>
      <c r="L181" s="97"/>
      <c r="M181" s="67"/>
    </row>
    <row r="182" spans="1:13" ht="15" customHeight="1" x14ac:dyDescent="0.2">
      <c r="A182" s="285"/>
      <c r="B182" s="435">
        <f t="shared" si="7"/>
        <v>45792</v>
      </c>
      <c r="C182" s="350"/>
      <c r="D182" s="350"/>
      <c r="E182" s="350"/>
      <c r="F182" s="350"/>
      <c r="G182" s="350"/>
      <c r="H182" s="436">
        <f t="shared" si="8"/>
        <v>24</v>
      </c>
      <c r="I182" s="260"/>
      <c r="J182" s="97"/>
      <c r="K182" s="97"/>
      <c r="L182" s="97"/>
      <c r="M182" s="67"/>
    </row>
    <row r="183" spans="1:13" ht="15" customHeight="1" x14ac:dyDescent="0.2">
      <c r="A183" s="285"/>
      <c r="B183" s="435">
        <f t="shared" si="7"/>
        <v>45793</v>
      </c>
      <c r="C183" s="350"/>
      <c r="D183" s="350"/>
      <c r="E183" s="350"/>
      <c r="F183" s="350"/>
      <c r="G183" s="350"/>
      <c r="H183" s="436">
        <f t="shared" si="8"/>
        <v>24</v>
      </c>
      <c r="I183" s="260"/>
      <c r="J183" s="97"/>
      <c r="K183" s="97"/>
      <c r="L183" s="97"/>
      <c r="M183" s="67"/>
    </row>
    <row r="184" spans="1:13" ht="15" customHeight="1" x14ac:dyDescent="0.2">
      <c r="A184" s="285"/>
      <c r="B184" s="435">
        <f t="shared" si="7"/>
        <v>45794</v>
      </c>
      <c r="C184" s="350"/>
      <c r="D184" s="350"/>
      <c r="E184" s="350"/>
      <c r="F184" s="350"/>
      <c r="G184" s="350"/>
      <c r="H184" s="436">
        <f t="shared" si="8"/>
        <v>24</v>
      </c>
      <c r="I184" s="260"/>
      <c r="J184" s="97"/>
      <c r="K184" s="97"/>
      <c r="L184" s="97"/>
      <c r="M184" s="67"/>
    </row>
    <row r="185" spans="1:13" ht="15" customHeight="1" x14ac:dyDescent="0.2">
      <c r="A185" s="285"/>
      <c r="B185" s="435">
        <f t="shared" si="7"/>
        <v>45795</v>
      </c>
      <c r="C185" s="350"/>
      <c r="D185" s="350"/>
      <c r="E185" s="350"/>
      <c r="F185" s="350"/>
      <c r="G185" s="350"/>
      <c r="H185" s="436">
        <f t="shared" si="8"/>
        <v>24</v>
      </c>
      <c r="I185" s="260"/>
      <c r="J185" s="97"/>
      <c r="K185" s="97"/>
      <c r="L185" s="97"/>
      <c r="M185" s="67"/>
    </row>
    <row r="186" spans="1:13" ht="15" customHeight="1" x14ac:dyDescent="0.2">
      <c r="A186" s="285"/>
      <c r="B186" s="435">
        <f t="shared" si="7"/>
        <v>45796</v>
      </c>
      <c r="C186" s="350"/>
      <c r="D186" s="350"/>
      <c r="E186" s="350"/>
      <c r="F186" s="350"/>
      <c r="G186" s="350"/>
      <c r="H186" s="436">
        <f t="shared" si="8"/>
        <v>24</v>
      </c>
      <c r="I186" s="260"/>
      <c r="J186" s="97"/>
      <c r="K186" s="97"/>
      <c r="L186" s="97"/>
      <c r="M186" s="67"/>
    </row>
    <row r="187" spans="1:13" ht="15" customHeight="1" x14ac:dyDescent="0.2">
      <c r="A187" s="285"/>
      <c r="B187" s="435">
        <f t="shared" si="7"/>
        <v>45797</v>
      </c>
      <c r="C187" s="350"/>
      <c r="D187" s="350"/>
      <c r="E187" s="350"/>
      <c r="F187" s="350"/>
      <c r="G187" s="350"/>
      <c r="H187" s="436">
        <f t="shared" si="8"/>
        <v>24</v>
      </c>
      <c r="I187" s="260"/>
      <c r="J187" s="97"/>
      <c r="K187" s="97"/>
      <c r="L187" s="97"/>
      <c r="M187" s="67"/>
    </row>
    <row r="188" spans="1:13" ht="15" customHeight="1" x14ac:dyDescent="0.2">
      <c r="A188" s="285"/>
      <c r="B188" s="435">
        <f t="shared" si="7"/>
        <v>45798</v>
      </c>
      <c r="C188" s="350"/>
      <c r="D188" s="350"/>
      <c r="E188" s="350"/>
      <c r="F188" s="350"/>
      <c r="G188" s="350"/>
      <c r="H188" s="436">
        <f t="shared" si="8"/>
        <v>24</v>
      </c>
      <c r="I188" s="260"/>
      <c r="J188" s="97"/>
      <c r="K188" s="97"/>
      <c r="L188" s="97"/>
      <c r="M188" s="67"/>
    </row>
    <row r="189" spans="1:13" ht="15" customHeight="1" x14ac:dyDescent="0.2">
      <c r="A189" s="285"/>
      <c r="B189" s="435">
        <f t="shared" si="7"/>
        <v>45799</v>
      </c>
      <c r="C189" s="350"/>
      <c r="D189" s="350"/>
      <c r="E189" s="350"/>
      <c r="F189" s="350"/>
      <c r="G189" s="350"/>
      <c r="H189" s="436">
        <f t="shared" si="8"/>
        <v>24</v>
      </c>
      <c r="I189" s="260"/>
      <c r="J189" s="97"/>
      <c r="K189" s="97"/>
      <c r="L189" s="97"/>
      <c r="M189" s="67"/>
    </row>
    <row r="190" spans="1:13" ht="15" customHeight="1" x14ac:dyDescent="0.2">
      <c r="A190" s="285"/>
      <c r="B190" s="435">
        <f t="shared" si="7"/>
        <v>45800</v>
      </c>
      <c r="C190" s="350"/>
      <c r="D190" s="350"/>
      <c r="E190" s="350"/>
      <c r="F190" s="350"/>
      <c r="G190" s="350"/>
      <c r="H190" s="436">
        <f t="shared" si="8"/>
        <v>24</v>
      </c>
      <c r="I190" s="260"/>
      <c r="J190" s="97"/>
      <c r="K190" s="97"/>
      <c r="L190" s="97"/>
      <c r="M190" s="67"/>
    </row>
    <row r="191" spans="1:13" ht="15" customHeight="1" x14ac:dyDescent="0.2">
      <c r="A191" s="285"/>
      <c r="B191" s="435">
        <f t="shared" si="7"/>
        <v>45801</v>
      </c>
      <c r="C191" s="350"/>
      <c r="D191" s="350"/>
      <c r="E191" s="350"/>
      <c r="F191" s="350"/>
      <c r="G191" s="350"/>
      <c r="H191" s="436">
        <f t="shared" si="8"/>
        <v>24</v>
      </c>
      <c r="I191" s="260"/>
      <c r="J191" s="97"/>
      <c r="K191" s="97"/>
      <c r="L191" s="97"/>
      <c r="M191" s="67"/>
    </row>
    <row r="192" spans="1:13" ht="15" customHeight="1" x14ac:dyDescent="0.2">
      <c r="A192" s="285"/>
      <c r="B192" s="435">
        <f t="shared" si="7"/>
        <v>45802</v>
      </c>
      <c r="C192" s="350"/>
      <c r="D192" s="350"/>
      <c r="E192" s="350"/>
      <c r="F192" s="350"/>
      <c r="G192" s="350"/>
      <c r="H192" s="436">
        <f t="shared" si="8"/>
        <v>24</v>
      </c>
      <c r="I192" s="260"/>
      <c r="J192" s="97"/>
      <c r="K192" s="97"/>
      <c r="L192" s="97"/>
      <c r="M192" s="67"/>
    </row>
    <row r="193" spans="1:13" ht="15" customHeight="1" x14ac:dyDescent="0.2">
      <c r="A193" s="285"/>
      <c r="B193" s="435">
        <f t="shared" si="7"/>
        <v>45803</v>
      </c>
      <c r="C193" s="350"/>
      <c r="D193" s="350"/>
      <c r="E193" s="350"/>
      <c r="F193" s="350"/>
      <c r="G193" s="350"/>
      <c r="H193" s="436">
        <f t="shared" si="8"/>
        <v>24</v>
      </c>
      <c r="I193" s="260"/>
      <c r="J193" s="97"/>
      <c r="K193" s="97"/>
      <c r="L193" s="97"/>
      <c r="M193" s="67"/>
    </row>
    <row r="194" spans="1:13" ht="15" customHeight="1" x14ac:dyDescent="0.2">
      <c r="A194" s="285"/>
      <c r="B194" s="435">
        <f t="shared" si="7"/>
        <v>45804</v>
      </c>
      <c r="C194" s="350"/>
      <c r="D194" s="350"/>
      <c r="E194" s="350"/>
      <c r="F194" s="350"/>
      <c r="G194" s="350"/>
      <c r="H194" s="436">
        <f t="shared" si="8"/>
        <v>24</v>
      </c>
      <c r="I194" s="260"/>
      <c r="J194" s="97"/>
      <c r="K194" s="97"/>
      <c r="L194" s="97"/>
      <c r="M194" s="67"/>
    </row>
    <row r="195" spans="1:13" ht="15" customHeight="1" x14ac:dyDescent="0.2">
      <c r="A195" s="285"/>
      <c r="B195" s="435">
        <f t="shared" si="7"/>
        <v>45805</v>
      </c>
      <c r="C195" s="350"/>
      <c r="D195" s="350"/>
      <c r="E195" s="350"/>
      <c r="F195" s="350"/>
      <c r="G195" s="350"/>
      <c r="H195" s="436">
        <f t="shared" si="8"/>
        <v>24</v>
      </c>
      <c r="I195" s="260"/>
      <c r="J195" s="97"/>
      <c r="K195" s="97"/>
      <c r="L195" s="97"/>
      <c r="M195" s="67"/>
    </row>
    <row r="196" spans="1:13" ht="15" customHeight="1" x14ac:dyDescent="0.2">
      <c r="A196" s="285"/>
      <c r="B196" s="435">
        <f t="shared" si="7"/>
        <v>45806</v>
      </c>
      <c r="C196" s="350"/>
      <c r="D196" s="350"/>
      <c r="E196" s="350"/>
      <c r="F196" s="350"/>
      <c r="G196" s="350"/>
      <c r="H196" s="436">
        <f t="shared" si="8"/>
        <v>24</v>
      </c>
      <c r="I196" s="260"/>
      <c r="J196" s="97"/>
      <c r="K196" s="97"/>
      <c r="L196" s="97"/>
      <c r="M196" s="67"/>
    </row>
    <row r="197" spans="1:13" ht="15" customHeight="1" x14ac:dyDescent="0.2">
      <c r="A197" s="285"/>
      <c r="B197" s="435">
        <f t="shared" si="7"/>
        <v>45807</v>
      </c>
      <c r="C197" s="350"/>
      <c r="D197" s="350"/>
      <c r="E197" s="350"/>
      <c r="F197" s="350"/>
      <c r="G197" s="350"/>
      <c r="H197" s="436">
        <f t="shared" si="8"/>
        <v>24</v>
      </c>
      <c r="I197" s="260"/>
      <c r="J197" s="97"/>
      <c r="K197" s="97"/>
      <c r="L197" s="97"/>
      <c r="M197" s="67"/>
    </row>
    <row r="198" spans="1:13" ht="15" customHeight="1" x14ac:dyDescent="0.2">
      <c r="A198" s="285"/>
      <c r="B198" s="435">
        <f t="shared" si="7"/>
        <v>45808</v>
      </c>
      <c r="C198" s="350"/>
      <c r="D198" s="350"/>
      <c r="E198" s="350"/>
      <c r="F198" s="350"/>
      <c r="G198" s="350"/>
      <c r="H198" s="436">
        <f t="shared" si="8"/>
        <v>24</v>
      </c>
      <c r="I198" s="260"/>
      <c r="J198" s="97"/>
      <c r="K198" s="97"/>
      <c r="L198" s="97"/>
      <c r="M198" s="67"/>
    </row>
    <row r="199" spans="1:13" ht="15" customHeight="1" x14ac:dyDescent="0.2">
      <c r="A199" s="285"/>
      <c r="B199" s="435">
        <f t="shared" si="7"/>
        <v>45809</v>
      </c>
      <c r="C199" s="350"/>
      <c r="D199" s="350"/>
      <c r="E199" s="350"/>
      <c r="F199" s="350"/>
      <c r="G199" s="350"/>
      <c r="H199" s="436">
        <f t="shared" si="8"/>
        <v>24</v>
      </c>
      <c r="I199" s="260"/>
      <c r="J199" s="97"/>
      <c r="K199" s="97"/>
      <c r="L199" s="97"/>
      <c r="M199" s="67"/>
    </row>
    <row r="200" spans="1:13" ht="15" customHeight="1" x14ac:dyDescent="0.2">
      <c r="A200" s="285"/>
      <c r="B200" s="435">
        <f t="shared" si="7"/>
        <v>45810</v>
      </c>
      <c r="C200" s="350"/>
      <c r="D200" s="350"/>
      <c r="E200" s="350"/>
      <c r="F200" s="350"/>
      <c r="G200" s="350"/>
      <c r="H200" s="436">
        <f t="shared" si="8"/>
        <v>24</v>
      </c>
      <c r="I200" s="260"/>
      <c r="J200" s="97"/>
      <c r="K200" s="97"/>
      <c r="L200" s="97"/>
      <c r="M200" s="67"/>
    </row>
    <row r="201" spans="1:13" ht="15" customHeight="1" x14ac:dyDescent="0.2">
      <c r="A201" s="285"/>
      <c r="B201" s="435">
        <f t="shared" si="7"/>
        <v>45811</v>
      </c>
      <c r="C201" s="350"/>
      <c r="D201" s="350"/>
      <c r="E201" s="350"/>
      <c r="F201" s="350"/>
      <c r="G201" s="350"/>
      <c r="H201" s="436">
        <f t="shared" si="8"/>
        <v>24</v>
      </c>
      <c r="I201" s="260"/>
      <c r="J201" s="97"/>
      <c r="K201" s="97"/>
      <c r="L201" s="97"/>
      <c r="M201" s="67"/>
    </row>
    <row r="202" spans="1:13" ht="15" customHeight="1" x14ac:dyDescent="0.2">
      <c r="A202" s="285"/>
      <c r="B202" s="435">
        <f t="shared" si="7"/>
        <v>45812</v>
      </c>
      <c r="C202" s="350"/>
      <c r="D202" s="350"/>
      <c r="E202" s="350"/>
      <c r="F202" s="350"/>
      <c r="G202" s="350"/>
      <c r="H202" s="436">
        <f t="shared" si="8"/>
        <v>24</v>
      </c>
      <c r="I202" s="260"/>
      <c r="J202" s="97"/>
      <c r="K202" s="97"/>
      <c r="L202" s="97"/>
      <c r="M202" s="67"/>
    </row>
    <row r="203" spans="1:13" ht="15" customHeight="1" x14ac:dyDescent="0.2">
      <c r="A203" s="285"/>
      <c r="B203" s="435">
        <f t="shared" si="7"/>
        <v>45813</v>
      </c>
      <c r="C203" s="350"/>
      <c r="D203" s="350"/>
      <c r="E203" s="350"/>
      <c r="F203" s="350"/>
      <c r="G203" s="350"/>
      <c r="H203" s="436">
        <f t="shared" si="8"/>
        <v>24</v>
      </c>
      <c r="I203" s="260"/>
      <c r="J203" s="97"/>
      <c r="K203" s="97"/>
      <c r="L203" s="97"/>
      <c r="M203" s="67"/>
    </row>
    <row r="204" spans="1:13" ht="15" customHeight="1" x14ac:dyDescent="0.2">
      <c r="A204" s="285"/>
      <c r="B204" s="435">
        <f t="shared" si="7"/>
        <v>45814</v>
      </c>
      <c r="C204" s="350"/>
      <c r="D204" s="350"/>
      <c r="E204" s="350"/>
      <c r="F204" s="350"/>
      <c r="G204" s="350"/>
      <c r="H204" s="436">
        <f t="shared" si="8"/>
        <v>24</v>
      </c>
      <c r="I204" s="260"/>
      <c r="J204" s="97"/>
      <c r="K204" s="97"/>
      <c r="L204" s="97"/>
      <c r="M204" s="67"/>
    </row>
    <row r="205" spans="1:13" ht="15" customHeight="1" x14ac:dyDescent="0.2">
      <c r="A205" s="285"/>
      <c r="B205" s="435">
        <f t="shared" si="7"/>
        <v>45815</v>
      </c>
      <c r="C205" s="350"/>
      <c r="D205" s="350"/>
      <c r="E205" s="350"/>
      <c r="F205" s="350"/>
      <c r="G205" s="350"/>
      <c r="H205" s="436">
        <f t="shared" si="8"/>
        <v>24</v>
      </c>
      <c r="I205" s="260"/>
      <c r="J205" s="97"/>
      <c r="K205" s="97"/>
      <c r="L205" s="97"/>
      <c r="M205" s="67"/>
    </row>
    <row r="206" spans="1:13" ht="15" customHeight="1" x14ac:dyDescent="0.2">
      <c r="A206" s="285"/>
      <c r="B206" s="435">
        <f t="shared" si="7"/>
        <v>45816</v>
      </c>
      <c r="C206" s="350"/>
      <c r="D206" s="350"/>
      <c r="E206" s="350"/>
      <c r="F206" s="350"/>
      <c r="G206" s="350"/>
      <c r="H206" s="436">
        <f t="shared" si="8"/>
        <v>24</v>
      </c>
      <c r="I206" s="260"/>
      <c r="J206" s="97"/>
      <c r="K206" s="97"/>
      <c r="L206" s="97"/>
      <c r="M206" s="67"/>
    </row>
    <row r="207" spans="1:13" ht="15" customHeight="1" x14ac:dyDescent="0.2">
      <c r="A207" s="285"/>
      <c r="B207" s="435">
        <f t="shared" si="7"/>
        <v>45817</v>
      </c>
      <c r="C207" s="350"/>
      <c r="D207" s="350"/>
      <c r="E207" s="350"/>
      <c r="F207" s="350"/>
      <c r="G207" s="350"/>
      <c r="H207" s="436">
        <f t="shared" si="8"/>
        <v>24</v>
      </c>
      <c r="I207" s="260"/>
      <c r="J207" s="97"/>
      <c r="K207" s="97"/>
      <c r="L207" s="97"/>
      <c r="M207" s="67"/>
    </row>
    <row r="208" spans="1:13" ht="15" customHeight="1" x14ac:dyDescent="0.2">
      <c r="A208" s="285"/>
      <c r="B208" s="435">
        <f t="shared" si="7"/>
        <v>45818</v>
      </c>
      <c r="C208" s="350"/>
      <c r="D208" s="350"/>
      <c r="E208" s="350"/>
      <c r="F208" s="350"/>
      <c r="G208" s="350"/>
      <c r="H208" s="436">
        <f t="shared" si="8"/>
        <v>24</v>
      </c>
      <c r="I208" s="260"/>
      <c r="J208" s="97"/>
      <c r="K208" s="97"/>
      <c r="L208" s="97"/>
      <c r="M208" s="67"/>
    </row>
    <row r="209" spans="1:13" ht="15" customHeight="1" x14ac:dyDescent="0.2">
      <c r="A209" s="285"/>
      <c r="B209" s="435">
        <f t="shared" si="7"/>
        <v>45819</v>
      </c>
      <c r="C209" s="350"/>
      <c r="D209" s="350"/>
      <c r="E209" s="350"/>
      <c r="F209" s="350"/>
      <c r="G209" s="350"/>
      <c r="H209" s="436">
        <f t="shared" si="8"/>
        <v>24</v>
      </c>
      <c r="I209" s="260"/>
      <c r="J209" s="97"/>
      <c r="K209" s="97"/>
      <c r="L209" s="97"/>
      <c r="M209" s="67"/>
    </row>
    <row r="210" spans="1:13" ht="15" customHeight="1" x14ac:dyDescent="0.2">
      <c r="A210" s="285"/>
      <c r="B210" s="435">
        <f t="shared" si="7"/>
        <v>45820</v>
      </c>
      <c r="C210" s="350"/>
      <c r="D210" s="350"/>
      <c r="E210" s="350"/>
      <c r="F210" s="350"/>
      <c r="G210" s="350"/>
      <c r="H210" s="436">
        <f t="shared" si="8"/>
        <v>24</v>
      </c>
      <c r="I210" s="260"/>
      <c r="J210" s="97"/>
      <c r="K210" s="97"/>
      <c r="L210" s="97"/>
      <c r="M210" s="67"/>
    </row>
    <row r="211" spans="1:13" ht="15" customHeight="1" x14ac:dyDescent="0.2">
      <c r="A211" s="285"/>
      <c r="B211" s="435">
        <f t="shared" si="7"/>
        <v>45821</v>
      </c>
      <c r="C211" s="350"/>
      <c r="D211" s="350"/>
      <c r="E211" s="350"/>
      <c r="F211" s="350"/>
      <c r="G211" s="350"/>
      <c r="H211" s="436">
        <f t="shared" si="8"/>
        <v>24</v>
      </c>
      <c r="I211" s="260"/>
      <c r="J211" s="97"/>
      <c r="K211" s="97"/>
      <c r="L211" s="97"/>
      <c r="M211" s="67"/>
    </row>
    <row r="212" spans="1:13" ht="15" customHeight="1" x14ac:dyDescent="0.2">
      <c r="A212" s="285"/>
      <c r="B212" s="435">
        <f t="shared" si="7"/>
        <v>45822</v>
      </c>
      <c r="C212" s="350"/>
      <c r="D212" s="350"/>
      <c r="E212" s="350"/>
      <c r="F212" s="350"/>
      <c r="G212" s="350"/>
      <c r="H212" s="436">
        <f t="shared" si="8"/>
        <v>24</v>
      </c>
      <c r="I212" s="260"/>
      <c r="J212" s="97"/>
      <c r="K212" s="97"/>
      <c r="L212" s="97"/>
      <c r="M212" s="67"/>
    </row>
    <row r="213" spans="1:13" ht="15" customHeight="1" x14ac:dyDescent="0.2">
      <c r="A213" s="285"/>
      <c r="B213" s="435">
        <f t="shared" si="7"/>
        <v>45823</v>
      </c>
      <c r="C213" s="350"/>
      <c r="D213" s="350"/>
      <c r="E213" s="350"/>
      <c r="F213" s="350"/>
      <c r="G213" s="350"/>
      <c r="H213" s="436">
        <f t="shared" si="8"/>
        <v>24</v>
      </c>
      <c r="I213" s="260"/>
      <c r="J213" s="97"/>
      <c r="K213" s="97"/>
      <c r="L213" s="97"/>
      <c r="M213" s="67"/>
    </row>
    <row r="214" spans="1:13" ht="15" customHeight="1" x14ac:dyDescent="0.2">
      <c r="A214" s="285"/>
      <c r="B214" s="435">
        <f t="shared" si="7"/>
        <v>45824</v>
      </c>
      <c r="C214" s="350"/>
      <c r="D214" s="350"/>
      <c r="E214" s="350"/>
      <c r="F214" s="350"/>
      <c r="G214" s="350"/>
      <c r="H214" s="436">
        <f t="shared" si="8"/>
        <v>24</v>
      </c>
      <c r="I214" s="260"/>
      <c r="J214" s="97"/>
      <c r="K214" s="97"/>
      <c r="L214" s="97"/>
      <c r="M214" s="67"/>
    </row>
    <row r="215" spans="1:13" ht="15" customHeight="1" x14ac:dyDescent="0.2">
      <c r="A215" s="285"/>
      <c r="B215" s="435">
        <f t="shared" si="7"/>
        <v>45825</v>
      </c>
      <c r="C215" s="350"/>
      <c r="D215" s="350"/>
      <c r="E215" s="350"/>
      <c r="F215" s="350"/>
      <c r="G215" s="350"/>
      <c r="H215" s="436">
        <f t="shared" si="8"/>
        <v>24</v>
      </c>
      <c r="I215" s="260"/>
      <c r="J215" s="97"/>
      <c r="K215" s="97"/>
      <c r="L215" s="97"/>
      <c r="M215" s="67"/>
    </row>
    <row r="216" spans="1:13" ht="15" customHeight="1" x14ac:dyDescent="0.2">
      <c r="A216" s="285"/>
      <c r="B216" s="435">
        <f t="shared" si="7"/>
        <v>45826</v>
      </c>
      <c r="C216" s="350"/>
      <c r="D216" s="350"/>
      <c r="E216" s="350"/>
      <c r="F216" s="350"/>
      <c r="G216" s="350"/>
      <c r="H216" s="436">
        <f t="shared" si="8"/>
        <v>24</v>
      </c>
      <c r="I216" s="260"/>
      <c r="J216" s="97"/>
      <c r="K216" s="97"/>
      <c r="L216" s="97"/>
      <c r="M216" s="67"/>
    </row>
    <row r="217" spans="1:13" ht="15" customHeight="1" x14ac:dyDescent="0.2">
      <c r="A217" s="285"/>
      <c r="B217" s="435">
        <f t="shared" si="7"/>
        <v>45827</v>
      </c>
      <c r="C217" s="350"/>
      <c r="D217" s="350"/>
      <c r="E217" s="350"/>
      <c r="F217" s="350"/>
      <c r="G217" s="350"/>
      <c r="H217" s="436">
        <f t="shared" si="8"/>
        <v>24</v>
      </c>
      <c r="I217" s="260"/>
      <c r="J217" s="97"/>
      <c r="K217" s="97"/>
      <c r="L217" s="97"/>
      <c r="M217" s="67"/>
    </row>
    <row r="218" spans="1:13" ht="15" customHeight="1" x14ac:dyDescent="0.2">
      <c r="A218" s="285"/>
      <c r="B218" s="435">
        <f t="shared" si="7"/>
        <v>45828</v>
      </c>
      <c r="C218" s="350"/>
      <c r="D218" s="350"/>
      <c r="E218" s="350"/>
      <c r="F218" s="350"/>
      <c r="G218" s="350"/>
      <c r="H218" s="436">
        <f t="shared" si="8"/>
        <v>24</v>
      </c>
      <c r="I218" s="260"/>
      <c r="J218" s="97"/>
      <c r="K218" s="97"/>
      <c r="L218" s="97"/>
      <c r="M218" s="67"/>
    </row>
    <row r="219" spans="1:13" ht="15" customHeight="1" x14ac:dyDescent="0.2">
      <c r="A219" s="285"/>
      <c r="B219" s="435">
        <f t="shared" si="7"/>
        <v>45829</v>
      </c>
      <c r="C219" s="350"/>
      <c r="D219" s="350"/>
      <c r="E219" s="350"/>
      <c r="F219" s="350"/>
      <c r="G219" s="350"/>
      <c r="H219" s="436">
        <f t="shared" si="8"/>
        <v>24</v>
      </c>
      <c r="I219" s="260"/>
      <c r="J219" s="97"/>
      <c r="K219" s="97"/>
      <c r="L219" s="97"/>
      <c r="M219" s="67"/>
    </row>
    <row r="220" spans="1:13" ht="15" customHeight="1" x14ac:dyDescent="0.2">
      <c r="A220" s="285"/>
      <c r="B220" s="435">
        <f t="shared" si="7"/>
        <v>45830</v>
      </c>
      <c r="C220" s="350"/>
      <c r="D220" s="350"/>
      <c r="E220" s="350"/>
      <c r="F220" s="350"/>
      <c r="G220" s="350"/>
      <c r="H220" s="436">
        <f t="shared" si="8"/>
        <v>24</v>
      </c>
      <c r="I220" s="260"/>
      <c r="J220" s="97"/>
      <c r="K220" s="97"/>
      <c r="L220" s="97"/>
      <c r="M220" s="67"/>
    </row>
    <row r="221" spans="1:13" ht="15" customHeight="1" x14ac:dyDescent="0.2">
      <c r="A221" s="285"/>
      <c r="B221" s="435">
        <f t="shared" si="7"/>
        <v>45831</v>
      </c>
      <c r="C221" s="350"/>
      <c r="D221" s="350"/>
      <c r="E221" s="350"/>
      <c r="F221" s="350"/>
      <c r="G221" s="350"/>
      <c r="H221" s="436">
        <f t="shared" si="8"/>
        <v>24</v>
      </c>
      <c r="I221" s="260"/>
      <c r="J221" s="97"/>
      <c r="K221" s="97"/>
      <c r="L221" s="97"/>
      <c r="M221" s="67"/>
    </row>
    <row r="222" spans="1:13" ht="15" customHeight="1" x14ac:dyDescent="0.2">
      <c r="A222" s="285"/>
      <c r="B222" s="435">
        <f t="shared" si="7"/>
        <v>45832</v>
      </c>
      <c r="C222" s="350"/>
      <c r="D222" s="350"/>
      <c r="E222" s="350"/>
      <c r="F222" s="350"/>
      <c r="G222" s="350"/>
      <c r="H222" s="436">
        <f t="shared" si="8"/>
        <v>24</v>
      </c>
      <c r="I222" s="260"/>
      <c r="J222" s="97"/>
      <c r="K222" s="97"/>
      <c r="L222" s="97"/>
      <c r="M222" s="67"/>
    </row>
    <row r="223" spans="1:13" ht="15" customHeight="1" x14ac:dyDescent="0.2">
      <c r="A223" s="285"/>
      <c r="B223" s="435">
        <f t="shared" si="7"/>
        <v>45833</v>
      </c>
      <c r="C223" s="350"/>
      <c r="D223" s="350"/>
      <c r="E223" s="350"/>
      <c r="F223" s="350"/>
      <c r="G223" s="350"/>
      <c r="H223" s="436">
        <f t="shared" si="8"/>
        <v>24</v>
      </c>
      <c r="I223" s="260"/>
      <c r="J223" s="97"/>
      <c r="K223" s="97"/>
      <c r="L223" s="97"/>
      <c r="M223" s="67"/>
    </row>
    <row r="224" spans="1:13" ht="15" customHeight="1" x14ac:dyDescent="0.2">
      <c r="A224" s="285"/>
      <c r="B224" s="435">
        <f t="shared" si="7"/>
        <v>45834</v>
      </c>
      <c r="C224" s="350"/>
      <c r="D224" s="350"/>
      <c r="E224" s="350"/>
      <c r="F224" s="350"/>
      <c r="G224" s="350"/>
      <c r="H224" s="436">
        <f t="shared" si="8"/>
        <v>24</v>
      </c>
      <c r="I224" s="260"/>
      <c r="J224" s="97"/>
      <c r="K224" s="97"/>
      <c r="L224" s="97"/>
      <c r="M224" s="67"/>
    </row>
    <row r="225" spans="1:13" ht="15" customHeight="1" x14ac:dyDescent="0.2">
      <c r="A225" s="285"/>
      <c r="B225" s="435">
        <f t="shared" si="7"/>
        <v>45835</v>
      </c>
      <c r="C225" s="350"/>
      <c r="D225" s="350"/>
      <c r="E225" s="350"/>
      <c r="F225" s="350"/>
      <c r="G225" s="350"/>
      <c r="H225" s="436">
        <f t="shared" si="8"/>
        <v>24</v>
      </c>
      <c r="I225" s="260"/>
      <c r="J225" s="97"/>
      <c r="K225" s="97"/>
      <c r="L225" s="97"/>
      <c r="M225" s="67"/>
    </row>
    <row r="226" spans="1:13" ht="15" customHeight="1" x14ac:dyDescent="0.2">
      <c r="A226" s="285"/>
      <c r="B226" s="435">
        <f t="shared" si="7"/>
        <v>45836</v>
      </c>
      <c r="C226" s="350"/>
      <c r="D226" s="350"/>
      <c r="E226" s="350"/>
      <c r="F226" s="350"/>
      <c r="G226" s="350"/>
      <c r="H226" s="436">
        <f t="shared" si="8"/>
        <v>24</v>
      </c>
      <c r="I226" s="260"/>
      <c r="J226" s="97"/>
      <c r="K226" s="97"/>
      <c r="L226" s="97"/>
      <c r="M226" s="67"/>
    </row>
    <row r="227" spans="1:13" ht="15" customHeight="1" x14ac:dyDescent="0.2">
      <c r="A227" s="285"/>
      <c r="B227" s="435">
        <f t="shared" si="7"/>
        <v>45837</v>
      </c>
      <c r="C227" s="350"/>
      <c r="D227" s="350"/>
      <c r="E227" s="350"/>
      <c r="F227" s="350"/>
      <c r="G227" s="350"/>
      <c r="H227" s="436">
        <f t="shared" si="8"/>
        <v>24</v>
      </c>
      <c r="I227" s="260"/>
      <c r="J227" s="97"/>
      <c r="K227" s="97"/>
      <c r="L227" s="97"/>
      <c r="M227" s="67"/>
    </row>
    <row r="228" spans="1:13" ht="15" customHeight="1" x14ac:dyDescent="0.2">
      <c r="A228" s="285"/>
      <c r="B228" s="435">
        <f t="shared" si="7"/>
        <v>45838</v>
      </c>
      <c r="C228" s="350"/>
      <c r="D228" s="350"/>
      <c r="E228" s="350"/>
      <c r="F228" s="350"/>
      <c r="G228" s="350"/>
      <c r="H228" s="436">
        <f t="shared" si="8"/>
        <v>24</v>
      </c>
      <c r="I228" s="260"/>
      <c r="J228" s="97"/>
      <c r="K228" s="97"/>
      <c r="L228" s="97"/>
      <c r="M228" s="67"/>
    </row>
    <row r="229" spans="1:13" ht="15" customHeight="1" x14ac:dyDescent="0.2">
      <c r="A229" s="285"/>
      <c r="B229" s="435">
        <f t="shared" si="7"/>
        <v>45839</v>
      </c>
      <c r="C229" s="350"/>
      <c r="D229" s="350"/>
      <c r="E229" s="350"/>
      <c r="F229" s="350"/>
      <c r="G229" s="350"/>
      <c r="H229" s="436">
        <f t="shared" si="8"/>
        <v>24</v>
      </c>
      <c r="I229" s="260"/>
      <c r="J229" s="97"/>
      <c r="K229" s="97"/>
      <c r="L229" s="97"/>
      <c r="M229" s="67"/>
    </row>
    <row r="230" spans="1:13" ht="15" customHeight="1" x14ac:dyDescent="0.2">
      <c r="A230" s="285"/>
      <c r="B230" s="435">
        <f t="shared" si="7"/>
        <v>45840</v>
      </c>
      <c r="C230" s="350"/>
      <c r="D230" s="350"/>
      <c r="E230" s="350"/>
      <c r="F230" s="350"/>
      <c r="G230" s="350"/>
      <c r="H230" s="436">
        <f t="shared" si="8"/>
        <v>24</v>
      </c>
      <c r="I230" s="260"/>
      <c r="J230" s="97"/>
      <c r="K230" s="97"/>
      <c r="L230" s="97"/>
      <c r="M230" s="67"/>
    </row>
    <row r="231" spans="1:13" ht="15" customHeight="1" x14ac:dyDescent="0.2">
      <c r="A231" s="285"/>
      <c r="B231" s="435">
        <f t="shared" si="7"/>
        <v>45841</v>
      </c>
      <c r="C231" s="350"/>
      <c r="D231" s="350"/>
      <c r="E231" s="350"/>
      <c r="F231" s="350"/>
      <c r="G231" s="350"/>
      <c r="H231" s="436">
        <f t="shared" si="8"/>
        <v>24</v>
      </c>
      <c r="I231" s="260"/>
      <c r="J231" s="97"/>
      <c r="K231" s="97"/>
      <c r="L231" s="97"/>
      <c r="M231" s="67"/>
    </row>
    <row r="232" spans="1:13" ht="15" customHeight="1" x14ac:dyDescent="0.2">
      <c r="A232" s="285"/>
      <c r="B232" s="435">
        <f t="shared" si="7"/>
        <v>45842</v>
      </c>
      <c r="C232" s="350"/>
      <c r="D232" s="350"/>
      <c r="E232" s="350"/>
      <c r="F232" s="350"/>
      <c r="G232" s="350"/>
      <c r="H232" s="436">
        <f t="shared" si="8"/>
        <v>24</v>
      </c>
      <c r="I232" s="260"/>
      <c r="J232" s="97"/>
      <c r="K232" s="97"/>
      <c r="L232" s="97"/>
      <c r="M232" s="67"/>
    </row>
    <row r="233" spans="1:13" ht="15" customHeight="1" x14ac:dyDescent="0.2">
      <c r="A233" s="285"/>
      <c r="B233" s="435">
        <f t="shared" si="7"/>
        <v>45843</v>
      </c>
      <c r="C233" s="350"/>
      <c r="D233" s="350"/>
      <c r="E233" s="350"/>
      <c r="F233" s="350"/>
      <c r="G233" s="350"/>
      <c r="H233" s="436">
        <f t="shared" si="8"/>
        <v>24</v>
      </c>
      <c r="I233" s="260"/>
      <c r="J233" s="97"/>
      <c r="K233" s="97"/>
      <c r="L233" s="97"/>
      <c r="M233" s="67"/>
    </row>
    <row r="234" spans="1:13" ht="15" customHeight="1" x14ac:dyDescent="0.2">
      <c r="A234" s="285"/>
      <c r="B234" s="435">
        <f t="shared" si="7"/>
        <v>45844</v>
      </c>
      <c r="C234" s="350"/>
      <c r="D234" s="350"/>
      <c r="E234" s="350"/>
      <c r="F234" s="350"/>
      <c r="G234" s="350"/>
      <c r="H234" s="436">
        <f t="shared" si="8"/>
        <v>24</v>
      </c>
      <c r="I234" s="260"/>
      <c r="J234" s="97"/>
      <c r="K234" s="97"/>
      <c r="L234" s="97"/>
      <c r="M234" s="67"/>
    </row>
    <row r="235" spans="1:13" ht="15" customHeight="1" x14ac:dyDescent="0.2">
      <c r="A235" s="285"/>
      <c r="B235" s="435">
        <f t="shared" si="7"/>
        <v>45845</v>
      </c>
      <c r="C235" s="350"/>
      <c r="D235" s="350"/>
      <c r="E235" s="350"/>
      <c r="F235" s="350"/>
      <c r="G235" s="350"/>
      <c r="H235" s="436">
        <f t="shared" si="8"/>
        <v>24</v>
      </c>
      <c r="I235" s="260"/>
      <c r="J235" s="97"/>
      <c r="K235" s="97"/>
      <c r="L235" s="97"/>
      <c r="M235" s="67"/>
    </row>
    <row r="236" spans="1:13" ht="15" customHeight="1" x14ac:dyDescent="0.2">
      <c r="A236" s="285"/>
      <c r="B236" s="435">
        <f t="shared" si="7"/>
        <v>45846</v>
      </c>
      <c r="C236" s="350"/>
      <c r="D236" s="350"/>
      <c r="E236" s="350"/>
      <c r="F236" s="350"/>
      <c r="G236" s="350"/>
      <c r="H236" s="436">
        <f t="shared" si="8"/>
        <v>24</v>
      </c>
      <c r="I236" s="260"/>
      <c r="J236" s="97"/>
      <c r="K236" s="97"/>
      <c r="L236" s="97"/>
      <c r="M236" s="67"/>
    </row>
    <row r="237" spans="1:13" ht="15" customHeight="1" x14ac:dyDescent="0.2">
      <c r="A237" s="285"/>
      <c r="B237" s="435">
        <f t="shared" si="7"/>
        <v>45847</v>
      </c>
      <c r="C237" s="350"/>
      <c r="D237" s="350"/>
      <c r="E237" s="350"/>
      <c r="F237" s="350"/>
      <c r="G237" s="350"/>
      <c r="H237" s="436">
        <f t="shared" si="8"/>
        <v>24</v>
      </c>
      <c r="I237" s="260"/>
      <c r="J237" s="97"/>
      <c r="K237" s="97"/>
      <c r="L237" s="97"/>
      <c r="M237" s="67"/>
    </row>
    <row r="238" spans="1:13" ht="15" customHeight="1" x14ac:dyDescent="0.2">
      <c r="A238" s="285"/>
      <c r="B238" s="435">
        <f t="shared" si="7"/>
        <v>45848</v>
      </c>
      <c r="C238" s="350"/>
      <c r="D238" s="350"/>
      <c r="E238" s="350"/>
      <c r="F238" s="350"/>
      <c r="G238" s="350"/>
      <c r="H238" s="436">
        <f t="shared" si="8"/>
        <v>24</v>
      </c>
      <c r="I238" s="260"/>
      <c r="J238" s="97"/>
      <c r="K238" s="97"/>
      <c r="L238" s="97"/>
      <c r="M238" s="67"/>
    </row>
    <row r="239" spans="1:13" ht="15" customHeight="1" x14ac:dyDescent="0.2">
      <c r="A239" s="285"/>
      <c r="B239" s="435">
        <f t="shared" si="7"/>
        <v>45849</v>
      </c>
      <c r="C239" s="350"/>
      <c r="D239" s="350"/>
      <c r="E239" s="350"/>
      <c r="F239" s="350"/>
      <c r="G239" s="350"/>
      <c r="H239" s="436">
        <f t="shared" si="8"/>
        <v>24</v>
      </c>
      <c r="I239" s="260"/>
      <c r="J239" s="97"/>
      <c r="K239" s="97"/>
      <c r="L239" s="97"/>
      <c r="M239" s="67"/>
    </row>
    <row r="240" spans="1:13" ht="15" customHeight="1" x14ac:dyDescent="0.2">
      <c r="A240" s="285"/>
      <c r="B240" s="435">
        <f t="shared" si="7"/>
        <v>45850</v>
      </c>
      <c r="C240" s="350"/>
      <c r="D240" s="350"/>
      <c r="E240" s="350"/>
      <c r="F240" s="350"/>
      <c r="G240" s="350"/>
      <c r="H240" s="436">
        <f t="shared" si="8"/>
        <v>24</v>
      </c>
      <c r="I240" s="260"/>
      <c r="J240" s="97"/>
      <c r="K240" s="97"/>
      <c r="L240" s="97"/>
      <c r="M240" s="67"/>
    </row>
    <row r="241" spans="1:13" ht="15" customHeight="1" x14ac:dyDescent="0.2">
      <c r="A241" s="285"/>
      <c r="B241" s="435">
        <f t="shared" ref="B241:B304" si="9">B240+1</f>
        <v>45851</v>
      </c>
      <c r="C241" s="350"/>
      <c r="D241" s="350"/>
      <c r="E241" s="350"/>
      <c r="F241" s="350"/>
      <c r="G241" s="350"/>
      <c r="H241" s="436">
        <f t="shared" ref="H241:H304" si="10">24+IF(AND(MONTH(B241)=3,WEEKDAY(B241,2)=7,DAY(B241)&gt;=25),-1,0)+IF(AND(MONTH(B241)=10,WEEKDAY(B241,2)=7,DAY(B241)&gt;=25),1,0)</f>
        <v>24</v>
      </c>
      <c r="I241" s="260"/>
      <c r="J241" s="97"/>
      <c r="K241" s="97"/>
      <c r="L241" s="97"/>
      <c r="M241" s="67"/>
    </row>
    <row r="242" spans="1:13" ht="15" customHeight="1" x14ac:dyDescent="0.2">
      <c r="A242" s="285"/>
      <c r="B242" s="435">
        <f t="shared" si="9"/>
        <v>45852</v>
      </c>
      <c r="C242" s="350"/>
      <c r="D242" s="350"/>
      <c r="E242" s="350"/>
      <c r="F242" s="350"/>
      <c r="G242" s="350"/>
      <c r="H242" s="436">
        <f t="shared" si="10"/>
        <v>24</v>
      </c>
      <c r="I242" s="260"/>
      <c r="J242" s="97"/>
      <c r="K242" s="97"/>
      <c r="L242" s="97"/>
      <c r="M242" s="67"/>
    </row>
    <row r="243" spans="1:13" ht="15" customHeight="1" x14ac:dyDescent="0.2">
      <c r="A243" s="285"/>
      <c r="B243" s="435">
        <f t="shared" si="9"/>
        <v>45853</v>
      </c>
      <c r="C243" s="350"/>
      <c r="D243" s="350"/>
      <c r="E243" s="350"/>
      <c r="F243" s="350"/>
      <c r="G243" s="350"/>
      <c r="H243" s="436">
        <f t="shared" si="10"/>
        <v>24</v>
      </c>
      <c r="I243" s="260"/>
      <c r="J243" s="97"/>
      <c r="K243" s="97"/>
      <c r="L243" s="97"/>
      <c r="M243" s="67"/>
    </row>
    <row r="244" spans="1:13" ht="15" customHeight="1" x14ac:dyDescent="0.2">
      <c r="A244" s="285"/>
      <c r="B244" s="435">
        <f t="shared" si="9"/>
        <v>45854</v>
      </c>
      <c r="C244" s="350"/>
      <c r="D244" s="350"/>
      <c r="E244" s="350"/>
      <c r="F244" s="350"/>
      <c r="G244" s="350"/>
      <c r="H244" s="436">
        <f t="shared" si="10"/>
        <v>24</v>
      </c>
      <c r="I244" s="260"/>
      <c r="J244" s="97"/>
      <c r="K244" s="97"/>
      <c r="L244" s="97"/>
      <c r="M244" s="67"/>
    </row>
    <row r="245" spans="1:13" ht="15" customHeight="1" x14ac:dyDescent="0.2">
      <c r="A245" s="285"/>
      <c r="B245" s="435">
        <f t="shared" si="9"/>
        <v>45855</v>
      </c>
      <c r="C245" s="350"/>
      <c r="D245" s="350"/>
      <c r="E245" s="350"/>
      <c r="F245" s="350"/>
      <c r="G245" s="350"/>
      <c r="H245" s="436">
        <f t="shared" si="10"/>
        <v>24</v>
      </c>
      <c r="I245" s="260"/>
      <c r="J245" s="97"/>
      <c r="K245" s="97"/>
      <c r="L245" s="97"/>
      <c r="M245" s="67"/>
    </row>
    <row r="246" spans="1:13" ht="15" customHeight="1" x14ac:dyDescent="0.2">
      <c r="A246" s="285"/>
      <c r="B246" s="435">
        <f t="shared" si="9"/>
        <v>45856</v>
      </c>
      <c r="C246" s="350"/>
      <c r="D246" s="350"/>
      <c r="E246" s="350"/>
      <c r="F246" s="350"/>
      <c r="G246" s="350"/>
      <c r="H246" s="436">
        <f t="shared" si="10"/>
        <v>24</v>
      </c>
      <c r="I246" s="260"/>
      <c r="J246" s="97"/>
      <c r="K246" s="97"/>
      <c r="L246" s="97"/>
      <c r="M246" s="67"/>
    </row>
    <row r="247" spans="1:13" ht="15" customHeight="1" x14ac:dyDescent="0.2">
      <c r="A247" s="285"/>
      <c r="B247" s="435">
        <f t="shared" si="9"/>
        <v>45857</v>
      </c>
      <c r="C247" s="350"/>
      <c r="D247" s="350"/>
      <c r="E247" s="350"/>
      <c r="F247" s="350"/>
      <c r="G247" s="350"/>
      <c r="H247" s="436">
        <f t="shared" si="10"/>
        <v>24</v>
      </c>
      <c r="I247" s="260"/>
      <c r="J247" s="97"/>
      <c r="K247" s="97"/>
      <c r="L247" s="97"/>
      <c r="M247" s="67"/>
    </row>
    <row r="248" spans="1:13" ht="15" customHeight="1" x14ac:dyDescent="0.2">
      <c r="A248" s="285"/>
      <c r="B248" s="435">
        <f t="shared" si="9"/>
        <v>45858</v>
      </c>
      <c r="C248" s="350"/>
      <c r="D248" s="350"/>
      <c r="E248" s="350"/>
      <c r="F248" s="350"/>
      <c r="G248" s="350"/>
      <c r="H248" s="436">
        <f t="shared" si="10"/>
        <v>24</v>
      </c>
      <c r="I248" s="260"/>
      <c r="J248" s="97"/>
      <c r="K248" s="97"/>
      <c r="L248" s="97"/>
      <c r="M248" s="67"/>
    </row>
    <row r="249" spans="1:13" ht="15" customHeight="1" x14ac:dyDescent="0.2">
      <c r="A249" s="285"/>
      <c r="B249" s="435">
        <f t="shared" si="9"/>
        <v>45859</v>
      </c>
      <c r="C249" s="350"/>
      <c r="D249" s="350"/>
      <c r="E249" s="350"/>
      <c r="F249" s="350"/>
      <c r="G249" s="350"/>
      <c r="H249" s="436">
        <f t="shared" si="10"/>
        <v>24</v>
      </c>
      <c r="I249" s="260"/>
      <c r="J249" s="97"/>
      <c r="K249" s="97"/>
      <c r="L249" s="97"/>
      <c r="M249" s="67"/>
    </row>
    <row r="250" spans="1:13" ht="15" customHeight="1" x14ac:dyDescent="0.2">
      <c r="A250" s="285"/>
      <c r="B250" s="435">
        <f t="shared" si="9"/>
        <v>45860</v>
      </c>
      <c r="C250" s="350"/>
      <c r="D250" s="350"/>
      <c r="E250" s="350"/>
      <c r="F250" s="350"/>
      <c r="G250" s="350"/>
      <c r="H250" s="436">
        <f t="shared" si="10"/>
        <v>24</v>
      </c>
      <c r="I250" s="260"/>
      <c r="J250" s="97"/>
      <c r="K250" s="97"/>
      <c r="L250" s="97"/>
      <c r="M250" s="67"/>
    </row>
    <row r="251" spans="1:13" ht="15" customHeight="1" x14ac:dyDescent="0.2">
      <c r="A251" s="285"/>
      <c r="B251" s="435">
        <f t="shared" si="9"/>
        <v>45861</v>
      </c>
      <c r="C251" s="350"/>
      <c r="D251" s="350"/>
      <c r="E251" s="350"/>
      <c r="F251" s="350"/>
      <c r="G251" s="350"/>
      <c r="H251" s="436">
        <f t="shared" si="10"/>
        <v>24</v>
      </c>
      <c r="I251" s="260"/>
      <c r="J251" s="97"/>
      <c r="K251" s="97"/>
      <c r="L251" s="97"/>
      <c r="M251" s="67"/>
    </row>
    <row r="252" spans="1:13" ht="15" customHeight="1" x14ac:dyDescent="0.2">
      <c r="A252" s="285"/>
      <c r="B252" s="435">
        <f t="shared" si="9"/>
        <v>45862</v>
      </c>
      <c r="C252" s="350"/>
      <c r="D252" s="350"/>
      <c r="E252" s="350"/>
      <c r="F252" s="350"/>
      <c r="G252" s="350"/>
      <c r="H252" s="436">
        <f t="shared" si="10"/>
        <v>24</v>
      </c>
      <c r="I252" s="260"/>
      <c r="J252" s="97"/>
      <c r="K252" s="97"/>
      <c r="L252" s="97"/>
      <c r="M252" s="67"/>
    </row>
    <row r="253" spans="1:13" ht="15" customHeight="1" x14ac:dyDescent="0.2">
      <c r="A253" s="285"/>
      <c r="B253" s="435">
        <f t="shared" si="9"/>
        <v>45863</v>
      </c>
      <c r="C253" s="350"/>
      <c r="D253" s="350"/>
      <c r="E253" s="350"/>
      <c r="F253" s="350"/>
      <c r="G253" s="350"/>
      <c r="H253" s="436">
        <f t="shared" si="10"/>
        <v>24</v>
      </c>
      <c r="I253" s="260"/>
      <c r="J253" s="97"/>
      <c r="K253" s="97"/>
      <c r="L253" s="97"/>
      <c r="M253" s="67"/>
    </row>
    <row r="254" spans="1:13" ht="15" customHeight="1" x14ac:dyDescent="0.2">
      <c r="A254" s="285"/>
      <c r="B254" s="435">
        <f t="shared" si="9"/>
        <v>45864</v>
      </c>
      <c r="C254" s="350"/>
      <c r="D254" s="350"/>
      <c r="E254" s="350"/>
      <c r="F254" s="350"/>
      <c r="G254" s="350"/>
      <c r="H254" s="436">
        <f t="shared" si="10"/>
        <v>24</v>
      </c>
      <c r="I254" s="260"/>
      <c r="J254" s="97"/>
      <c r="K254" s="97"/>
      <c r="L254" s="97"/>
      <c r="M254" s="67"/>
    </row>
    <row r="255" spans="1:13" ht="15" customHeight="1" x14ac:dyDescent="0.2">
      <c r="A255" s="285"/>
      <c r="B255" s="435">
        <f t="shared" si="9"/>
        <v>45865</v>
      </c>
      <c r="C255" s="350"/>
      <c r="D255" s="350"/>
      <c r="E255" s="350"/>
      <c r="F255" s="350"/>
      <c r="G255" s="350"/>
      <c r="H255" s="436">
        <f t="shared" si="10"/>
        <v>24</v>
      </c>
      <c r="I255" s="260"/>
      <c r="J255" s="97"/>
      <c r="K255" s="97"/>
      <c r="L255" s="97"/>
      <c r="M255" s="67"/>
    </row>
    <row r="256" spans="1:13" ht="15" customHeight="1" x14ac:dyDescent="0.2">
      <c r="A256" s="285"/>
      <c r="B256" s="435">
        <f t="shared" si="9"/>
        <v>45866</v>
      </c>
      <c r="C256" s="350"/>
      <c r="D256" s="350"/>
      <c r="E256" s="350"/>
      <c r="F256" s="350"/>
      <c r="G256" s="350"/>
      <c r="H256" s="436">
        <f t="shared" si="10"/>
        <v>24</v>
      </c>
      <c r="I256" s="260"/>
      <c r="J256" s="97"/>
      <c r="K256" s="97"/>
      <c r="L256" s="97"/>
      <c r="M256" s="67"/>
    </row>
    <row r="257" spans="1:13" ht="15" customHeight="1" x14ac:dyDescent="0.2">
      <c r="A257" s="285"/>
      <c r="B257" s="435">
        <f t="shared" si="9"/>
        <v>45867</v>
      </c>
      <c r="C257" s="350"/>
      <c r="D257" s="350"/>
      <c r="E257" s="350"/>
      <c r="F257" s="350"/>
      <c r="G257" s="350"/>
      <c r="H257" s="436">
        <f t="shared" si="10"/>
        <v>24</v>
      </c>
      <c r="I257" s="260"/>
      <c r="J257" s="97"/>
      <c r="K257" s="97"/>
      <c r="L257" s="97"/>
      <c r="M257" s="67"/>
    </row>
    <row r="258" spans="1:13" ht="15" customHeight="1" x14ac:dyDescent="0.2">
      <c r="A258" s="285"/>
      <c r="B258" s="435">
        <f t="shared" si="9"/>
        <v>45868</v>
      </c>
      <c r="C258" s="350"/>
      <c r="D258" s="350"/>
      <c r="E258" s="350"/>
      <c r="F258" s="350"/>
      <c r="G258" s="350"/>
      <c r="H258" s="436">
        <f t="shared" si="10"/>
        <v>24</v>
      </c>
      <c r="I258" s="260"/>
      <c r="J258" s="97"/>
      <c r="K258" s="97"/>
      <c r="L258" s="97"/>
      <c r="M258" s="67"/>
    </row>
    <row r="259" spans="1:13" ht="15" customHeight="1" x14ac:dyDescent="0.2">
      <c r="A259" s="285"/>
      <c r="B259" s="435">
        <f t="shared" si="9"/>
        <v>45869</v>
      </c>
      <c r="C259" s="350"/>
      <c r="D259" s="350"/>
      <c r="E259" s="350"/>
      <c r="F259" s="350"/>
      <c r="G259" s="350"/>
      <c r="H259" s="436">
        <f t="shared" si="10"/>
        <v>24</v>
      </c>
      <c r="I259" s="260"/>
      <c r="J259" s="97"/>
      <c r="K259" s="97"/>
      <c r="L259" s="97"/>
      <c r="M259" s="67"/>
    </row>
    <row r="260" spans="1:13" ht="15" customHeight="1" x14ac:dyDescent="0.2">
      <c r="A260" s="285"/>
      <c r="B260" s="435">
        <f t="shared" si="9"/>
        <v>45870</v>
      </c>
      <c r="C260" s="350"/>
      <c r="D260" s="350"/>
      <c r="E260" s="350"/>
      <c r="F260" s="350"/>
      <c r="G260" s="350"/>
      <c r="H260" s="436">
        <f t="shared" si="10"/>
        <v>24</v>
      </c>
      <c r="I260" s="260"/>
      <c r="J260" s="97"/>
      <c r="K260" s="97"/>
      <c r="L260" s="97"/>
      <c r="M260" s="67"/>
    </row>
    <row r="261" spans="1:13" ht="15" customHeight="1" x14ac:dyDescent="0.2">
      <c r="A261" s="285"/>
      <c r="B261" s="435">
        <f t="shared" si="9"/>
        <v>45871</v>
      </c>
      <c r="C261" s="350"/>
      <c r="D261" s="350"/>
      <c r="E261" s="350"/>
      <c r="F261" s="350"/>
      <c r="G261" s="350"/>
      <c r="H261" s="436">
        <f t="shared" si="10"/>
        <v>24</v>
      </c>
      <c r="I261" s="260"/>
      <c r="J261" s="97"/>
      <c r="K261" s="97"/>
      <c r="L261" s="97"/>
      <c r="M261" s="67"/>
    </row>
    <row r="262" spans="1:13" ht="15" customHeight="1" x14ac:dyDescent="0.2">
      <c r="A262" s="285"/>
      <c r="B262" s="435">
        <f t="shared" si="9"/>
        <v>45872</v>
      </c>
      <c r="C262" s="350"/>
      <c r="D262" s="350"/>
      <c r="E262" s="350"/>
      <c r="F262" s="350"/>
      <c r="G262" s="350"/>
      <c r="H262" s="436">
        <f t="shared" si="10"/>
        <v>24</v>
      </c>
      <c r="I262" s="260"/>
      <c r="J262" s="97"/>
      <c r="K262" s="97"/>
      <c r="L262" s="97"/>
      <c r="M262" s="67"/>
    </row>
    <row r="263" spans="1:13" ht="15" customHeight="1" x14ac:dyDescent="0.2">
      <c r="A263" s="285"/>
      <c r="B263" s="435">
        <f t="shared" si="9"/>
        <v>45873</v>
      </c>
      <c r="C263" s="350"/>
      <c r="D263" s="350"/>
      <c r="E263" s="350"/>
      <c r="F263" s="350"/>
      <c r="G263" s="350"/>
      <c r="H263" s="436">
        <f t="shared" si="10"/>
        <v>24</v>
      </c>
      <c r="I263" s="260"/>
      <c r="J263" s="97"/>
      <c r="K263" s="97"/>
      <c r="L263" s="97"/>
      <c r="M263" s="67"/>
    </row>
    <row r="264" spans="1:13" ht="15" customHeight="1" x14ac:dyDescent="0.2">
      <c r="A264" s="285"/>
      <c r="B264" s="435">
        <f t="shared" si="9"/>
        <v>45874</v>
      </c>
      <c r="C264" s="350"/>
      <c r="D264" s="350"/>
      <c r="E264" s="350"/>
      <c r="F264" s="350"/>
      <c r="G264" s="350"/>
      <c r="H264" s="436">
        <f t="shared" si="10"/>
        <v>24</v>
      </c>
      <c r="I264" s="260"/>
      <c r="J264" s="97"/>
      <c r="K264" s="97"/>
      <c r="L264" s="97"/>
      <c r="M264" s="67"/>
    </row>
    <row r="265" spans="1:13" ht="15" customHeight="1" x14ac:dyDescent="0.2">
      <c r="A265" s="285"/>
      <c r="B265" s="435">
        <f t="shared" si="9"/>
        <v>45875</v>
      </c>
      <c r="C265" s="350"/>
      <c r="D265" s="350"/>
      <c r="E265" s="350"/>
      <c r="F265" s="350"/>
      <c r="G265" s="350"/>
      <c r="H265" s="436">
        <f t="shared" si="10"/>
        <v>24</v>
      </c>
      <c r="I265" s="260"/>
      <c r="J265" s="97"/>
      <c r="K265" s="97"/>
      <c r="L265" s="97"/>
      <c r="M265" s="67"/>
    </row>
    <row r="266" spans="1:13" ht="15" customHeight="1" x14ac:dyDescent="0.2">
      <c r="A266" s="285"/>
      <c r="B266" s="435">
        <f t="shared" si="9"/>
        <v>45876</v>
      </c>
      <c r="C266" s="350"/>
      <c r="D266" s="350"/>
      <c r="E266" s="350"/>
      <c r="F266" s="350"/>
      <c r="G266" s="350"/>
      <c r="H266" s="436">
        <f t="shared" si="10"/>
        <v>24</v>
      </c>
      <c r="I266" s="260"/>
      <c r="J266" s="97"/>
      <c r="K266" s="97"/>
      <c r="L266" s="97"/>
      <c r="M266" s="67"/>
    </row>
    <row r="267" spans="1:13" ht="15" customHeight="1" x14ac:dyDescent="0.2">
      <c r="A267" s="285"/>
      <c r="B267" s="435">
        <f t="shared" si="9"/>
        <v>45877</v>
      </c>
      <c r="C267" s="350"/>
      <c r="D267" s="350"/>
      <c r="E267" s="350"/>
      <c r="F267" s="350"/>
      <c r="G267" s="350"/>
      <c r="H267" s="436">
        <f t="shared" si="10"/>
        <v>24</v>
      </c>
      <c r="I267" s="260"/>
      <c r="J267" s="97"/>
      <c r="K267" s="97"/>
      <c r="L267" s="97"/>
      <c r="M267" s="67"/>
    </row>
    <row r="268" spans="1:13" ht="15" customHeight="1" x14ac:dyDescent="0.2">
      <c r="A268" s="285"/>
      <c r="B268" s="435">
        <f t="shared" si="9"/>
        <v>45878</v>
      </c>
      <c r="C268" s="350"/>
      <c r="D268" s="350"/>
      <c r="E268" s="350"/>
      <c r="F268" s="350"/>
      <c r="G268" s="350"/>
      <c r="H268" s="436">
        <f t="shared" si="10"/>
        <v>24</v>
      </c>
      <c r="I268" s="260"/>
      <c r="J268" s="97"/>
      <c r="K268" s="97"/>
      <c r="L268" s="97"/>
      <c r="M268" s="67"/>
    </row>
    <row r="269" spans="1:13" ht="15" customHeight="1" x14ac:dyDescent="0.2">
      <c r="A269" s="285"/>
      <c r="B269" s="435">
        <f t="shared" si="9"/>
        <v>45879</v>
      </c>
      <c r="C269" s="350"/>
      <c r="D269" s="350"/>
      <c r="E269" s="350"/>
      <c r="F269" s="350"/>
      <c r="G269" s="350"/>
      <c r="H269" s="436">
        <f t="shared" si="10"/>
        <v>24</v>
      </c>
      <c r="I269" s="260"/>
      <c r="J269" s="97"/>
      <c r="K269" s="97"/>
      <c r="L269" s="97"/>
      <c r="M269" s="67"/>
    </row>
    <row r="270" spans="1:13" ht="15" customHeight="1" x14ac:dyDescent="0.2">
      <c r="A270" s="285"/>
      <c r="B270" s="435">
        <f t="shared" si="9"/>
        <v>45880</v>
      </c>
      <c r="C270" s="350"/>
      <c r="D270" s="350"/>
      <c r="E270" s="350"/>
      <c r="F270" s="350"/>
      <c r="G270" s="350"/>
      <c r="H270" s="436">
        <f t="shared" si="10"/>
        <v>24</v>
      </c>
      <c r="I270" s="260"/>
      <c r="J270" s="97"/>
      <c r="K270" s="97"/>
      <c r="L270" s="97"/>
      <c r="M270" s="67"/>
    </row>
    <row r="271" spans="1:13" ht="15" customHeight="1" x14ac:dyDescent="0.2">
      <c r="A271" s="285"/>
      <c r="B271" s="435">
        <f t="shared" si="9"/>
        <v>45881</v>
      </c>
      <c r="C271" s="350"/>
      <c r="D271" s="350"/>
      <c r="E271" s="350"/>
      <c r="F271" s="350"/>
      <c r="G271" s="350"/>
      <c r="H271" s="436">
        <f t="shared" si="10"/>
        <v>24</v>
      </c>
      <c r="I271" s="260"/>
      <c r="J271" s="97"/>
      <c r="K271" s="97"/>
      <c r="L271" s="97"/>
      <c r="M271" s="67"/>
    </row>
    <row r="272" spans="1:13" ht="15" customHeight="1" x14ac:dyDescent="0.2">
      <c r="A272" s="285"/>
      <c r="B272" s="435">
        <f t="shared" si="9"/>
        <v>45882</v>
      </c>
      <c r="C272" s="350"/>
      <c r="D272" s="350"/>
      <c r="E272" s="350"/>
      <c r="F272" s="350"/>
      <c r="G272" s="350"/>
      <c r="H272" s="436">
        <f t="shared" si="10"/>
        <v>24</v>
      </c>
      <c r="I272" s="260"/>
      <c r="J272" s="97"/>
      <c r="K272" s="97"/>
      <c r="L272" s="97"/>
      <c r="M272" s="67"/>
    </row>
    <row r="273" spans="1:13" ht="15" customHeight="1" x14ac:dyDescent="0.2">
      <c r="A273" s="285"/>
      <c r="B273" s="435">
        <f t="shared" si="9"/>
        <v>45883</v>
      </c>
      <c r="C273" s="350"/>
      <c r="D273" s="350"/>
      <c r="E273" s="350"/>
      <c r="F273" s="350"/>
      <c r="G273" s="350"/>
      <c r="H273" s="436">
        <f t="shared" si="10"/>
        <v>24</v>
      </c>
      <c r="I273" s="260"/>
      <c r="J273" s="97"/>
      <c r="K273" s="97"/>
      <c r="L273" s="97"/>
      <c r="M273" s="67"/>
    </row>
    <row r="274" spans="1:13" ht="15" customHeight="1" x14ac:dyDescent="0.2">
      <c r="A274" s="285"/>
      <c r="B274" s="435">
        <f t="shared" si="9"/>
        <v>45884</v>
      </c>
      <c r="C274" s="350"/>
      <c r="D274" s="350"/>
      <c r="E274" s="350"/>
      <c r="F274" s="350"/>
      <c r="G274" s="350"/>
      <c r="H274" s="436">
        <f t="shared" si="10"/>
        <v>24</v>
      </c>
      <c r="I274" s="260"/>
      <c r="J274" s="97"/>
      <c r="K274" s="97"/>
      <c r="L274" s="97"/>
      <c r="M274" s="67"/>
    </row>
    <row r="275" spans="1:13" ht="15" customHeight="1" x14ac:dyDescent="0.2">
      <c r="A275" s="285"/>
      <c r="B275" s="435">
        <f t="shared" si="9"/>
        <v>45885</v>
      </c>
      <c r="C275" s="350"/>
      <c r="D275" s="350"/>
      <c r="E275" s="350"/>
      <c r="F275" s="350"/>
      <c r="G275" s="350"/>
      <c r="H275" s="436">
        <f t="shared" si="10"/>
        <v>24</v>
      </c>
      <c r="I275" s="260"/>
      <c r="J275" s="97"/>
      <c r="K275" s="97"/>
      <c r="L275" s="97"/>
      <c r="M275" s="67"/>
    </row>
    <row r="276" spans="1:13" ht="15" customHeight="1" x14ac:dyDescent="0.2">
      <c r="A276" s="285"/>
      <c r="B276" s="435">
        <f t="shared" si="9"/>
        <v>45886</v>
      </c>
      <c r="C276" s="350"/>
      <c r="D276" s="350"/>
      <c r="E276" s="350"/>
      <c r="F276" s="350"/>
      <c r="G276" s="350"/>
      <c r="H276" s="436">
        <f t="shared" si="10"/>
        <v>24</v>
      </c>
      <c r="I276" s="260"/>
      <c r="J276" s="97"/>
      <c r="K276" s="97"/>
      <c r="L276" s="97"/>
      <c r="M276" s="67"/>
    </row>
    <row r="277" spans="1:13" ht="15" customHeight="1" x14ac:dyDescent="0.2">
      <c r="A277" s="285"/>
      <c r="B277" s="435">
        <f t="shared" si="9"/>
        <v>45887</v>
      </c>
      <c r="C277" s="350"/>
      <c r="D277" s="350"/>
      <c r="E277" s="350"/>
      <c r="F277" s="350"/>
      <c r="G277" s="350"/>
      <c r="H277" s="436">
        <f t="shared" si="10"/>
        <v>24</v>
      </c>
      <c r="I277" s="260"/>
      <c r="J277" s="97"/>
      <c r="K277" s="97"/>
      <c r="L277" s="97"/>
      <c r="M277" s="67"/>
    </row>
    <row r="278" spans="1:13" ht="15" customHeight="1" x14ac:dyDescent="0.2">
      <c r="A278" s="285"/>
      <c r="B278" s="435">
        <f t="shared" si="9"/>
        <v>45888</v>
      </c>
      <c r="C278" s="350"/>
      <c r="D278" s="350"/>
      <c r="E278" s="350"/>
      <c r="F278" s="350"/>
      <c r="G278" s="350"/>
      <c r="H278" s="436">
        <f t="shared" si="10"/>
        <v>24</v>
      </c>
      <c r="I278" s="260"/>
      <c r="J278" s="97"/>
      <c r="K278" s="97"/>
      <c r="L278" s="97"/>
      <c r="M278" s="67"/>
    </row>
    <row r="279" spans="1:13" ht="15" customHeight="1" x14ac:dyDescent="0.2">
      <c r="A279" s="285"/>
      <c r="B279" s="435">
        <f t="shared" si="9"/>
        <v>45889</v>
      </c>
      <c r="C279" s="350"/>
      <c r="D279" s="350"/>
      <c r="E279" s="350"/>
      <c r="F279" s="350"/>
      <c r="G279" s="350"/>
      <c r="H279" s="436">
        <f t="shared" si="10"/>
        <v>24</v>
      </c>
      <c r="I279" s="260"/>
      <c r="J279" s="97"/>
      <c r="K279" s="97"/>
      <c r="L279" s="97"/>
      <c r="M279" s="67"/>
    </row>
    <row r="280" spans="1:13" ht="15" customHeight="1" x14ac:dyDescent="0.2">
      <c r="A280" s="285"/>
      <c r="B280" s="435">
        <f t="shared" si="9"/>
        <v>45890</v>
      </c>
      <c r="C280" s="350"/>
      <c r="D280" s="350"/>
      <c r="E280" s="350"/>
      <c r="F280" s="350"/>
      <c r="G280" s="350"/>
      <c r="H280" s="436">
        <f t="shared" si="10"/>
        <v>24</v>
      </c>
      <c r="I280" s="260"/>
      <c r="J280" s="97"/>
      <c r="K280" s="97"/>
      <c r="L280" s="97"/>
      <c r="M280" s="67"/>
    </row>
    <row r="281" spans="1:13" ht="15" customHeight="1" x14ac:dyDescent="0.2">
      <c r="A281" s="285"/>
      <c r="B281" s="435">
        <f t="shared" si="9"/>
        <v>45891</v>
      </c>
      <c r="C281" s="350"/>
      <c r="D281" s="350"/>
      <c r="E281" s="350"/>
      <c r="F281" s="350"/>
      <c r="G281" s="350"/>
      <c r="H281" s="436">
        <f t="shared" si="10"/>
        <v>24</v>
      </c>
      <c r="I281" s="260"/>
      <c r="J281" s="97"/>
      <c r="K281" s="97"/>
      <c r="L281" s="97"/>
      <c r="M281" s="67"/>
    </row>
    <row r="282" spans="1:13" ht="15" customHeight="1" x14ac:dyDescent="0.2">
      <c r="A282" s="285"/>
      <c r="B282" s="435">
        <f t="shared" si="9"/>
        <v>45892</v>
      </c>
      <c r="C282" s="350"/>
      <c r="D282" s="350"/>
      <c r="E282" s="350"/>
      <c r="F282" s="350"/>
      <c r="G282" s="350"/>
      <c r="H282" s="436">
        <f t="shared" si="10"/>
        <v>24</v>
      </c>
      <c r="I282" s="260"/>
      <c r="J282" s="97"/>
      <c r="K282" s="97"/>
      <c r="L282" s="97"/>
      <c r="M282" s="67"/>
    </row>
    <row r="283" spans="1:13" ht="15" customHeight="1" x14ac:dyDescent="0.2">
      <c r="A283" s="285"/>
      <c r="B283" s="435">
        <f t="shared" si="9"/>
        <v>45893</v>
      </c>
      <c r="C283" s="350"/>
      <c r="D283" s="350"/>
      <c r="E283" s="350"/>
      <c r="F283" s="350"/>
      <c r="G283" s="350"/>
      <c r="H283" s="436">
        <f t="shared" si="10"/>
        <v>24</v>
      </c>
      <c r="I283" s="260"/>
      <c r="J283" s="97"/>
      <c r="K283" s="97"/>
      <c r="L283" s="97"/>
      <c r="M283" s="67"/>
    </row>
    <row r="284" spans="1:13" ht="15" customHeight="1" x14ac:dyDescent="0.2">
      <c r="A284" s="285"/>
      <c r="B284" s="435">
        <f t="shared" si="9"/>
        <v>45894</v>
      </c>
      <c r="C284" s="350"/>
      <c r="D284" s="350"/>
      <c r="E284" s="350"/>
      <c r="F284" s="350"/>
      <c r="G284" s="350"/>
      <c r="H284" s="436">
        <f t="shared" si="10"/>
        <v>24</v>
      </c>
      <c r="I284" s="260"/>
      <c r="J284" s="97"/>
      <c r="K284" s="97"/>
      <c r="L284" s="97"/>
      <c r="M284" s="67"/>
    </row>
    <row r="285" spans="1:13" ht="15" customHeight="1" x14ac:dyDescent="0.2">
      <c r="A285" s="285"/>
      <c r="B285" s="435">
        <f t="shared" si="9"/>
        <v>45895</v>
      </c>
      <c r="C285" s="350"/>
      <c r="D285" s="350"/>
      <c r="E285" s="350"/>
      <c r="F285" s="350"/>
      <c r="G285" s="350"/>
      <c r="H285" s="436">
        <f t="shared" si="10"/>
        <v>24</v>
      </c>
      <c r="I285" s="260"/>
      <c r="J285" s="97"/>
      <c r="K285" s="97"/>
      <c r="L285" s="97"/>
      <c r="M285" s="67"/>
    </row>
    <row r="286" spans="1:13" ht="15" customHeight="1" x14ac:dyDescent="0.2">
      <c r="A286" s="285"/>
      <c r="B286" s="435">
        <f t="shared" si="9"/>
        <v>45896</v>
      </c>
      <c r="C286" s="350"/>
      <c r="D286" s="350"/>
      <c r="E286" s="350"/>
      <c r="F286" s="350"/>
      <c r="G286" s="350"/>
      <c r="H286" s="436">
        <f t="shared" si="10"/>
        <v>24</v>
      </c>
      <c r="I286" s="260"/>
      <c r="J286" s="97"/>
      <c r="K286" s="97"/>
      <c r="L286" s="97"/>
      <c r="M286" s="67"/>
    </row>
    <row r="287" spans="1:13" ht="15" customHeight="1" x14ac:dyDescent="0.2">
      <c r="A287" s="285"/>
      <c r="B287" s="435">
        <f t="shared" si="9"/>
        <v>45897</v>
      </c>
      <c r="C287" s="350"/>
      <c r="D287" s="350"/>
      <c r="E287" s="350"/>
      <c r="F287" s="350"/>
      <c r="G287" s="350"/>
      <c r="H287" s="436">
        <f t="shared" si="10"/>
        <v>24</v>
      </c>
      <c r="I287" s="260"/>
      <c r="J287" s="97"/>
      <c r="K287" s="97"/>
      <c r="L287" s="97"/>
      <c r="M287" s="67"/>
    </row>
    <row r="288" spans="1:13" ht="15" customHeight="1" x14ac:dyDescent="0.2">
      <c r="A288" s="285"/>
      <c r="B288" s="435">
        <f t="shared" si="9"/>
        <v>45898</v>
      </c>
      <c r="C288" s="350"/>
      <c r="D288" s="350"/>
      <c r="E288" s="350"/>
      <c r="F288" s="350"/>
      <c r="G288" s="350"/>
      <c r="H288" s="436">
        <f t="shared" si="10"/>
        <v>24</v>
      </c>
      <c r="I288" s="260"/>
      <c r="J288" s="97"/>
      <c r="K288" s="97"/>
      <c r="L288" s="97"/>
      <c r="M288" s="67"/>
    </row>
    <row r="289" spans="1:13" ht="15" customHeight="1" x14ac:dyDescent="0.2">
      <c r="A289" s="285"/>
      <c r="B289" s="435">
        <f t="shared" si="9"/>
        <v>45899</v>
      </c>
      <c r="C289" s="350"/>
      <c r="D289" s="350"/>
      <c r="E289" s="350"/>
      <c r="F289" s="350"/>
      <c r="G289" s="350"/>
      <c r="H289" s="436">
        <f t="shared" si="10"/>
        <v>24</v>
      </c>
      <c r="I289" s="260"/>
      <c r="J289" s="97"/>
      <c r="K289" s="97"/>
      <c r="L289" s="97"/>
      <c r="M289" s="67"/>
    </row>
    <row r="290" spans="1:13" ht="15" customHeight="1" x14ac:dyDescent="0.2">
      <c r="A290" s="285"/>
      <c r="B290" s="435">
        <f t="shared" si="9"/>
        <v>45900</v>
      </c>
      <c r="C290" s="350"/>
      <c r="D290" s="350"/>
      <c r="E290" s="350"/>
      <c r="F290" s="350"/>
      <c r="G290" s="350"/>
      <c r="H290" s="436">
        <f t="shared" si="10"/>
        <v>24</v>
      </c>
      <c r="I290" s="260"/>
      <c r="J290" s="97"/>
      <c r="K290" s="97"/>
      <c r="L290" s="97"/>
      <c r="M290" s="67"/>
    </row>
    <row r="291" spans="1:13" ht="15" customHeight="1" x14ac:dyDescent="0.2">
      <c r="A291" s="285"/>
      <c r="B291" s="435">
        <f t="shared" si="9"/>
        <v>45901</v>
      </c>
      <c r="C291" s="350"/>
      <c r="D291" s="350"/>
      <c r="E291" s="350"/>
      <c r="F291" s="350"/>
      <c r="G291" s="350"/>
      <c r="H291" s="436">
        <f t="shared" si="10"/>
        <v>24</v>
      </c>
      <c r="I291" s="260"/>
      <c r="J291" s="97"/>
      <c r="K291" s="97"/>
      <c r="L291" s="97"/>
      <c r="M291" s="67"/>
    </row>
    <row r="292" spans="1:13" ht="15" customHeight="1" x14ac:dyDescent="0.2">
      <c r="A292" s="285"/>
      <c r="B292" s="435">
        <f t="shared" si="9"/>
        <v>45902</v>
      </c>
      <c r="C292" s="350"/>
      <c r="D292" s="350"/>
      <c r="E292" s="350"/>
      <c r="F292" s="350"/>
      <c r="G292" s="350"/>
      <c r="H292" s="436">
        <f t="shared" si="10"/>
        <v>24</v>
      </c>
      <c r="I292" s="260"/>
      <c r="J292" s="97"/>
      <c r="K292" s="97"/>
      <c r="L292" s="97"/>
      <c r="M292" s="67"/>
    </row>
    <row r="293" spans="1:13" ht="15" customHeight="1" x14ac:dyDescent="0.2">
      <c r="A293" s="285"/>
      <c r="B293" s="435">
        <f t="shared" si="9"/>
        <v>45903</v>
      </c>
      <c r="C293" s="350"/>
      <c r="D293" s="350"/>
      <c r="E293" s="350"/>
      <c r="F293" s="350"/>
      <c r="G293" s="350"/>
      <c r="H293" s="436">
        <f t="shared" si="10"/>
        <v>24</v>
      </c>
      <c r="I293" s="260"/>
      <c r="J293" s="97"/>
      <c r="K293" s="97"/>
      <c r="L293" s="97"/>
      <c r="M293" s="67"/>
    </row>
    <row r="294" spans="1:13" ht="15" customHeight="1" x14ac:dyDescent="0.2">
      <c r="A294" s="285"/>
      <c r="B294" s="435">
        <f t="shared" si="9"/>
        <v>45904</v>
      </c>
      <c r="C294" s="350"/>
      <c r="D294" s="350"/>
      <c r="E294" s="350"/>
      <c r="F294" s="350"/>
      <c r="G294" s="350"/>
      <c r="H294" s="436">
        <f t="shared" si="10"/>
        <v>24</v>
      </c>
      <c r="I294" s="260"/>
      <c r="J294" s="97"/>
      <c r="K294" s="97"/>
      <c r="L294" s="97"/>
      <c r="M294" s="67"/>
    </row>
    <row r="295" spans="1:13" ht="15" customHeight="1" x14ac:dyDescent="0.2">
      <c r="A295" s="285"/>
      <c r="B295" s="435">
        <f t="shared" si="9"/>
        <v>45905</v>
      </c>
      <c r="C295" s="350"/>
      <c r="D295" s="350"/>
      <c r="E295" s="350"/>
      <c r="F295" s="350"/>
      <c r="G295" s="350"/>
      <c r="H295" s="436">
        <f t="shared" si="10"/>
        <v>24</v>
      </c>
      <c r="I295" s="260"/>
      <c r="J295" s="97"/>
      <c r="K295" s="97"/>
      <c r="L295" s="97"/>
      <c r="M295" s="67"/>
    </row>
    <row r="296" spans="1:13" ht="15" customHeight="1" x14ac:dyDescent="0.2">
      <c r="A296" s="285"/>
      <c r="B296" s="435">
        <f t="shared" si="9"/>
        <v>45906</v>
      </c>
      <c r="C296" s="350"/>
      <c r="D296" s="350"/>
      <c r="E296" s="350"/>
      <c r="F296" s="350"/>
      <c r="G296" s="350"/>
      <c r="H296" s="436">
        <f t="shared" si="10"/>
        <v>24</v>
      </c>
      <c r="I296" s="260"/>
      <c r="J296" s="97"/>
      <c r="K296" s="97"/>
      <c r="L296" s="97"/>
      <c r="M296" s="67"/>
    </row>
    <row r="297" spans="1:13" ht="15" customHeight="1" x14ac:dyDescent="0.2">
      <c r="A297" s="285"/>
      <c r="B297" s="435">
        <f t="shared" si="9"/>
        <v>45907</v>
      </c>
      <c r="C297" s="350"/>
      <c r="D297" s="350"/>
      <c r="E297" s="350"/>
      <c r="F297" s="350"/>
      <c r="G297" s="350"/>
      <c r="H297" s="436">
        <f t="shared" si="10"/>
        <v>24</v>
      </c>
      <c r="I297" s="260"/>
      <c r="J297" s="97"/>
      <c r="K297" s="97"/>
      <c r="L297" s="97"/>
      <c r="M297" s="67"/>
    </row>
    <row r="298" spans="1:13" ht="15" customHeight="1" x14ac:dyDescent="0.2">
      <c r="A298" s="285"/>
      <c r="B298" s="435">
        <f t="shared" si="9"/>
        <v>45908</v>
      </c>
      <c r="C298" s="350"/>
      <c r="D298" s="350"/>
      <c r="E298" s="350"/>
      <c r="F298" s="350"/>
      <c r="G298" s="350"/>
      <c r="H298" s="436">
        <f t="shared" si="10"/>
        <v>24</v>
      </c>
      <c r="I298" s="260"/>
      <c r="J298" s="97"/>
      <c r="K298" s="97"/>
      <c r="L298" s="97"/>
      <c r="M298" s="67"/>
    </row>
    <row r="299" spans="1:13" ht="15" customHeight="1" x14ac:dyDescent="0.2">
      <c r="A299" s="285"/>
      <c r="B299" s="435">
        <f t="shared" si="9"/>
        <v>45909</v>
      </c>
      <c r="C299" s="350"/>
      <c r="D299" s="350"/>
      <c r="E299" s="350"/>
      <c r="F299" s="350"/>
      <c r="G299" s="350"/>
      <c r="H299" s="436">
        <f t="shared" si="10"/>
        <v>24</v>
      </c>
      <c r="I299" s="260"/>
      <c r="J299" s="97"/>
      <c r="K299" s="97"/>
      <c r="L299" s="97"/>
      <c r="M299" s="67"/>
    </row>
    <row r="300" spans="1:13" ht="15" customHeight="1" x14ac:dyDescent="0.2">
      <c r="A300" s="285"/>
      <c r="B300" s="435">
        <f t="shared" si="9"/>
        <v>45910</v>
      </c>
      <c r="C300" s="350"/>
      <c r="D300" s="350"/>
      <c r="E300" s="350"/>
      <c r="F300" s="350"/>
      <c r="G300" s="350"/>
      <c r="H300" s="436">
        <f t="shared" si="10"/>
        <v>24</v>
      </c>
      <c r="I300" s="260"/>
      <c r="J300" s="97"/>
      <c r="K300" s="97"/>
      <c r="L300" s="97"/>
      <c r="M300" s="67"/>
    </row>
    <row r="301" spans="1:13" ht="15" customHeight="1" x14ac:dyDescent="0.2">
      <c r="A301" s="285"/>
      <c r="B301" s="435">
        <f t="shared" si="9"/>
        <v>45911</v>
      </c>
      <c r="C301" s="350"/>
      <c r="D301" s="350"/>
      <c r="E301" s="350"/>
      <c r="F301" s="350"/>
      <c r="G301" s="350"/>
      <c r="H301" s="436">
        <f t="shared" si="10"/>
        <v>24</v>
      </c>
      <c r="I301" s="260"/>
      <c r="J301" s="97"/>
      <c r="K301" s="97"/>
      <c r="L301" s="97"/>
      <c r="M301" s="67"/>
    </row>
    <row r="302" spans="1:13" ht="15" customHeight="1" x14ac:dyDescent="0.2">
      <c r="A302" s="285"/>
      <c r="B302" s="435">
        <f t="shared" si="9"/>
        <v>45912</v>
      </c>
      <c r="C302" s="350"/>
      <c r="D302" s="350"/>
      <c r="E302" s="350"/>
      <c r="F302" s="350"/>
      <c r="G302" s="350"/>
      <c r="H302" s="436">
        <f t="shared" si="10"/>
        <v>24</v>
      </c>
      <c r="I302" s="260"/>
      <c r="J302" s="97"/>
      <c r="K302" s="97"/>
      <c r="L302" s="97"/>
      <c r="M302" s="67"/>
    </row>
    <row r="303" spans="1:13" ht="15" customHeight="1" x14ac:dyDescent="0.2">
      <c r="A303" s="285"/>
      <c r="B303" s="435">
        <f t="shared" si="9"/>
        <v>45913</v>
      </c>
      <c r="C303" s="350"/>
      <c r="D303" s="350"/>
      <c r="E303" s="350"/>
      <c r="F303" s="350"/>
      <c r="G303" s="350"/>
      <c r="H303" s="436">
        <f t="shared" si="10"/>
        <v>24</v>
      </c>
      <c r="I303" s="260"/>
      <c r="J303" s="97"/>
      <c r="K303" s="97"/>
      <c r="L303" s="97"/>
      <c r="M303" s="67"/>
    </row>
    <row r="304" spans="1:13" ht="15" customHeight="1" x14ac:dyDescent="0.2">
      <c r="A304" s="285"/>
      <c r="B304" s="435">
        <f t="shared" si="9"/>
        <v>45914</v>
      </c>
      <c r="C304" s="350"/>
      <c r="D304" s="350"/>
      <c r="E304" s="350"/>
      <c r="F304" s="350"/>
      <c r="G304" s="350"/>
      <c r="H304" s="436">
        <f t="shared" si="10"/>
        <v>24</v>
      </c>
      <c r="I304" s="260"/>
      <c r="J304" s="97"/>
      <c r="K304" s="97"/>
      <c r="L304" s="97"/>
      <c r="M304" s="67"/>
    </row>
    <row r="305" spans="1:13" ht="15" customHeight="1" x14ac:dyDescent="0.2">
      <c r="A305" s="285"/>
      <c r="B305" s="435">
        <f t="shared" ref="B305:B368" si="11">B304+1</f>
        <v>45915</v>
      </c>
      <c r="C305" s="350"/>
      <c r="D305" s="350"/>
      <c r="E305" s="350"/>
      <c r="F305" s="350"/>
      <c r="G305" s="350"/>
      <c r="H305" s="436">
        <f t="shared" ref="H305:H368" si="12">24+IF(AND(MONTH(B305)=3,WEEKDAY(B305,2)=7,DAY(B305)&gt;=25),-1,0)+IF(AND(MONTH(B305)=10,WEEKDAY(B305,2)=7,DAY(B305)&gt;=25),1,0)</f>
        <v>24</v>
      </c>
      <c r="I305" s="260"/>
      <c r="J305" s="97"/>
      <c r="K305" s="97"/>
      <c r="L305" s="97"/>
      <c r="M305" s="67"/>
    </row>
    <row r="306" spans="1:13" ht="15" customHeight="1" x14ac:dyDescent="0.2">
      <c r="A306" s="285"/>
      <c r="B306" s="435">
        <f t="shared" si="11"/>
        <v>45916</v>
      </c>
      <c r="C306" s="350"/>
      <c r="D306" s="350"/>
      <c r="E306" s="350"/>
      <c r="F306" s="350"/>
      <c r="G306" s="350"/>
      <c r="H306" s="436">
        <f t="shared" si="12"/>
        <v>24</v>
      </c>
      <c r="I306" s="260"/>
      <c r="J306" s="97"/>
      <c r="K306" s="97"/>
      <c r="L306" s="97"/>
      <c r="M306" s="67"/>
    </row>
    <row r="307" spans="1:13" ht="15" customHeight="1" x14ac:dyDescent="0.2">
      <c r="A307" s="285"/>
      <c r="B307" s="435">
        <f t="shared" si="11"/>
        <v>45917</v>
      </c>
      <c r="C307" s="350"/>
      <c r="D307" s="350"/>
      <c r="E307" s="350"/>
      <c r="F307" s="350"/>
      <c r="G307" s="350"/>
      <c r="H307" s="436">
        <f t="shared" si="12"/>
        <v>24</v>
      </c>
      <c r="I307" s="260"/>
      <c r="J307" s="97"/>
      <c r="K307" s="97"/>
      <c r="L307" s="97"/>
      <c r="M307" s="67"/>
    </row>
    <row r="308" spans="1:13" ht="15" customHeight="1" x14ac:dyDescent="0.2">
      <c r="A308" s="285"/>
      <c r="B308" s="435">
        <f t="shared" si="11"/>
        <v>45918</v>
      </c>
      <c r="C308" s="350"/>
      <c r="D308" s="350"/>
      <c r="E308" s="350"/>
      <c r="F308" s="350"/>
      <c r="G308" s="350"/>
      <c r="H308" s="436">
        <f t="shared" si="12"/>
        <v>24</v>
      </c>
      <c r="I308" s="260"/>
      <c r="J308" s="97"/>
      <c r="K308" s="97"/>
      <c r="L308" s="97"/>
      <c r="M308" s="67"/>
    </row>
    <row r="309" spans="1:13" ht="15" customHeight="1" x14ac:dyDescent="0.2">
      <c r="A309" s="285"/>
      <c r="B309" s="435">
        <f t="shared" si="11"/>
        <v>45919</v>
      </c>
      <c r="C309" s="350"/>
      <c r="D309" s="350"/>
      <c r="E309" s="350"/>
      <c r="F309" s="350"/>
      <c r="G309" s="350"/>
      <c r="H309" s="436">
        <f t="shared" si="12"/>
        <v>24</v>
      </c>
      <c r="I309" s="260"/>
      <c r="J309" s="97"/>
      <c r="K309" s="97"/>
      <c r="L309" s="97"/>
      <c r="M309" s="67"/>
    </row>
    <row r="310" spans="1:13" ht="15" customHeight="1" x14ac:dyDescent="0.2">
      <c r="A310" s="285"/>
      <c r="B310" s="435">
        <f t="shared" si="11"/>
        <v>45920</v>
      </c>
      <c r="C310" s="350"/>
      <c r="D310" s="350"/>
      <c r="E310" s="350"/>
      <c r="F310" s="350"/>
      <c r="G310" s="350"/>
      <c r="H310" s="436">
        <f t="shared" si="12"/>
        <v>24</v>
      </c>
      <c r="I310" s="260"/>
      <c r="J310" s="97"/>
      <c r="K310" s="97"/>
      <c r="L310" s="97"/>
      <c r="M310" s="67"/>
    </row>
    <row r="311" spans="1:13" ht="15" customHeight="1" x14ac:dyDescent="0.2">
      <c r="A311" s="285"/>
      <c r="B311" s="435">
        <f t="shared" si="11"/>
        <v>45921</v>
      </c>
      <c r="C311" s="350"/>
      <c r="D311" s="350"/>
      <c r="E311" s="350"/>
      <c r="F311" s="350"/>
      <c r="G311" s="350"/>
      <c r="H311" s="436">
        <f t="shared" si="12"/>
        <v>24</v>
      </c>
      <c r="I311" s="260"/>
      <c r="J311" s="97"/>
      <c r="K311" s="97"/>
      <c r="L311" s="97"/>
      <c r="M311" s="67"/>
    </row>
    <row r="312" spans="1:13" ht="15" customHeight="1" x14ac:dyDescent="0.2">
      <c r="A312" s="285"/>
      <c r="B312" s="435">
        <f t="shared" si="11"/>
        <v>45922</v>
      </c>
      <c r="C312" s="350"/>
      <c r="D312" s="350"/>
      <c r="E312" s="350"/>
      <c r="F312" s="350"/>
      <c r="G312" s="350"/>
      <c r="H312" s="436">
        <f t="shared" si="12"/>
        <v>24</v>
      </c>
      <c r="I312" s="260"/>
      <c r="J312" s="97"/>
      <c r="K312" s="97"/>
      <c r="L312" s="97"/>
      <c r="M312" s="67"/>
    </row>
    <row r="313" spans="1:13" ht="15" customHeight="1" x14ac:dyDescent="0.2">
      <c r="A313" s="285"/>
      <c r="B313" s="435">
        <f t="shared" si="11"/>
        <v>45923</v>
      </c>
      <c r="C313" s="350"/>
      <c r="D313" s="350"/>
      <c r="E313" s="350"/>
      <c r="F313" s="350"/>
      <c r="G313" s="350"/>
      <c r="H313" s="436">
        <f t="shared" si="12"/>
        <v>24</v>
      </c>
      <c r="I313" s="260"/>
      <c r="J313" s="97"/>
      <c r="K313" s="97"/>
      <c r="L313" s="97"/>
      <c r="M313" s="67"/>
    </row>
    <row r="314" spans="1:13" ht="15" customHeight="1" x14ac:dyDescent="0.2">
      <c r="A314" s="285"/>
      <c r="B314" s="435">
        <f t="shared" si="11"/>
        <v>45924</v>
      </c>
      <c r="C314" s="350"/>
      <c r="D314" s="350"/>
      <c r="E314" s="350"/>
      <c r="F314" s="350"/>
      <c r="G314" s="350"/>
      <c r="H314" s="436">
        <f t="shared" si="12"/>
        <v>24</v>
      </c>
      <c r="I314" s="260"/>
      <c r="J314" s="97"/>
      <c r="K314" s="97"/>
      <c r="L314" s="97"/>
      <c r="M314" s="67"/>
    </row>
    <row r="315" spans="1:13" ht="15" customHeight="1" x14ac:dyDescent="0.2">
      <c r="A315" s="285"/>
      <c r="B315" s="435">
        <f t="shared" si="11"/>
        <v>45925</v>
      </c>
      <c r="C315" s="350"/>
      <c r="D315" s="350"/>
      <c r="E315" s="350"/>
      <c r="F315" s="350"/>
      <c r="G315" s="350"/>
      <c r="H315" s="436">
        <f t="shared" si="12"/>
        <v>24</v>
      </c>
      <c r="I315" s="260"/>
      <c r="J315" s="97"/>
      <c r="K315" s="97"/>
      <c r="L315" s="97"/>
      <c r="M315" s="67"/>
    </row>
    <row r="316" spans="1:13" ht="15" customHeight="1" x14ac:dyDescent="0.2">
      <c r="A316" s="285"/>
      <c r="B316" s="435">
        <f t="shared" si="11"/>
        <v>45926</v>
      </c>
      <c r="C316" s="350"/>
      <c r="D316" s="350"/>
      <c r="E316" s="350"/>
      <c r="F316" s="350"/>
      <c r="G316" s="350"/>
      <c r="H316" s="436">
        <f t="shared" si="12"/>
        <v>24</v>
      </c>
      <c r="I316" s="260"/>
      <c r="J316" s="97"/>
      <c r="K316" s="97"/>
      <c r="L316" s="97"/>
      <c r="M316" s="67"/>
    </row>
    <row r="317" spans="1:13" ht="15" customHeight="1" x14ac:dyDescent="0.2">
      <c r="A317" s="285"/>
      <c r="B317" s="435">
        <f t="shared" si="11"/>
        <v>45927</v>
      </c>
      <c r="C317" s="350"/>
      <c r="D317" s="350"/>
      <c r="E317" s="350"/>
      <c r="F317" s="350"/>
      <c r="G317" s="350"/>
      <c r="H317" s="436">
        <f t="shared" si="12"/>
        <v>24</v>
      </c>
      <c r="I317" s="260"/>
      <c r="J317" s="97"/>
      <c r="K317" s="97"/>
      <c r="L317" s="97"/>
      <c r="M317" s="67"/>
    </row>
    <row r="318" spans="1:13" ht="15" customHeight="1" x14ac:dyDescent="0.2">
      <c r="A318" s="285"/>
      <c r="B318" s="435">
        <f t="shared" si="11"/>
        <v>45928</v>
      </c>
      <c r="C318" s="350"/>
      <c r="D318" s="350"/>
      <c r="E318" s="350"/>
      <c r="F318" s="350"/>
      <c r="G318" s="350"/>
      <c r="H318" s="436">
        <f t="shared" si="12"/>
        <v>24</v>
      </c>
      <c r="I318" s="260"/>
      <c r="J318" s="97"/>
      <c r="K318" s="97"/>
      <c r="L318" s="97"/>
      <c r="M318" s="67"/>
    </row>
    <row r="319" spans="1:13" ht="15" customHeight="1" x14ac:dyDescent="0.2">
      <c r="A319" s="285"/>
      <c r="B319" s="435">
        <f t="shared" si="11"/>
        <v>45929</v>
      </c>
      <c r="C319" s="350"/>
      <c r="D319" s="350"/>
      <c r="E319" s="350"/>
      <c r="F319" s="350"/>
      <c r="G319" s="350"/>
      <c r="H319" s="436">
        <f t="shared" si="12"/>
        <v>24</v>
      </c>
      <c r="I319" s="260"/>
      <c r="J319" s="97"/>
      <c r="K319" s="97"/>
      <c r="L319" s="97"/>
      <c r="M319" s="67"/>
    </row>
    <row r="320" spans="1:13" ht="15" customHeight="1" x14ac:dyDescent="0.2">
      <c r="A320" s="285"/>
      <c r="B320" s="435">
        <f t="shared" si="11"/>
        <v>45930</v>
      </c>
      <c r="C320" s="350"/>
      <c r="D320" s="350"/>
      <c r="E320" s="350"/>
      <c r="F320" s="350"/>
      <c r="G320" s="350"/>
      <c r="H320" s="436">
        <f t="shared" si="12"/>
        <v>24</v>
      </c>
      <c r="I320" s="260"/>
      <c r="J320" s="97"/>
      <c r="K320" s="97"/>
      <c r="L320" s="97"/>
      <c r="M320" s="67"/>
    </row>
    <row r="321" spans="1:13" ht="15" customHeight="1" x14ac:dyDescent="0.2">
      <c r="A321" s="285"/>
      <c r="B321" s="435">
        <f t="shared" si="11"/>
        <v>45931</v>
      </c>
      <c r="C321" s="350"/>
      <c r="D321" s="350"/>
      <c r="E321" s="350"/>
      <c r="F321" s="350"/>
      <c r="G321" s="350"/>
      <c r="H321" s="436">
        <f t="shared" si="12"/>
        <v>24</v>
      </c>
      <c r="I321" s="260"/>
      <c r="J321" s="97"/>
      <c r="K321" s="97"/>
      <c r="L321" s="97"/>
      <c r="M321" s="67"/>
    </row>
    <row r="322" spans="1:13" ht="15" customHeight="1" x14ac:dyDescent="0.2">
      <c r="A322" s="285"/>
      <c r="B322" s="435">
        <f t="shared" si="11"/>
        <v>45932</v>
      </c>
      <c r="C322" s="350"/>
      <c r="D322" s="350"/>
      <c r="E322" s="350"/>
      <c r="F322" s="350"/>
      <c r="G322" s="350"/>
      <c r="H322" s="436">
        <f t="shared" si="12"/>
        <v>24</v>
      </c>
      <c r="I322" s="260"/>
      <c r="J322" s="97"/>
      <c r="K322" s="97"/>
      <c r="L322" s="97"/>
      <c r="M322" s="67"/>
    </row>
    <row r="323" spans="1:13" ht="15" customHeight="1" x14ac:dyDescent="0.2">
      <c r="A323" s="285"/>
      <c r="B323" s="435">
        <f t="shared" si="11"/>
        <v>45933</v>
      </c>
      <c r="C323" s="350"/>
      <c r="D323" s="350"/>
      <c r="E323" s="350"/>
      <c r="F323" s="350"/>
      <c r="G323" s="350"/>
      <c r="H323" s="436">
        <f t="shared" si="12"/>
        <v>24</v>
      </c>
      <c r="I323" s="260"/>
      <c r="J323" s="97"/>
      <c r="K323" s="97"/>
      <c r="L323" s="97"/>
      <c r="M323" s="67"/>
    </row>
    <row r="324" spans="1:13" ht="15" customHeight="1" x14ac:dyDescent="0.2">
      <c r="A324" s="285"/>
      <c r="B324" s="435">
        <f t="shared" si="11"/>
        <v>45934</v>
      </c>
      <c r="C324" s="350"/>
      <c r="D324" s="350"/>
      <c r="E324" s="350"/>
      <c r="F324" s="350"/>
      <c r="G324" s="350"/>
      <c r="H324" s="436">
        <f t="shared" si="12"/>
        <v>24</v>
      </c>
      <c r="I324" s="260"/>
      <c r="J324" s="97"/>
      <c r="K324" s="97"/>
      <c r="L324" s="97"/>
      <c r="M324" s="67"/>
    </row>
    <row r="325" spans="1:13" ht="15" customHeight="1" x14ac:dyDescent="0.2">
      <c r="A325" s="285"/>
      <c r="B325" s="435">
        <f t="shared" si="11"/>
        <v>45935</v>
      </c>
      <c r="C325" s="350"/>
      <c r="D325" s="350"/>
      <c r="E325" s="350"/>
      <c r="F325" s="350"/>
      <c r="G325" s="350"/>
      <c r="H325" s="436">
        <f t="shared" si="12"/>
        <v>24</v>
      </c>
      <c r="I325" s="260"/>
      <c r="J325" s="97"/>
      <c r="K325" s="97"/>
      <c r="L325" s="97"/>
      <c r="M325" s="67"/>
    </row>
    <row r="326" spans="1:13" ht="15" customHeight="1" x14ac:dyDescent="0.2">
      <c r="A326" s="285"/>
      <c r="B326" s="435">
        <f t="shared" si="11"/>
        <v>45936</v>
      </c>
      <c r="C326" s="350"/>
      <c r="D326" s="350"/>
      <c r="E326" s="350"/>
      <c r="F326" s="350"/>
      <c r="G326" s="350"/>
      <c r="H326" s="436">
        <f t="shared" si="12"/>
        <v>24</v>
      </c>
      <c r="I326" s="260"/>
      <c r="J326" s="97"/>
      <c r="K326" s="97"/>
      <c r="L326" s="97"/>
      <c r="M326" s="67"/>
    </row>
    <row r="327" spans="1:13" ht="15" customHeight="1" x14ac:dyDescent="0.2">
      <c r="A327" s="285"/>
      <c r="B327" s="435">
        <f t="shared" si="11"/>
        <v>45937</v>
      </c>
      <c r="C327" s="350"/>
      <c r="D327" s="350"/>
      <c r="E327" s="350"/>
      <c r="F327" s="350"/>
      <c r="G327" s="350"/>
      <c r="H327" s="436">
        <f t="shared" si="12"/>
        <v>24</v>
      </c>
      <c r="I327" s="260"/>
      <c r="J327" s="97"/>
      <c r="K327" s="97"/>
      <c r="L327" s="97"/>
      <c r="M327" s="67"/>
    </row>
    <row r="328" spans="1:13" ht="15" customHeight="1" x14ac:dyDescent="0.2">
      <c r="A328" s="285"/>
      <c r="B328" s="435">
        <f t="shared" si="11"/>
        <v>45938</v>
      </c>
      <c r="C328" s="350"/>
      <c r="D328" s="350"/>
      <c r="E328" s="350"/>
      <c r="F328" s="350"/>
      <c r="G328" s="350"/>
      <c r="H328" s="436">
        <f t="shared" si="12"/>
        <v>24</v>
      </c>
      <c r="I328" s="260"/>
      <c r="J328" s="97"/>
      <c r="K328" s="97"/>
      <c r="L328" s="97"/>
      <c r="M328" s="67"/>
    </row>
    <row r="329" spans="1:13" ht="15" customHeight="1" x14ac:dyDescent="0.2">
      <c r="A329" s="285"/>
      <c r="B329" s="435">
        <f t="shared" si="11"/>
        <v>45939</v>
      </c>
      <c r="C329" s="350"/>
      <c r="D329" s="350"/>
      <c r="E329" s="350"/>
      <c r="F329" s="350"/>
      <c r="G329" s="350"/>
      <c r="H329" s="436">
        <f t="shared" si="12"/>
        <v>24</v>
      </c>
      <c r="I329" s="260"/>
      <c r="J329" s="97"/>
      <c r="K329" s="97"/>
      <c r="L329" s="97"/>
      <c r="M329" s="67"/>
    </row>
    <row r="330" spans="1:13" ht="15" customHeight="1" x14ac:dyDescent="0.2">
      <c r="A330" s="285"/>
      <c r="B330" s="435">
        <f t="shared" si="11"/>
        <v>45940</v>
      </c>
      <c r="C330" s="350"/>
      <c r="D330" s="350"/>
      <c r="E330" s="350"/>
      <c r="F330" s="350"/>
      <c r="G330" s="350"/>
      <c r="H330" s="436">
        <f t="shared" si="12"/>
        <v>24</v>
      </c>
      <c r="I330" s="260"/>
      <c r="J330" s="97"/>
      <c r="K330" s="97"/>
      <c r="L330" s="97"/>
      <c r="M330" s="67"/>
    </row>
    <row r="331" spans="1:13" ht="15" customHeight="1" x14ac:dyDescent="0.2">
      <c r="A331" s="285"/>
      <c r="B331" s="435">
        <f t="shared" si="11"/>
        <v>45941</v>
      </c>
      <c r="C331" s="350"/>
      <c r="D331" s="350"/>
      <c r="E331" s="350"/>
      <c r="F331" s="350"/>
      <c r="G331" s="350"/>
      <c r="H331" s="436">
        <f t="shared" si="12"/>
        <v>24</v>
      </c>
      <c r="I331" s="260"/>
      <c r="J331" s="97"/>
      <c r="K331" s="97"/>
      <c r="L331" s="97"/>
      <c r="M331" s="67"/>
    </row>
    <row r="332" spans="1:13" ht="15" customHeight="1" x14ac:dyDescent="0.2">
      <c r="A332" s="285"/>
      <c r="B332" s="435">
        <f t="shared" si="11"/>
        <v>45942</v>
      </c>
      <c r="C332" s="350"/>
      <c r="D332" s="350"/>
      <c r="E332" s="350"/>
      <c r="F332" s="350"/>
      <c r="G332" s="350"/>
      <c r="H332" s="436">
        <f t="shared" si="12"/>
        <v>24</v>
      </c>
      <c r="I332" s="260"/>
      <c r="J332" s="97"/>
      <c r="K332" s="97"/>
      <c r="L332" s="97"/>
      <c r="M332" s="67"/>
    </row>
    <row r="333" spans="1:13" ht="15" customHeight="1" x14ac:dyDescent="0.2">
      <c r="A333" s="285"/>
      <c r="B333" s="435">
        <f t="shared" si="11"/>
        <v>45943</v>
      </c>
      <c r="C333" s="350"/>
      <c r="D333" s="350"/>
      <c r="E333" s="350"/>
      <c r="F333" s="350"/>
      <c r="G333" s="350"/>
      <c r="H333" s="436">
        <f t="shared" si="12"/>
        <v>24</v>
      </c>
      <c r="I333" s="260"/>
      <c r="J333" s="97"/>
      <c r="K333" s="97"/>
      <c r="L333" s="97"/>
      <c r="M333" s="67"/>
    </row>
    <row r="334" spans="1:13" ht="15" customHeight="1" x14ac:dyDescent="0.2">
      <c r="A334" s="285"/>
      <c r="B334" s="435">
        <f t="shared" si="11"/>
        <v>45944</v>
      </c>
      <c r="C334" s="350"/>
      <c r="D334" s="350"/>
      <c r="E334" s="350"/>
      <c r="F334" s="350"/>
      <c r="G334" s="350"/>
      <c r="H334" s="436">
        <f t="shared" si="12"/>
        <v>24</v>
      </c>
      <c r="I334" s="260"/>
      <c r="J334" s="97"/>
      <c r="K334" s="97"/>
      <c r="L334" s="97"/>
      <c r="M334" s="67"/>
    </row>
    <row r="335" spans="1:13" ht="15" customHeight="1" x14ac:dyDescent="0.2">
      <c r="A335" s="285"/>
      <c r="B335" s="435">
        <f t="shared" si="11"/>
        <v>45945</v>
      </c>
      <c r="C335" s="350"/>
      <c r="D335" s="350"/>
      <c r="E335" s="350"/>
      <c r="F335" s="350"/>
      <c r="G335" s="350"/>
      <c r="H335" s="436">
        <f t="shared" si="12"/>
        <v>24</v>
      </c>
      <c r="I335" s="260"/>
      <c r="J335" s="97"/>
      <c r="K335" s="97"/>
      <c r="L335" s="97"/>
      <c r="M335" s="67"/>
    </row>
    <row r="336" spans="1:13" ht="15" customHeight="1" x14ac:dyDescent="0.2">
      <c r="A336" s="285"/>
      <c r="B336" s="435">
        <f t="shared" si="11"/>
        <v>45946</v>
      </c>
      <c r="C336" s="350"/>
      <c r="D336" s="350"/>
      <c r="E336" s="350"/>
      <c r="F336" s="350"/>
      <c r="G336" s="350"/>
      <c r="H336" s="436">
        <f t="shared" si="12"/>
        <v>24</v>
      </c>
      <c r="I336" s="260"/>
      <c r="J336" s="97"/>
      <c r="K336" s="97"/>
      <c r="L336" s="97"/>
      <c r="M336" s="67"/>
    </row>
    <row r="337" spans="1:13" ht="15" customHeight="1" x14ac:dyDescent="0.2">
      <c r="A337" s="285"/>
      <c r="B337" s="435">
        <f t="shared" si="11"/>
        <v>45947</v>
      </c>
      <c r="C337" s="350"/>
      <c r="D337" s="350"/>
      <c r="E337" s="350"/>
      <c r="F337" s="350"/>
      <c r="G337" s="350"/>
      <c r="H337" s="436">
        <f t="shared" si="12"/>
        <v>24</v>
      </c>
      <c r="I337" s="260"/>
      <c r="J337" s="97"/>
      <c r="K337" s="97"/>
      <c r="L337" s="97"/>
      <c r="M337" s="67"/>
    </row>
    <row r="338" spans="1:13" ht="15" customHeight="1" x14ac:dyDescent="0.2">
      <c r="A338" s="285"/>
      <c r="B338" s="435">
        <f t="shared" si="11"/>
        <v>45948</v>
      </c>
      <c r="C338" s="350"/>
      <c r="D338" s="350"/>
      <c r="E338" s="350"/>
      <c r="F338" s="350"/>
      <c r="G338" s="350"/>
      <c r="H338" s="436">
        <f t="shared" si="12"/>
        <v>24</v>
      </c>
      <c r="I338" s="260"/>
      <c r="J338" s="97"/>
      <c r="K338" s="97"/>
      <c r="L338" s="97"/>
      <c r="M338" s="67"/>
    </row>
    <row r="339" spans="1:13" ht="15" customHeight="1" x14ac:dyDescent="0.2">
      <c r="A339" s="285"/>
      <c r="B339" s="435">
        <f t="shared" si="11"/>
        <v>45949</v>
      </c>
      <c r="C339" s="350"/>
      <c r="D339" s="350"/>
      <c r="E339" s="350"/>
      <c r="F339" s="350"/>
      <c r="G339" s="350"/>
      <c r="H339" s="436">
        <f t="shared" si="12"/>
        <v>24</v>
      </c>
      <c r="I339" s="260"/>
      <c r="J339" s="97"/>
      <c r="K339" s="97"/>
      <c r="L339" s="97"/>
      <c r="M339" s="67"/>
    </row>
    <row r="340" spans="1:13" ht="15" customHeight="1" x14ac:dyDescent="0.2">
      <c r="A340" s="285"/>
      <c r="B340" s="435">
        <f t="shared" si="11"/>
        <v>45950</v>
      </c>
      <c r="C340" s="350"/>
      <c r="D340" s="350"/>
      <c r="E340" s="350"/>
      <c r="F340" s="350"/>
      <c r="G340" s="350"/>
      <c r="H340" s="436">
        <f t="shared" si="12"/>
        <v>24</v>
      </c>
      <c r="I340" s="260"/>
      <c r="J340" s="97"/>
      <c r="K340" s="97"/>
      <c r="L340" s="97"/>
      <c r="M340" s="67"/>
    </row>
    <row r="341" spans="1:13" ht="15" customHeight="1" x14ac:dyDescent="0.2">
      <c r="A341" s="285"/>
      <c r="B341" s="435">
        <f t="shared" si="11"/>
        <v>45951</v>
      </c>
      <c r="C341" s="350"/>
      <c r="D341" s="350"/>
      <c r="E341" s="350"/>
      <c r="F341" s="350"/>
      <c r="G341" s="350"/>
      <c r="H341" s="436">
        <f t="shared" si="12"/>
        <v>24</v>
      </c>
      <c r="I341" s="260"/>
      <c r="J341" s="97"/>
      <c r="K341" s="97"/>
      <c r="L341" s="97"/>
      <c r="M341" s="67"/>
    </row>
    <row r="342" spans="1:13" ht="15" customHeight="1" x14ac:dyDescent="0.2">
      <c r="A342" s="285"/>
      <c r="B342" s="435">
        <f t="shared" si="11"/>
        <v>45952</v>
      </c>
      <c r="C342" s="350"/>
      <c r="D342" s="350"/>
      <c r="E342" s="350"/>
      <c r="F342" s="350"/>
      <c r="G342" s="350"/>
      <c r="H342" s="436">
        <f t="shared" si="12"/>
        <v>24</v>
      </c>
      <c r="I342" s="260"/>
      <c r="J342" s="97"/>
      <c r="K342" s="97"/>
      <c r="L342" s="97"/>
      <c r="M342" s="67"/>
    </row>
    <row r="343" spans="1:13" ht="15" customHeight="1" x14ac:dyDescent="0.2">
      <c r="A343" s="285"/>
      <c r="B343" s="435">
        <f t="shared" si="11"/>
        <v>45953</v>
      </c>
      <c r="C343" s="350"/>
      <c r="D343" s="350"/>
      <c r="E343" s="350"/>
      <c r="F343" s="350"/>
      <c r="G343" s="350"/>
      <c r="H343" s="436">
        <f t="shared" si="12"/>
        <v>24</v>
      </c>
      <c r="I343" s="260"/>
      <c r="J343" s="97"/>
      <c r="K343" s="97"/>
      <c r="L343" s="97"/>
      <c r="M343" s="67"/>
    </row>
    <row r="344" spans="1:13" ht="15" customHeight="1" x14ac:dyDescent="0.2">
      <c r="A344" s="285"/>
      <c r="B344" s="435">
        <f t="shared" si="11"/>
        <v>45954</v>
      </c>
      <c r="C344" s="350"/>
      <c r="D344" s="350"/>
      <c r="E344" s="350"/>
      <c r="F344" s="350"/>
      <c r="G344" s="350"/>
      <c r="H344" s="436">
        <f t="shared" si="12"/>
        <v>24</v>
      </c>
      <c r="I344" s="260"/>
      <c r="J344" s="97"/>
      <c r="K344" s="97"/>
      <c r="L344" s="97"/>
      <c r="M344" s="67"/>
    </row>
    <row r="345" spans="1:13" ht="15" customHeight="1" x14ac:dyDescent="0.2">
      <c r="A345" s="285"/>
      <c r="B345" s="435">
        <f t="shared" si="11"/>
        <v>45955</v>
      </c>
      <c r="C345" s="350"/>
      <c r="D345" s="350"/>
      <c r="E345" s="350"/>
      <c r="F345" s="350"/>
      <c r="G345" s="350"/>
      <c r="H345" s="436">
        <f t="shared" si="12"/>
        <v>24</v>
      </c>
      <c r="I345" s="260"/>
      <c r="J345" s="97"/>
      <c r="K345" s="97"/>
      <c r="L345" s="97"/>
      <c r="M345" s="67"/>
    </row>
    <row r="346" spans="1:13" ht="15" customHeight="1" x14ac:dyDescent="0.2">
      <c r="A346" s="285"/>
      <c r="B346" s="435">
        <f t="shared" si="11"/>
        <v>45956</v>
      </c>
      <c r="C346" s="350"/>
      <c r="D346" s="350"/>
      <c r="E346" s="350"/>
      <c r="F346" s="350"/>
      <c r="G346" s="350"/>
      <c r="H346" s="436">
        <f t="shared" si="12"/>
        <v>25</v>
      </c>
      <c r="I346" s="260"/>
      <c r="J346" s="97"/>
      <c r="K346" s="97"/>
      <c r="L346" s="97"/>
      <c r="M346" s="67"/>
    </row>
    <row r="347" spans="1:13" ht="15" customHeight="1" x14ac:dyDescent="0.2">
      <c r="A347" s="285"/>
      <c r="B347" s="435">
        <f t="shared" si="11"/>
        <v>45957</v>
      </c>
      <c r="C347" s="350"/>
      <c r="D347" s="350"/>
      <c r="E347" s="350"/>
      <c r="F347" s="350"/>
      <c r="G347" s="350"/>
      <c r="H347" s="436">
        <f t="shared" si="12"/>
        <v>24</v>
      </c>
      <c r="I347" s="260"/>
      <c r="J347" s="97"/>
      <c r="K347" s="97"/>
      <c r="L347" s="97"/>
      <c r="M347" s="67"/>
    </row>
    <row r="348" spans="1:13" ht="15" customHeight="1" x14ac:dyDescent="0.2">
      <c r="A348" s="285"/>
      <c r="B348" s="435">
        <f t="shared" si="11"/>
        <v>45958</v>
      </c>
      <c r="C348" s="350"/>
      <c r="D348" s="350"/>
      <c r="E348" s="350"/>
      <c r="F348" s="350"/>
      <c r="G348" s="350"/>
      <c r="H348" s="436">
        <f t="shared" si="12"/>
        <v>24</v>
      </c>
      <c r="I348" s="260"/>
      <c r="J348" s="97"/>
      <c r="K348" s="97"/>
      <c r="L348" s="97"/>
      <c r="M348" s="67"/>
    </row>
    <row r="349" spans="1:13" ht="15" customHeight="1" x14ac:dyDescent="0.2">
      <c r="A349" s="285"/>
      <c r="B349" s="435">
        <f t="shared" si="11"/>
        <v>45959</v>
      </c>
      <c r="C349" s="350"/>
      <c r="D349" s="350"/>
      <c r="E349" s="350"/>
      <c r="F349" s="350"/>
      <c r="G349" s="350"/>
      <c r="H349" s="436">
        <f t="shared" si="12"/>
        <v>24</v>
      </c>
      <c r="I349" s="260"/>
      <c r="J349" s="97"/>
      <c r="K349" s="97"/>
      <c r="L349" s="97"/>
      <c r="M349" s="67"/>
    </row>
    <row r="350" spans="1:13" ht="15" customHeight="1" x14ac:dyDescent="0.2">
      <c r="A350" s="285"/>
      <c r="B350" s="435">
        <f t="shared" si="11"/>
        <v>45960</v>
      </c>
      <c r="C350" s="350"/>
      <c r="D350" s="350"/>
      <c r="E350" s="350"/>
      <c r="F350" s="350"/>
      <c r="G350" s="350"/>
      <c r="H350" s="436">
        <f t="shared" si="12"/>
        <v>24</v>
      </c>
      <c r="I350" s="260"/>
      <c r="J350" s="97"/>
      <c r="K350" s="97"/>
      <c r="L350" s="97"/>
      <c r="M350" s="67"/>
    </row>
    <row r="351" spans="1:13" ht="15" customHeight="1" x14ac:dyDescent="0.2">
      <c r="A351" s="285"/>
      <c r="B351" s="435">
        <f t="shared" si="11"/>
        <v>45961</v>
      </c>
      <c r="C351" s="350"/>
      <c r="D351" s="350"/>
      <c r="E351" s="350"/>
      <c r="F351" s="350"/>
      <c r="G351" s="350"/>
      <c r="H351" s="436">
        <f t="shared" si="12"/>
        <v>24</v>
      </c>
      <c r="I351" s="260"/>
      <c r="J351" s="97"/>
      <c r="K351" s="97"/>
      <c r="L351" s="97"/>
      <c r="M351" s="67"/>
    </row>
    <row r="352" spans="1:13" ht="15" customHeight="1" x14ac:dyDescent="0.2">
      <c r="A352" s="285"/>
      <c r="B352" s="435">
        <f t="shared" si="11"/>
        <v>45962</v>
      </c>
      <c r="C352" s="350"/>
      <c r="D352" s="350"/>
      <c r="E352" s="350"/>
      <c r="F352" s="350"/>
      <c r="G352" s="350"/>
      <c r="H352" s="436">
        <f t="shared" si="12"/>
        <v>24</v>
      </c>
      <c r="I352" s="260"/>
      <c r="J352" s="97"/>
      <c r="K352" s="97"/>
      <c r="L352" s="97"/>
      <c r="M352" s="67"/>
    </row>
    <row r="353" spans="1:13" ht="15" customHeight="1" x14ac:dyDescent="0.2">
      <c r="A353" s="285"/>
      <c r="B353" s="435">
        <f t="shared" si="11"/>
        <v>45963</v>
      </c>
      <c r="C353" s="350"/>
      <c r="D353" s="350"/>
      <c r="E353" s="350"/>
      <c r="F353" s="350"/>
      <c r="G353" s="350"/>
      <c r="H353" s="436">
        <f t="shared" si="12"/>
        <v>24</v>
      </c>
      <c r="I353" s="260"/>
      <c r="J353" s="97"/>
      <c r="K353" s="97"/>
      <c r="L353" s="97"/>
      <c r="M353" s="67"/>
    </row>
    <row r="354" spans="1:13" ht="15" customHeight="1" x14ac:dyDescent="0.2">
      <c r="A354" s="285"/>
      <c r="B354" s="435">
        <f t="shared" si="11"/>
        <v>45964</v>
      </c>
      <c r="C354" s="350"/>
      <c r="D354" s="350"/>
      <c r="E354" s="350"/>
      <c r="F354" s="350"/>
      <c r="G354" s="350"/>
      <c r="H354" s="436">
        <f t="shared" si="12"/>
        <v>24</v>
      </c>
      <c r="I354" s="260"/>
      <c r="J354" s="97"/>
      <c r="K354" s="97"/>
      <c r="L354" s="97"/>
      <c r="M354" s="67"/>
    </row>
    <row r="355" spans="1:13" ht="15" customHeight="1" x14ac:dyDescent="0.2">
      <c r="A355" s="285"/>
      <c r="B355" s="435">
        <f t="shared" si="11"/>
        <v>45965</v>
      </c>
      <c r="C355" s="350"/>
      <c r="D355" s="350"/>
      <c r="E355" s="350"/>
      <c r="F355" s="350"/>
      <c r="G355" s="350"/>
      <c r="H355" s="436">
        <f t="shared" si="12"/>
        <v>24</v>
      </c>
      <c r="I355" s="260"/>
      <c r="J355" s="97"/>
      <c r="K355" s="97"/>
      <c r="L355" s="97"/>
      <c r="M355" s="67"/>
    </row>
    <row r="356" spans="1:13" ht="15" customHeight="1" x14ac:dyDescent="0.2">
      <c r="A356" s="285"/>
      <c r="B356" s="435">
        <f t="shared" si="11"/>
        <v>45966</v>
      </c>
      <c r="C356" s="350"/>
      <c r="D356" s="350"/>
      <c r="E356" s="350"/>
      <c r="F356" s="350"/>
      <c r="G356" s="350"/>
      <c r="H356" s="436">
        <f t="shared" si="12"/>
        <v>24</v>
      </c>
      <c r="I356" s="260"/>
      <c r="J356" s="97"/>
      <c r="K356" s="97"/>
      <c r="L356" s="97"/>
      <c r="M356" s="67"/>
    </row>
    <row r="357" spans="1:13" ht="15" customHeight="1" x14ac:dyDescent="0.2">
      <c r="A357" s="285"/>
      <c r="B357" s="435">
        <f t="shared" si="11"/>
        <v>45967</v>
      </c>
      <c r="C357" s="350"/>
      <c r="D357" s="350"/>
      <c r="E357" s="350"/>
      <c r="F357" s="350"/>
      <c r="G357" s="350"/>
      <c r="H357" s="436">
        <f t="shared" si="12"/>
        <v>24</v>
      </c>
      <c r="I357" s="260"/>
      <c r="J357" s="97"/>
      <c r="K357" s="97"/>
      <c r="L357" s="97"/>
      <c r="M357" s="67"/>
    </row>
    <row r="358" spans="1:13" ht="15" customHeight="1" x14ac:dyDescent="0.2">
      <c r="A358" s="285"/>
      <c r="B358" s="435">
        <f t="shared" si="11"/>
        <v>45968</v>
      </c>
      <c r="C358" s="350"/>
      <c r="D358" s="350"/>
      <c r="E358" s="350"/>
      <c r="F358" s="350"/>
      <c r="G358" s="350"/>
      <c r="H358" s="436">
        <f t="shared" si="12"/>
        <v>24</v>
      </c>
      <c r="I358" s="260"/>
      <c r="J358" s="97"/>
      <c r="K358" s="97"/>
      <c r="L358" s="97"/>
      <c r="M358" s="67"/>
    </row>
    <row r="359" spans="1:13" ht="15" customHeight="1" x14ac:dyDescent="0.2">
      <c r="A359" s="285"/>
      <c r="B359" s="435">
        <f t="shared" si="11"/>
        <v>45969</v>
      </c>
      <c r="C359" s="350"/>
      <c r="D359" s="350"/>
      <c r="E359" s="350"/>
      <c r="F359" s="350"/>
      <c r="G359" s="350"/>
      <c r="H359" s="436">
        <f t="shared" si="12"/>
        <v>24</v>
      </c>
      <c r="I359" s="260"/>
      <c r="J359" s="97"/>
      <c r="K359" s="97"/>
      <c r="L359" s="97"/>
      <c r="M359" s="67"/>
    </row>
    <row r="360" spans="1:13" ht="15" customHeight="1" x14ac:dyDescent="0.2">
      <c r="A360" s="285"/>
      <c r="B360" s="435">
        <f t="shared" si="11"/>
        <v>45970</v>
      </c>
      <c r="C360" s="350"/>
      <c r="D360" s="350"/>
      <c r="E360" s="350"/>
      <c r="F360" s="350"/>
      <c r="G360" s="350"/>
      <c r="H360" s="436">
        <f t="shared" si="12"/>
        <v>24</v>
      </c>
      <c r="I360" s="260"/>
      <c r="J360" s="97"/>
      <c r="K360" s="97"/>
      <c r="L360" s="97"/>
      <c r="M360" s="67"/>
    </row>
    <row r="361" spans="1:13" ht="15" customHeight="1" x14ac:dyDescent="0.2">
      <c r="A361" s="285"/>
      <c r="B361" s="435">
        <f t="shared" si="11"/>
        <v>45971</v>
      </c>
      <c r="C361" s="350"/>
      <c r="D361" s="350"/>
      <c r="E361" s="350"/>
      <c r="F361" s="350"/>
      <c r="G361" s="350"/>
      <c r="H361" s="436">
        <f t="shared" si="12"/>
        <v>24</v>
      </c>
      <c r="I361" s="260"/>
      <c r="J361" s="97"/>
      <c r="K361" s="97"/>
      <c r="L361" s="97"/>
      <c r="M361" s="67"/>
    </row>
    <row r="362" spans="1:13" ht="15" customHeight="1" x14ac:dyDescent="0.2">
      <c r="A362" s="285"/>
      <c r="B362" s="435">
        <f t="shared" si="11"/>
        <v>45972</v>
      </c>
      <c r="C362" s="350"/>
      <c r="D362" s="350"/>
      <c r="E362" s="350"/>
      <c r="F362" s="350"/>
      <c r="G362" s="350"/>
      <c r="H362" s="436">
        <f t="shared" si="12"/>
        <v>24</v>
      </c>
      <c r="I362" s="260"/>
      <c r="J362" s="97"/>
      <c r="K362" s="97"/>
      <c r="L362" s="97"/>
      <c r="M362" s="67"/>
    </row>
    <row r="363" spans="1:13" ht="15" customHeight="1" x14ac:dyDescent="0.2">
      <c r="A363" s="285"/>
      <c r="B363" s="435">
        <f t="shared" si="11"/>
        <v>45973</v>
      </c>
      <c r="C363" s="350"/>
      <c r="D363" s="350"/>
      <c r="E363" s="350"/>
      <c r="F363" s="350"/>
      <c r="G363" s="350"/>
      <c r="H363" s="436">
        <f t="shared" si="12"/>
        <v>24</v>
      </c>
      <c r="I363" s="260"/>
      <c r="J363" s="97"/>
      <c r="K363" s="97"/>
      <c r="L363" s="97"/>
      <c r="M363" s="67"/>
    </row>
    <row r="364" spans="1:13" ht="15" customHeight="1" x14ac:dyDescent="0.2">
      <c r="A364" s="285"/>
      <c r="B364" s="435">
        <f t="shared" si="11"/>
        <v>45974</v>
      </c>
      <c r="C364" s="350"/>
      <c r="D364" s="350"/>
      <c r="E364" s="350"/>
      <c r="F364" s="350"/>
      <c r="G364" s="350"/>
      <c r="H364" s="436">
        <f t="shared" si="12"/>
        <v>24</v>
      </c>
      <c r="I364" s="260"/>
      <c r="J364" s="97"/>
      <c r="K364" s="97"/>
      <c r="L364" s="97"/>
      <c r="M364" s="67"/>
    </row>
    <row r="365" spans="1:13" ht="15" customHeight="1" x14ac:dyDescent="0.2">
      <c r="A365" s="285"/>
      <c r="B365" s="435">
        <f t="shared" si="11"/>
        <v>45975</v>
      </c>
      <c r="C365" s="350"/>
      <c r="D365" s="350"/>
      <c r="E365" s="350"/>
      <c r="F365" s="350"/>
      <c r="G365" s="350"/>
      <c r="H365" s="436">
        <f t="shared" si="12"/>
        <v>24</v>
      </c>
      <c r="I365" s="260"/>
      <c r="J365" s="97"/>
      <c r="K365" s="97"/>
      <c r="L365" s="97"/>
      <c r="M365" s="67"/>
    </row>
    <row r="366" spans="1:13" ht="15" customHeight="1" x14ac:dyDescent="0.2">
      <c r="A366" s="285"/>
      <c r="B366" s="435">
        <f t="shared" si="11"/>
        <v>45976</v>
      </c>
      <c r="C366" s="350"/>
      <c r="D366" s="350"/>
      <c r="E366" s="350"/>
      <c r="F366" s="350"/>
      <c r="G366" s="350"/>
      <c r="H366" s="436">
        <f t="shared" si="12"/>
        <v>24</v>
      </c>
      <c r="I366" s="260"/>
      <c r="J366" s="97"/>
      <c r="K366" s="97"/>
      <c r="L366" s="97"/>
      <c r="M366" s="67"/>
    </row>
    <row r="367" spans="1:13" ht="15" customHeight="1" x14ac:dyDescent="0.2">
      <c r="A367" s="285"/>
      <c r="B367" s="435">
        <f t="shared" si="11"/>
        <v>45977</v>
      </c>
      <c r="C367" s="350"/>
      <c r="D367" s="350"/>
      <c r="E367" s="350"/>
      <c r="F367" s="350"/>
      <c r="G367" s="350"/>
      <c r="H367" s="436">
        <f t="shared" si="12"/>
        <v>24</v>
      </c>
      <c r="I367" s="260"/>
      <c r="J367" s="97"/>
      <c r="K367" s="97"/>
      <c r="L367" s="97"/>
      <c r="M367" s="67"/>
    </row>
    <row r="368" spans="1:13" ht="15" customHeight="1" x14ac:dyDescent="0.2">
      <c r="A368" s="285"/>
      <c r="B368" s="435">
        <f t="shared" si="11"/>
        <v>45978</v>
      </c>
      <c r="C368" s="350"/>
      <c r="D368" s="350"/>
      <c r="E368" s="350"/>
      <c r="F368" s="350"/>
      <c r="G368" s="350"/>
      <c r="H368" s="436">
        <f t="shared" si="12"/>
        <v>24</v>
      </c>
      <c r="I368" s="260"/>
      <c r="J368" s="97"/>
      <c r="K368" s="97"/>
      <c r="L368" s="97"/>
      <c r="M368" s="67"/>
    </row>
    <row r="369" spans="1:13" ht="15" customHeight="1" x14ac:dyDescent="0.2">
      <c r="A369" s="285"/>
      <c r="B369" s="435">
        <f t="shared" ref="B369:B413" si="13">B368+1</f>
        <v>45979</v>
      </c>
      <c r="C369" s="350"/>
      <c r="D369" s="350"/>
      <c r="E369" s="350"/>
      <c r="F369" s="350"/>
      <c r="G369" s="350"/>
      <c r="H369" s="436">
        <f t="shared" ref="H369:H413" si="14">24+IF(AND(MONTH(B369)=3,WEEKDAY(B369,2)=7,DAY(B369)&gt;=25),-1,0)+IF(AND(MONTH(B369)=10,WEEKDAY(B369,2)=7,DAY(B369)&gt;=25),1,0)</f>
        <v>24</v>
      </c>
      <c r="I369" s="260"/>
      <c r="J369" s="97"/>
      <c r="K369" s="97"/>
      <c r="L369" s="97"/>
      <c r="M369" s="67"/>
    </row>
    <row r="370" spans="1:13" ht="15" customHeight="1" x14ac:dyDescent="0.2">
      <c r="A370" s="285"/>
      <c r="B370" s="435">
        <f t="shared" si="13"/>
        <v>45980</v>
      </c>
      <c r="C370" s="350"/>
      <c r="D370" s="350"/>
      <c r="E370" s="350"/>
      <c r="F370" s="350"/>
      <c r="G370" s="350"/>
      <c r="H370" s="436">
        <f t="shared" si="14"/>
        <v>24</v>
      </c>
      <c r="I370" s="260"/>
      <c r="J370" s="97"/>
      <c r="K370" s="97"/>
      <c r="L370" s="97"/>
      <c r="M370" s="67"/>
    </row>
    <row r="371" spans="1:13" ht="15" customHeight="1" x14ac:dyDescent="0.2">
      <c r="A371" s="285"/>
      <c r="B371" s="435">
        <f t="shared" si="13"/>
        <v>45981</v>
      </c>
      <c r="C371" s="350"/>
      <c r="D371" s="350"/>
      <c r="E371" s="350"/>
      <c r="F371" s="350"/>
      <c r="G371" s="350"/>
      <c r="H371" s="436">
        <f t="shared" si="14"/>
        <v>24</v>
      </c>
      <c r="I371" s="260"/>
      <c r="J371" s="97"/>
      <c r="K371" s="97"/>
      <c r="L371" s="97"/>
      <c r="M371" s="67"/>
    </row>
    <row r="372" spans="1:13" ht="15" customHeight="1" x14ac:dyDescent="0.2">
      <c r="A372" s="285"/>
      <c r="B372" s="435">
        <f t="shared" si="13"/>
        <v>45982</v>
      </c>
      <c r="C372" s="350"/>
      <c r="D372" s="350"/>
      <c r="E372" s="350"/>
      <c r="F372" s="350"/>
      <c r="G372" s="350"/>
      <c r="H372" s="436">
        <f t="shared" si="14"/>
        <v>24</v>
      </c>
      <c r="I372" s="260"/>
      <c r="J372" s="97"/>
      <c r="K372" s="97"/>
      <c r="L372" s="97"/>
      <c r="M372" s="67"/>
    </row>
    <row r="373" spans="1:13" ht="15" customHeight="1" x14ac:dyDescent="0.2">
      <c r="A373" s="285"/>
      <c r="B373" s="435">
        <f t="shared" si="13"/>
        <v>45983</v>
      </c>
      <c r="C373" s="350"/>
      <c r="D373" s="350"/>
      <c r="E373" s="350"/>
      <c r="F373" s="350"/>
      <c r="G373" s="350"/>
      <c r="H373" s="436">
        <f t="shared" si="14"/>
        <v>24</v>
      </c>
      <c r="I373" s="260"/>
      <c r="J373" s="97"/>
      <c r="K373" s="97"/>
      <c r="L373" s="97"/>
      <c r="M373" s="67"/>
    </row>
    <row r="374" spans="1:13" ht="15" customHeight="1" x14ac:dyDescent="0.2">
      <c r="A374" s="285"/>
      <c r="B374" s="435">
        <f t="shared" si="13"/>
        <v>45984</v>
      </c>
      <c r="C374" s="350"/>
      <c r="D374" s="350"/>
      <c r="E374" s="350"/>
      <c r="F374" s="350"/>
      <c r="G374" s="350"/>
      <c r="H374" s="436">
        <f t="shared" si="14"/>
        <v>24</v>
      </c>
      <c r="I374" s="260"/>
      <c r="J374" s="97"/>
      <c r="K374" s="97"/>
      <c r="L374" s="97"/>
      <c r="M374" s="67"/>
    </row>
    <row r="375" spans="1:13" ht="15" customHeight="1" x14ac:dyDescent="0.2">
      <c r="A375" s="285"/>
      <c r="B375" s="435">
        <f t="shared" si="13"/>
        <v>45985</v>
      </c>
      <c r="C375" s="350"/>
      <c r="D375" s="350"/>
      <c r="E375" s="350"/>
      <c r="F375" s="350"/>
      <c r="G375" s="350"/>
      <c r="H375" s="436">
        <f t="shared" si="14"/>
        <v>24</v>
      </c>
      <c r="I375" s="260"/>
      <c r="J375" s="97"/>
      <c r="K375" s="97"/>
      <c r="L375" s="97"/>
      <c r="M375" s="67"/>
    </row>
    <row r="376" spans="1:13" ht="15" customHeight="1" x14ac:dyDescent="0.2">
      <c r="A376" s="285"/>
      <c r="B376" s="435">
        <f t="shared" si="13"/>
        <v>45986</v>
      </c>
      <c r="C376" s="350"/>
      <c r="D376" s="350"/>
      <c r="E376" s="350"/>
      <c r="F376" s="350"/>
      <c r="G376" s="350"/>
      <c r="H376" s="436">
        <f t="shared" si="14"/>
        <v>24</v>
      </c>
      <c r="I376" s="260"/>
      <c r="J376" s="97"/>
      <c r="K376" s="97"/>
      <c r="L376" s="97"/>
      <c r="M376" s="67"/>
    </row>
    <row r="377" spans="1:13" ht="15" customHeight="1" x14ac:dyDescent="0.2">
      <c r="A377" s="285"/>
      <c r="B377" s="435">
        <f t="shared" si="13"/>
        <v>45987</v>
      </c>
      <c r="C377" s="350"/>
      <c r="D377" s="350"/>
      <c r="E377" s="350"/>
      <c r="F377" s="350"/>
      <c r="G377" s="350"/>
      <c r="H377" s="436">
        <f t="shared" si="14"/>
        <v>24</v>
      </c>
      <c r="I377" s="260"/>
      <c r="J377" s="97"/>
      <c r="K377" s="97"/>
      <c r="L377" s="97"/>
      <c r="M377" s="67"/>
    </row>
    <row r="378" spans="1:13" ht="15" customHeight="1" x14ac:dyDescent="0.2">
      <c r="A378" s="285"/>
      <c r="B378" s="435">
        <f t="shared" si="13"/>
        <v>45988</v>
      </c>
      <c r="C378" s="350"/>
      <c r="D378" s="350"/>
      <c r="E378" s="350"/>
      <c r="F378" s="350"/>
      <c r="G378" s="350"/>
      <c r="H378" s="436">
        <f t="shared" si="14"/>
        <v>24</v>
      </c>
      <c r="I378" s="260"/>
      <c r="J378" s="97"/>
      <c r="K378" s="97"/>
      <c r="L378" s="97"/>
      <c r="M378" s="67"/>
    </row>
    <row r="379" spans="1:13" ht="15" customHeight="1" x14ac:dyDescent="0.2">
      <c r="A379" s="285"/>
      <c r="B379" s="435">
        <f t="shared" si="13"/>
        <v>45989</v>
      </c>
      <c r="C379" s="350"/>
      <c r="D379" s="350"/>
      <c r="E379" s="350"/>
      <c r="F379" s="350"/>
      <c r="G379" s="350"/>
      <c r="H379" s="436">
        <f t="shared" si="14"/>
        <v>24</v>
      </c>
      <c r="I379" s="260"/>
      <c r="J379" s="97"/>
      <c r="K379" s="97"/>
      <c r="L379" s="97"/>
      <c r="M379" s="67"/>
    </row>
    <row r="380" spans="1:13" ht="15" customHeight="1" x14ac:dyDescent="0.2">
      <c r="A380" s="285"/>
      <c r="B380" s="435">
        <f t="shared" si="13"/>
        <v>45990</v>
      </c>
      <c r="C380" s="350"/>
      <c r="D380" s="350"/>
      <c r="E380" s="350"/>
      <c r="F380" s="350"/>
      <c r="G380" s="350"/>
      <c r="H380" s="436">
        <f t="shared" si="14"/>
        <v>24</v>
      </c>
      <c r="I380" s="260"/>
      <c r="J380" s="97"/>
      <c r="K380" s="97"/>
      <c r="L380" s="97"/>
      <c r="M380" s="67"/>
    </row>
    <row r="381" spans="1:13" ht="15" customHeight="1" x14ac:dyDescent="0.2">
      <c r="A381" s="285"/>
      <c r="B381" s="435">
        <f t="shared" si="13"/>
        <v>45991</v>
      </c>
      <c r="C381" s="350"/>
      <c r="D381" s="350"/>
      <c r="E381" s="350"/>
      <c r="F381" s="350"/>
      <c r="G381" s="350"/>
      <c r="H381" s="436">
        <f t="shared" si="14"/>
        <v>24</v>
      </c>
      <c r="I381" s="260"/>
      <c r="J381" s="97"/>
      <c r="K381" s="97"/>
      <c r="L381" s="97"/>
      <c r="M381" s="67"/>
    </row>
    <row r="382" spans="1:13" ht="15" customHeight="1" x14ac:dyDescent="0.2">
      <c r="A382" s="285"/>
      <c r="B382" s="435">
        <f t="shared" si="13"/>
        <v>45992</v>
      </c>
      <c r="C382" s="350"/>
      <c r="D382" s="350"/>
      <c r="E382" s="350"/>
      <c r="F382" s="350"/>
      <c r="G382" s="350"/>
      <c r="H382" s="436">
        <f t="shared" si="14"/>
        <v>24</v>
      </c>
      <c r="I382" s="260"/>
      <c r="J382" s="97"/>
      <c r="K382" s="97"/>
      <c r="L382" s="97"/>
      <c r="M382" s="67"/>
    </row>
    <row r="383" spans="1:13" ht="15" customHeight="1" x14ac:dyDescent="0.2">
      <c r="A383" s="285"/>
      <c r="B383" s="435">
        <f t="shared" si="13"/>
        <v>45993</v>
      </c>
      <c r="C383" s="350"/>
      <c r="D383" s="350"/>
      <c r="E383" s="350"/>
      <c r="F383" s="350"/>
      <c r="G383" s="350"/>
      <c r="H383" s="436">
        <f t="shared" si="14"/>
        <v>24</v>
      </c>
      <c r="I383" s="260"/>
      <c r="J383" s="97"/>
      <c r="K383" s="97"/>
      <c r="L383" s="97"/>
      <c r="M383" s="67"/>
    </row>
    <row r="384" spans="1:13" ht="15" customHeight="1" x14ac:dyDescent="0.2">
      <c r="A384" s="285"/>
      <c r="B384" s="435">
        <f t="shared" si="13"/>
        <v>45994</v>
      </c>
      <c r="C384" s="350"/>
      <c r="D384" s="350"/>
      <c r="E384" s="350"/>
      <c r="F384" s="350"/>
      <c r="G384" s="350"/>
      <c r="H384" s="436">
        <f t="shared" si="14"/>
        <v>24</v>
      </c>
      <c r="I384" s="260"/>
      <c r="J384" s="97"/>
      <c r="K384" s="97"/>
      <c r="L384" s="97"/>
      <c r="M384" s="67"/>
    </row>
    <row r="385" spans="1:13" ht="15" customHeight="1" x14ac:dyDescent="0.2">
      <c r="A385" s="285"/>
      <c r="B385" s="435">
        <f t="shared" si="13"/>
        <v>45995</v>
      </c>
      <c r="C385" s="350"/>
      <c r="D385" s="350"/>
      <c r="E385" s="350"/>
      <c r="F385" s="350"/>
      <c r="G385" s="350"/>
      <c r="H385" s="436">
        <f t="shared" si="14"/>
        <v>24</v>
      </c>
      <c r="I385" s="260"/>
      <c r="J385" s="97"/>
      <c r="K385" s="97"/>
      <c r="L385" s="97"/>
      <c r="M385" s="67"/>
    </row>
    <row r="386" spans="1:13" ht="15" customHeight="1" x14ac:dyDescent="0.2">
      <c r="A386" s="285"/>
      <c r="B386" s="435">
        <f t="shared" si="13"/>
        <v>45996</v>
      </c>
      <c r="C386" s="350"/>
      <c r="D386" s="350"/>
      <c r="E386" s="350"/>
      <c r="F386" s="350"/>
      <c r="G386" s="350"/>
      <c r="H386" s="436">
        <f t="shared" si="14"/>
        <v>24</v>
      </c>
      <c r="I386" s="260"/>
      <c r="J386" s="97"/>
      <c r="K386" s="97"/>
      <c r="L386" s="97"/>
      <c r="M386" s="67"/>
    </row>
    <row r="387" spans="1:13" ht="15" customHeight="1" x14ac:dyDescent="0.2">
      <c r="A387" s="285"/>
      <c r="B387" s="435">
        <f t="shared" si="13"/>
        <v>45997</v>
      </c>
      <c r="C387" s="350"/>
      <c r="D387" s="350"/>
      <c r="E387" s="350"/>
      <c r="F387" s="350"/>
      <c r="G387" s="350"/>
      <c r="H387" s="436">
        <f t="shared" si="14"/>
        <v>24</v>
      </c>
      <c r="I387" s="260"/>
      <c r="J387" s="97"/>
      <c r="K387" s="97"/>
      <c r="L387" s="97"/>
      <c r="M387" s="67"/>
    </row>
    <row r="388" spans="1:13" ht="15" customHeight="1" x14ac:dyDescent="0.2">
      <c r="A388" s="285"/>
      <c r="B388" s="435">
        <f t="shared" si="13"/>
        <v>45998</v>
      </c>
      <c r="C388" s="350"/>
      <c r="D388" s="350"/>
      <c r="E388" s="350"/>
      <c r="F388" s="350"/>
      <c r="G388" s="350"/>
      <c r="H388" s="436">
        <f t="shared" si="14"/>
        <v>24</v>
      </c>
      <c r="I388" s="260"/>
      <c r="J388" s="97"/>
      <c r="K388" s="97"/>
      <c r="L388" s="97"/>
      <c r="M388" s="67"/>
    </row>
    <row r="389" spans="1:13" ht="15" customHeight="1" x14ac:dyDescent="0.2">
      <c r="A389" s="285"/>
      <c r="B389" s="435">
        <f t="shared" si="13"/>
        <v>45999</v>
      </c>
      <c r="C389" s="350"/>
      <c r="D389" s="350"/>
      <c r="E389" s="350"/>
      <c r="F389" s="350"/>
      <c r="G389" s="350"/>
      <c r="H389" s="436">
        <f t="shared" si="14"/>
        <v>24</v>
      </c>
      <c r="I389" s="260"/>
      <c r="J389" s="97"/>
      <c r="K389" s="97"/>
      <c r="L389" s="97"/>
      <c r="M389" s="67"/>
    </row>
    <row r="390" spans="1:13" ht="15" customHeight="1" x14ac:dyDescent="0.2">
      <c r="A390" s="285"/>
      <c r="B390" s="435">
        <f t="shared" si="13"/>
        <v>46000</v>
      </c>
      <c r="C390" s="350"/>
      <c r="D390" s="350"/>
      <c r="E390" s="350"/>
      <c r="F390" s="350"/>
      <c r="G390" s="350"/>
      <c r="H390" s="436">
        <f t="shared" si="14"/>
        <v>24</v>
      </c>
      <c r="I390" s="260"/>
      <c r="J390" s="97"/>
      <c r="K390" s="97"/>
      <c r="L390" s="97"/>
      <c r="M390" s="67"/>
    </row>
    <row r="391" spans="1:13" ht="15" customHeight="1" x14ac:dyDescent="0.2">
      <c r="A391" s="285"/>
      <c r="B391" s="435">
        <f t="shared" si="13"/>
        <v>46001</v>
      </c>
      <c r="C391" s="350"/>
      <c r="D391" s="350"/>
      <c r="E391" s="350"/>
      <c r="F391" s="350"/>
      <c r="G391" s="350"/>
      <c r="H391" s="436">
        <f t="shared" si="14"/>
        <v>24</v>
      </c>
      <c r="I391" s="260"/>
      <c r="J391" s="97"/>
      <c r="K391" s="97"/>
      <c r="L391" s="97"/>
      <c r="M391" s="67"/>
    </row>
    <row r="392" spans="1:13" ht="15" customHeight="1" x14ac:dyDescent="0.2">
      <c r="A392" s="285"/>
      <c r="B392" s="435">
        <f t="shared" si="13"/>
        <v>46002</v>
      </c>
      <c r="C392" s="350"/>
      <c r="D392" s="350"/>
      <c r="E392" s="350"/>
      <c r="F392" s="350"/>
      <c r="G392" s="350"/>
      <c r="H392" s="436">
        <f t="shared" si="14"/>
        <v>24</v>
      </c>
      <c r="I392" s="260"/>
      <c r="J392" s="97"/>
      <c r="K392" s="97"/>
      <c r="L392" s="97"/>
      <c r="M392" s="67"/>
    </row>
    <row r="393" spans="1:13" ht="15" customHeight="1" x14ac:dyDescent="0.2">
      <c r="A393" s="285"/>
      <c r="B393" s="435">
        <f t="shared" si="13"/>
        <v>46003</v>
      </c>
      <c r="C393" s="350"/>
      <c r="D393" s="350"/>
      <c r="E393" s="350"/>
      <c r="F393" s="350"/>
      <c r="G393" s="350"/>
      <c r="H393" s="436">
        <f t="shared" si="14"/>
        <v>24</v>
      </c>
      <c r="I393" s="260"/>
      <c r="J393" s="97"/>
      <c r="K393" s="97"/>
      <c r="L393" s="97"/>
      <c r="M393" s="67"/>
    </row>
    <row r="394" spans="1:13" ht="15" customHeight="1" x14ac:dyDescent="0.2">
      <c r="A394" s="285"/>
      <c r="B394" s="435">
        <f t="shared" si="13"/>
        <v>46004</v>
      </c>
      <c r="C394" s="350"/>
      <c r="D394" s="350"/>
      <c r="E394" s="350"/>
      <c r="F394" s="350"/>
      <c r="G394" s="350"/>
      <c r="H394" s="436">
        <f t="shared" si="14"/>
        <v>24</v>
      </c>
      <c r="I394" s="260"/>
      <c r="J394" s="97"/>
      <c r="K394" s="97"/>
      <c r="L394" s="97"/>
      <c r="M394" s="67"/>
    </row>
    <row r="395" spans="1:13" ht="15" customHeight="1" x14ac:dyDescent="0.2">
      <c r="A395" s="285"/>
      <c r="B395" s="435">
        <f t="shared" si="13"/>
        <v>46005</v>
      </c>
      <c r="C395" s="350"/>
      <c r="D395" s="350"/>
      <c r="E395" s="350"/>
      <c r="F395" s="350"/>
      <c r="G395" s="350"/>
      <c r="H395" s="436">
        <f t="shared" si="14"/>
        <v>24</v>
      </c>
      <c r="I395" s="260"/>
      <c r="J395" s="97"/>
      <c r="K395" s="97"/>
      <c r="L395" s="97"/>
      <c r="M395" s="67"/>
    </row>
    <row r="396" spans="1:13" ht="15" customHeight="1" x14ac:dyDescent="0.2">
      <c r="A396" s="285"/>
      <c r="B396" s="435">
        <f t="shared" si="13"/>
        <v>46006</v>
      </c>
      <c r="C396" s="350"/>
      <c r="D396" s="350"/>
      <c r="E396" s="350"/>
      <c r="F396" s="350"/>
      <c r="G396" s="350"/>
      <c r="H396" s="436">
        <f t="shared" si="14"/>
        <v>24</v>
      </c>
      <c r="I396" s="260"/>
      <c r="J396" s="97"/>
      <c r="K396" s="97"/>
      <c r="L396" s="97"/>
      <c r="M396" s="67"/>
    </row>
    <row r="397" spans="1:13" ht="15" customHeight="1" x14ac:dyDescent="0.2">
      <c r="A397" s="285"/>
      <c r="B397" s="435">
        <f t="shared" si="13"/>
        <v>46007</v>
      </c>
      <c r="C397" s="350"/>
      <c r="D397" s="350"/>
      <c r="E397" s="350"/>
      <c r="F397" s="350"/>
      <c r="G397" s="350"/>
      <c r="H397" s="436">
        <f t="shared" si="14"/>
        <v>24</v>
      </c>
      <c r="I397" s="260"/>
      <c r="J397" s="97"/>
      <c r="K397" s="97"/>
      <c r="L397" s="97"/>
      <c r="M397" s="67"/>
    </row>
    <row r="398" spans="1:13" ht="15" customHeight="1" x14ac:dyDescent="0.2">
      <c r="A398" s="285"/>
      <c r="B398" s="435">
        <f t="shared" si="13"/>
        <v>46008</v>
      </c>
      <c r="C398" s="350"/>
      <c r="D398" s="350"/>
      <c r="E398" s="350"/>
      <c r="F398" s="350"/>
      <c r="G398" s="350"/>
      <c r="H398" s="436">
        <f t="shared" si="14"/>
        <v>24</v>
      </c>
      <c r="I398" s="260"/>
      <c r="J398" s="97"/>
      <c r="K398" s="97"/>
      <c r="L398" s="97"/>
      <c r="M398" s="67"/>
    </row>
    <row r="399" spans="1:13" ht="15" customHeight="1" x14ac:dyDescent="0.2">
      <c r="A399" s="285"/>
      <c r="B399" s="435">
        <f t="shared" si="13"/>
        <v>46009</v>
      </c>
      <c r="C399" s="350"/>
      <c r="D399" s="350"/>
      <c r="E399" s="350"/>
      <c r="F399" s="350"/>
      <c r="G399" s="350"/>
      <c r="H399" s="436">
        <f t="shared" si="14"/>
        <v>24</v>
      </c>
      <c r="I399" s="260"/>
      <c r="J399" s="97"/>
      <c r="K399" s="97"/>
      <c r="L399" s="97"/>
      <c r="M399" s="67"/>
    </row>
    <row r="400" spans="1:13" ht="15" customHeight="1" x14ac:dyDescent="0.2">
      <c r="A400" s="285"/>
      <c r="B400" s="435">
        <f t="shared" si="13"/>
        <v>46010</v>
      </c>
      <c r="C400" s="350"/>
      <c r="D400" s="350"/>
      <c r="E400" s="350"/>
      <c r="F400" s="350"/>
      <c r="G400" s="350"/>
      <c r="H400" s="436">
        <f t="shared" si="14"/>
        <v>24</v>
      </c>
      <c r="I400" s="260"/>
      <c r="J400" s="97"/>
      <c r="K400" s="97"/>
      <c r="L400" s="97"/>
      <c r="M400" s="67"/>
    </row>
    <row r="401" spans="1:13" ht="15" customHeight="1" x14ac:dyDescent="0.2">
      <c r="A401" s="285"/>
      <c r="B401" s="435">
        <f t="shared" si="13"/>
        <v>46011</v>
      </c>
      <c r="C401" s="350"/>
      <c r="D401" s="350"/>
      <c r="E401" s="350"/>
      <c r="F401" s="350"/>
      <c r="G401" s="350"/>
      <c r="H401" s="436">
        <f t="shared" si="14"/>
        <v>24</v>
      </c>
      <c r="I401" s="260"/>
      <c r="J401" s="97"/>
      <c r="K401" s="97"/>
      <c r="L401" s="97"/>
      <c r="M401" s="67"/>
    </row>
    <row r="402" spans="1:13" ht="15" customHeight="1" x14ac:dyDescent="0.2">
      <c r="A402" s="285"/>
      <c r="B402" s="435">
        <f t="shared" si="13"/>
        <v>46012</v>
      </c>
      <c r="C402" s="350"/>
      <c r="D402" s="350"/>
      <c r="E402" s="350"/>
      <c r="F402" s="350"/>
      <c r="G402" s="350"/>
      <c r="H402" s="436">
        <f t="shared" si="14"/>
        <v>24</v>
      </c>
      <c r="I402" s="260"/>
      <c r="J402" s="97"/>
      <c r="K402" s="97"/>
      <c r="L402" s="97"/>
      <c r="M402" s="67"/>
    </row>
    <row r="403" spans="1:13" ht="15" customHeight="1" x14ac:dyDescent="0.2">
      <c r="A403" s="285"/>
      <c r="B403" s="435">
        <f t="shared" si="13"/>
        <v>46013</v>
      </c>
      <c r="C403" s="350"/>
      <c r="D403" s="350"/>
      <c r="E403" s="350"/>
      <c r="F403" s="350"/>
      <c r="G403" s="350"/>
      <c r="H403" s="436">
        <f t="shared" si="14"/>
        <v>24</v>
      </c>
      <c r="I403" s="260"/>
      <c r="J403" s="97"/>
      <c r="K403" s="97"/>
      <c r="L403" s="97"/>
      <c r="M403" s="67"/>
    </row>
    <row r="404" spans="1:13" ht="15" customHeight="1" x14ac:dyDescent="0.2">
      <c r="A404" s="285"/>
      <c r="B404" s="435">
        <f t="shared" si="13"/>
        <v>46014</v>
      </c>
      <c r="C404" s="350"/>
      <c r="D404" s="350"/>
      <c r="E404" s="350"/>
      <c r="F404" s="350"/>
      <c r="G404" s="350"/>
      <c r="H404" s="436">
        <f t="shared" si="14"/>
        <v>24</v>
      </c>
      <c r="I404" s="260"/>
      <c r="J404" s="97"/>
      <c r="K404" s="97"/>
      <c r="L404" s="97"/>
      <c r="M404" s="67"/>
    </row>
    <row r="405" spans="1:13" ht="15" customHeight="1" x14ac:dyDescent="0.2">
      <c r="A405" s="285"/>
      <c r="B405" s="435">
        <f t="shared" si="13"/>
        <v>46015</v>
      </c>
      <c r="C405" s="350"/>
      <c r="D405" s="350"/>
      <c r="E405" s="350"/>
      <c r="F405" s="350"/>
      <c r="G405" s="350"/>
      <c r="H405" s="436">
        <f t="shared" si="14"/>
        <v>24</v>
      </c>
      <c r="I405" s="260"/>
      <c r="J405" s="97"/>
      <c r="K405" s="97"/>
      <c r="L405" s="97"/>
      <c r="M405" s="67"/>
    </row>
    <row r="406" spans="1:13" ht="15" customHeight="1" x14ac:dyDescent="0.2">
      <c r="A406" s="285"/>
      <c r="B406" s="435">
        <f t="shared" si="13"/>
        <v>46016</v>
      </c>
      <c r="C406" s="350"/>
      <c r="D406" s="350"/>
      <c r="E406" s="350"/>
      <c r="F406" s="350"/>
      <c r="G406" s="350"/>
      <c r="H406" s="436">
        <f t="shared" si="14"/>
        <v>24</v>
      </c>
      <c r="I406" s="260"/>
      <c r="J406" s="97"/>
      <c r="K406" s="97"/>
      <c r="L406" s="97"/>
      <c r="M406" s="67"/>
    </row>
    <row r="407" spans="1:13" ht="15" customHeight="1" x14ac:dyDescent="0.2">
      <c r="A407" s="285"/>
      <c r="B407" s="435">
        <f t="shared" si="13"/>
        <v>46017</v>
      </c>
      <c r="C407" s="350"/>
      <c r="D407" s="350"/>
      <c r="E407" s="350"/>
      <c r="F407" s="350"/>
      <c r="G407" s="350"/>
      <c r="H407" s="436">
        <f t="shared" si="14"/>
        <v>24</v>
      </c>
      <c r="I407" s="260"/>
      <c r="J407" s="97"/>
      <c r="K407" s="97"/>
      <c r="L407" s="97"/>
      <c r="M407" s="67"/>
    </row>
    <row r="408" spans="1:13" ht="15" customHeight="1" x14ac:dyDescent="0.2">
      <c r="A408" s="285"/>
      <c r="B408" s="435">
        <f t="shared" si="13"/>
        <v>46018</v>
      </c>
      <c r="C408" s="350"/>
      <c r="D408" s="350"/>
      <c r="E408" s="350"/>
      <c r="F408" s="350"/>
      <c r="G408" s="350"/>
      <c r="H408" s="436">
        <f t="shared" si="14"/>
        <v>24</v>
      </c>
      <c r="I408" s="260"/>
      <c r="J408" s="97"/>
      <c r="K408" s="97"/>
      <c r="L408" s="97"/>
      <c r="M408" s="67"/>
    </row>
    <row r="409" spans="1:13" ht="15" customHeight="1" x14ac:dyDescent="0.2">
      <c r="A409" s="285"/>
      <c r="B409" s="435">
        <f t="shared" si="13"/>
        <v>46019</v>
      </c>
      <c r="C409" s="350"/>
      <c r="D409" s="350"/>
      <c r="E409" s="350"/>
      <c r="F409" s="350"/>
      <c r="G409" s="350"/>
      <c r="H409" s="436">
        <f t="shared" si="14"/>
        <v>24</v>
      </c>
      <c r="I409" s="260"/>
      <c r="J409" s="97"/>
      <c r="K409" s="97"/>
      <c r="L409" s="97"/>
      <c r="M409" s="67"/>
    </row>
    <row r="410" spans="1:13" ht="15" customHeight="1" x14ac:dyDescent="0.2">
      <c r="A410" s="285"/>
      <c r="B410" s="435">
        <f t="shared" si="13"/>
        <v>46020</v>
      </c>
      <c r="C410" s="350"/>
      <c r="D410" s="350"/>
      <c r="E410" s="350"/>
      <c r="F410" s="350"/>
      <c r="G410" s="350"/>
      <c r="H410" s="436">
        <f t="shared" si="14"/>
        <v>24</v>
      </c>
      <c r="I410" s="260"/>
      <c r="J410" s="97"/>
      <c r="K410" s="97"/>
      <c r="L410" s="97"/>
      <c r="M410" s="67"/>
    </row>
    <row r="411" spans="1:13" ht="15" customHeight="1" x14ac:dyDescent="0.2">
      <c r="A411" s="285"/>
      <c r="B411" s="435">
        <f t="shared" si="13"/>
        <v>46021</v>
      </c>
      <c r="C411" s="542"/>
      <c r="D411" s="542"/>
      <c r="E411" s="542"/>
      <c r="F411" s="542"/>
      <c r="G411" s="542"/>
      <c r="H411" s="436">
        <f t="shared" si="14"/>
        <v>24</v>
      </c>
      <c r="I411" s="543"/>
      <c r="J411" s="335"/>
      <c r="K411" s="335"/>
      <c r="L411" s="335"/>
      <c r="M411" s="544"/>
    </row>
    <row r="412" spans="1:13" ht="15" customHeight="1" x14ac:dyDescent="0.2">
      <c r="A412" s="285"/>
      <c r="B412" s="435">
        <f t="shared" si="13"/>
        <v>46022</v>
      </c>
      <c r="C412" s="350"/>
      <c r="D412" s="350"/>
      <c r="E412" s="350"/>
      <c r="F412" s="350"/>
      <c r="G412" s="350"/>
      <c r="H412" s="436">
        <f t="shared" si="14"/>
        <v>24</v>
      </c>
      <c r="I412" s="260"/>
      <c r="J412" s="97"/>
      <c r="K412" s="97"/>
      <c r="L412" s="97"/>
      <c r="M412" s="67"/>
    </row>
    <row r="413" spans="1:13" ht="15" customHeight="1" thickBot="1" x14ac:dyDescent="0.25">
      <c r="A413" s="285"/>
      <c r="B413" s="437">
        <f t="shared" si="13"/>
        <v>46023</v>
      </c>
      <c r="C413" s="359"/>
      <c r="D413" s="359"/>
      <c r="E413" s="359"/>
      <c r="F413" s="359"/>
      <c r="G413" s="359"/>
      <c r="H413" s="438">
        <f t="shared" si="14"/>
        <v>24</v>
      </c>
      <c r="I413" s="261"/>
      <c r="J413" s="229"/>
      <c r="K413" s="229"/>
      <c r="L413" s="229"/>
      <c r="M413" s="262"/>
    </row>
    <row r="414" spans="1:13" ht="8.25" customHeight="1" x14ac:dyDescent="0.2"/>
  </sheetData>
  <sheetProtection algorithmName="SHA-512" hashValue="YyyKCn2VdTRCFRDXRCuYQ/JN0PgOIPOm701YScovr0Shksei0Had2tTHVY7VDYv4X+vkidkFeICBJztix037Dw==" saltValue="w9O5xN92FzH/ljDvoLZlvQ==" spinCount="100000" sheet="1" objects="1" scenarios="1"/>
  <mergeCells count="2">
    <mergeCell ref="J10:J11"/>
    <mergeCell ref="B10:C11"/>
  </mergeCells>
  <pageMargins left="0.7" right="0.7" top="0.78740157499999996" bottom="0.78740157499999996" header="0.3" footer="0.3"/>
  <pageSetup paperSize="9" scale="40" orientation="portrait" r:id="rId1"/>
  <ignoredErrors>
    <ignoredError sqref="C32" evalError="1"/>
    <ignoredError sqref="D5 H412:H413 H48:H410" unlockedFormula="1"/>
  </ignoredError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Tabelle27">
    <tabColor rgb="FFFFFF99"/>
  </sheetPr>
  <dimension ref="A1:K40"/>
  <sheetViews>
    <sheetView showGridLines="0" zoomScale="115" zoomScaleNormal="115" workbookViewId="0"/>
  </sheetViews>
  <sheetFormatPr baseColWidth="10" defaultRowHeight="14.25" x14ac:dyDescent="0.2"/>
  <cols>
    <col min="1" max="1" width="2.7109375" style="221" customWidth="1"/>
    <col min="2" max="2" width="24.5703125" style="41" customWidth="1"/>
    <col min="3" max="7" width="17.7109375" style="41" customWidth="1"/>
    <col min="8" max="8" width="2.7109375" style="41" customWidth="1"/>
    <col min="9" max="9" width="28.7109375" style="41" customWidth="1"/>
    <col min="10" max="10" width="21.42578125" style="41" bestFit="1" customWidth="1"/>
    <col min="11" max="11" width="22.42578125" style="41" bestFit="1" customWidth="1"/>
    <col min="12" max="16384" width="11.42578125" style="41"/>
  </cols>
  <sheetData>
    <row r="1" spans="1:11" s="221" customFormat="1" ht="30" customHeight="1" x14ac:dyDescent="0.2">
      <c r="B1" s="222" t="s">
        <v>331</v>
      </c>
      <c r="F1" s="223"/>
    </row>
    <row r="2" spans="1:11" s="221" customFormat="1" ht="12" customHeight="1" thickBot="1" x14ac:dyDescent="0.25">
      <c r="B2" s="222"/>
      <c r="F2" s="223"/>
    </row>
    <row r="3" spans="1:11" s="221" customFormat="1" ht="90" customHeight="1" x14ac:dyDescent="0.2">
      <c r="A3" s="300"/>
      <c r="B3" s="198" t="s">
        <v>254</v>
      </c>
      <c r="C3" s="217"/>
      <c r="D3" s="220" t="s">
        <v>327</v>
      </c>
      <c r="E3" s="641" t="s">
        <v>393</v>
      </c>
      <c r="F3" s="206" t="s">
        <v>328</v>
      </c>
    </row>
    <row r="4" spans="1:11" s="285" customFormat="1" ht="15" customHeight="1" x14ac:dyDescent="0.2">
      <c r="A4" s="226"/>
      <c r="B4" s="44" t="s">
        <v>78</v>
      </c>
      <c r="C4" s="70"/>
      <c r="D4" s="349">
        <f>E25</f>
        <v>0</v>
      </c>
      <c r="E4" s="349">
        <f>IFERROR(D35-E35,0)</f>
        <v>0</v>
      </c>
      <c r="F4" s="351">
        <f>D4+E4</f>
        <v>0</v>
      </c>
    </row>
    <row r="5" spans="1:11" s="285" customFormat="1" ht="15" customHeight="1" x14ac:dyDescent="0.2">
      <c r="A5" s="226"/>
      <c r="B5" s="44" t="s">
        <v>103</v>
      </c>
      <c r="C5" s="70"/>
      <c r="D5" s="228"/>
      <c r="E5" s="352"/>
      <c r="F5" s="354">
        <f>D5</f>
        <v>0</v>
      </c>
    </row>
    <row r="6" spans="1:11" s="285" customFormat="1" ht="15" customHeight="1" thickBot="1" x14ac:dyDescent="0.25">
      <c r="A6" s="226"/>
      <c r="B6" s="146" t="s">
        <v>86</v>
      </c>
      <c r="C6" s="622"/>
      <c r="D6" s="383"/>
      <c r="E6" s="384"/>
      <c r="F6" s="355">
        <f>F4-F5</f>
        <v>0</v>
      </c>
    </row>
    <row r="7" spans="1:11" ht="12" customHeight="1" x14ac:dyDescent="0.2">
      <c r="A7" s="224"/>
      <c r="B7" s="386"/>
    </row>
    <row r="8" spans="1:11" ht="12" customHeight="1" thickBot="1" x14ac:dyDescent="0.25">
      <c r="A8" s="224"/>
      <c r="B8" s="386"/>
    </row>
    <row r="9" spans="1:11" s="12" customFormat="1" ht="18" customHeight="1" x14ac:dyDescent="0.2">
      <c r="A9" s="300"/>
      <c r="B9" s="623" t="str">
        <f>"Istabrechnung Netzverluste "&amp;'A. Allgemeine Informationen'!C15</f>
        <v>Istabrechnung Netzverluste 2025</v>
      </c>
      <c r="C9" s="388"/>
      <c r="D9" s="388"/>
      <c r="E9" s="388"/>
      <c r="F9" s="389"/>
      <c r="I9" s="678" t="s">
        <v>0</v>
      </c>
      <c r="J9" s="670" t="e">
        <f>MATCH(I9,I18:I22,0)</f>
        <v>#N/A</v>
      </c>
      <c r="K9"/>
    </row>
    <row r="10" spans="1:11" s="12" customFormat="1" ht="36" customHeight="1" x14ac:dyDescent="0.2">
      <c r="A10" s="300"/>
      <c r="B10" s="624" t="s">
        <v>90</v>
      </c>
      <c r="C10" s="235"/>
      <c r="D10" s="585" t="s">
        <v>98</v>
      </c>
      <c r="E10" s="234" t="s">
        <v>306</v>
      </c>
      <c r="F10" s="287" t="s">
        <v>307</v>
      </c>
      <c r="H10" s="440"/>
      <c r="I10" s="660" t="s">
        <v>442</v>
      </c>
      <c r="J10" s="660">
        <f>'A. Allgemeine Informationen'!C15</f>
        <v>2025</v>
      </c>
      <c r="K10" s="659"/>
    </row>
    <row r="11" spans="1:11" ht="15" customHeight="1" x14ac:dyDescent="0.2">
      <c r="A11" s="226"/>
      <c r="B11" s="447"/>
      <c r="C11" s="268" t="s">
        <v>255</v>
      </c>
      <c r="D11" s="441">
        <f>D17-D22</f>
        <v>0</v>
      </c>
      <c r="E11" s="286">
        <f>E17-E22</f>
        <v>0</v>
      </c>
      <c r="F11" s="442">
        <f>IFERROR(D11/E11,0)</f>
        <v>0</v>
      </c>
      <c r="I11" s="675" t="str">
        <f>"Ist-Base (01.10."&amp;'A. Allgemeine Informationen'!C15-2&amp;" - 30.09."&amp;'A. Allgemeine Informationen'!C15-1&amp;")"</f>
        <v>Ist-Base (01.10.2023 - 30.09.2024)</v>
      </c>
      <c r="J11" s="662"/>
      <c r="K11" s="659"/>
    </row>
    <row r="12" spans="1:11" ht="15" customHeight="1" x14ac:dyDescent="0.2">
      <c r="A12" s="226"/>
      <c r="B12" s="58" t="s">
        <v>256</v>
      </c>
      <c r="C12" s="443"/>
      <c r="D12" s="444"/>
      <c r="E12" s="445"/>
      <c r="F12" s="446"/>
      <c r="I12" s="675" t="str">
        <f>"Ist-Peak (01.10."&amp;'A. Allgemeine Informationen'!C15-2&amp;" - 30.09."&amp;'A. Allgemeine Informationen'!C15-1&amp;")"</f>
        <v>Ist-Peak (01.10.2023 - 30.09.2024)</v>
      </c>
      <c r="J12" s="662"/>
      <c r="K12" s="659"/>
    </row>
    <row r="13" spans="1:11" ht="15" customHeight="1" x14ac:dyDescent="0.2">
      <c r="A13" s="269"/>
      <c r="B13" s="447" t="s">
        <v>257</v>
      </c>
      <c r="C13" s="268"/>
      <c r="D13" s="228"/>
      <c r="E13" s="97"/>
      <c r="F13" s="448">
        <f>IFERROR(D13/E13,0)</f>
        <v>0</v>
      </c>
      <c r="I13" s="661" t="s">
        <v>443</v>
      </c>
      <c r="J13" s="663" t="e" cm="1">
        <f t="array" ref="J13">INDEX(J18:J22,J9)</f>
        <v>#N/A</v>
      </c>
      <c r="K13" s="659"/>
    </row>
    <row r="14" spans="1:11" ht="15" customHeight="1" x14ac:dyDescent="0.2">
      <c r="A14" s="269"/>
      <c r="B14" s="447" t="s">
        <v>258</v>
      </c>
      <c r="C14" s="268"/>
      <c r="D14" s="228"/>
      <c r="E14" s="97"/>
      <c r="F14" s="448">
        <f t="shared" ref="F14:F17" si="0">IFERROR(D14/E14,0)</f>
        <v>0</v>
      </c>
      <c r="H14" s="449"/>
      <c r="I14" s="661" t="s">
        <v>444</v>
      </c>
      <c r="J14" s="663" t="e">
        <f>1-J13</f>
        <v>#N/A</v>
      </c>
      <c r="K14" s="659"/>
    </row>
    <row r="15" spans="1:11" ht="15" customHeight="1" x14ac:dyDescent="0.2">
      <c r="A15" s="269"/>
      <c r="B15" s="447" t="s">
        <v>259</v>
      </c>
      <c r="C15" s="268"/>
      <c r="D15" s="228"/>
      <c r="E15" s="97"/>
      <c r="F15" s="448">
        <f t="shared" si="0"/>
        <v>0</v>
      </c>
      <c r="I15" s="664" t="s">
        <v>445</v>
      </c>
      <c r="J15" s="676" t="e">
        <f>(J13*J11+J14*MAX(1.225*J11,J12))</f>
        <v>#N/A</v>
      </c>
      <c r="K15" s="659"/>
    </row>
    <row r="16" spans="1:11" ht="15" customHeight="1" x14ac:dyDescent="0.2">
      <c r="A16" s="269"/>
      <c r="B16" s="447" t="s">
        <v>260</v>
      </c>
      <c r="C16" s="625"/>
      <c r="D16" s="228"/>
      <c r="E16" s="97"/>
      <c r="F16" s="448">
        <f t="shared" si="0"/>
        <v>0</v>
      </c>
      <c r="H16" s="346"/>
      <c r="I16" s="258"/>
      <c r="J16" s="258"/>
      <c r="K16" s="258"/>
    </row>
    <row r="17" spans="1:11" ht="15" customHeight="1" x14ac:dyDescent="0.2">
      <c r="A17" s="269"/>
      <c r="B17" s="447"/>
      <c r="C17" s="684" t="s">
        <v>261</v>
      </c>
      <c r="D17" s="441">
        <f>SUM(D13:D16)</f>
        <v>0</v>
      </c>
      <c r="E17" s="286">
        <f>SUM(E13:E16)</f>
        <v>0</v>
      </c>
      <c r="F17" s="448">
        <f t="shared" si="0"/>
        <v>0</v>
      </c>
      <c r="I17" s="666" t="s">
        <v>446</v>
      </c>
      <c r="J17" s="666" t="s">
        <v>447</v>
      </c>
      <c r="K17" s="666" t="s">
        <v>448</v>
      </c>
    </row>
    <row r="18" spans="1:11" ht="15" customHeight="1" x14ac:dyDescent="0.2">
      <c r="A18" s="269"/>
      <c r="B18" s="58" t="s">
        <v>262</v>
      </c>
      <c r="C18" s="443"/>
      <c r="D18" s="450"/>
      <c r="E18" s="451"/>
      <c r="F18" s="452"/>
      <c r="I18" s="665" t="s">
        <v>441</v>
      </c>
      <c r="J18" s="667">
        <v>0.84</v>
      </c>
      <c r="K18" s="667">
        <v>0.16</v>
      </c>
    </row>
    <row r="19" spans="1:11" ht="15" customHeight="1" x14ac:dyDescent="0.2">
      <c r="A19" s="269"/>
      <c r="B19" s="447" t="s">
        <v>258</v>
      </c>
      <c r="C19" s="268"/>
      <c r="D19" s="228"/>
      <c r="E19" s="97"/>
      <c r="F19" s="448">
        <f>IFERROR(D19/E19,0)</f>
        <v>0</v>
      </c>
      <c r="I19" s="668" t="s">
        <v>163</v>
      </c>
      <c r="J19" s="669">
        <v>0.89900000000000002</v>
      </c>
      <c r="K19" s="669">
        <v>0.10100000000000001</v>
      </c>
    </row>
    <row r="20" spans="1:11" ht="15" customHeight="1" x14ac:dyDescent="0.2">
      <c r="A20" s="269"/>
      <c r="B20" s="447" t="s">
        <v>259</v>
      </c>
      <c r="C20" s="268"/>
      <c r="D20" s="228"/>
      <c r="E20" s="97"/>
      <c r="F20" s="448">
        <f t="shared" ref="F20:F21" si="1">IFERROR(D20/E20,0)</f>
        <v>0</v>
      </c>
      <c r="I20" s="668" t="s">
        <v>164</v>
      </c>
      <c r="J20" s="669">
        <v>0.71899999999999997</v>
      </c>
      <c r="K20" s="669">
        <v>0.28100000000000003</v>
      </c>
    </row>
    <row r="21" spans="1:11" ht="15" customHeight="1" x14ac:dyDescent="0.2">
      <c r="A21" s="269"/>
      <c r="B21" s="447" t="s">
        <v>260</v>
      </c>
      <c r="C21" s="625"/>
      <c r="D21" s="228"/>
      <c r="E21" s="97"/>
      <c r="F21" s="448">
        <f t="shared" si="1"/>
        <v>0</v>
      </c>
      <c r="I21" s="668" t="s">
        <v>165</v>
      </c>
      <c r="J21" s="669">
        <v>0.92900000000000005</v>
      </c>
      <c r="K21" s="669">
        <v>7.0999999999999994E-2</v>
      </c>
    </row>
    <row r="22" spans="1:11" ht="15" customHeight="1" thickBot="1" x14ac:dyDescent="0.25">
      <c r="A22" s="269"/>
      <c r="B22" s="576"/>
      <c r="C22" s="685" t="s">
        <v>263</v>
      </c>
      <c r="D22" s="674">
        <f>SUM(D19:D21)</f>
        <v>0</v>
      </c>
      <c r="E22" s="430">
        <f>SUM(E19:E21)</f>
        <v>0</v>
      </c>
      <c r="F22" s="453">
        <f>IFERROR(D22/E22,0)</f>
        <v>0</v>
      </c>
      <c r="I22" s="668" t="s">
        <v>166</v>
      </c>
      <c r="J22" s="669">
        <v>0.71899999999999997</v>
      </c>
      <c r="K22" s="669">
        <v>0.28100000000000003</v>
      </c>
    </row>
    <row r="23" spans="1:11" ht="12" customHeight="1" thickBot="1" x14ac:dyDescent="0.25">
      <c r="A23" s="227"/>
    </row>
    <row r="24" spans="1:11" s="12" customFormat="1" ht="36" customHeight="1" x14ac:dyDescent="0.2">
      <c r="A24" s="227"/>
      <c r="B24" s="639" t="s">
        <v>264</v>
      </c>
      <c r="C24" s="641" t="s">
        <v>306</v>
      </c>
      <c r="D24" s="641" t="s">
        <v>307</v>
      </c>
      <c r="E24" s="105" t="s">
        <v>98</v>
      </c>
      <c r="H24" s="454"/>
    </row>
    <row r="25" spans="1:11" ht="15" customHeight="1" x14ac:dyDescent="0.2">
      <c r="A25" s="269"/>
      <c r="B25" s="58" t="s">
        <v>265</v>
      </c>
      <c r="C25" s="286">
        <f>E11</f>
        <v>0</v>
      </c>
      <c r="D25" s="455">
        <f>F11</f>
        <v>0</v>
      </c>
      <c r="E25" s="338">
        <f>D11</f>
        <v>0</v>
      </c>
    </row>
    <row r="26" spans="1:11" ht="15" customHeight="1" thickBot="1" x14ac:dyDescent="0.25">
      <c r="A26" s="269"/>
      <c r="B26" s="96" t="s">
        <v>266</v>
      </c>
      <c r="C26" s="430">
        <f>E11</f>
        <v>0</v>
      </c>
      <c r="D26" s="456" t="e">
        <f>J15</f>
        <v>#N/A</v>
      </c>
      <c r="E26" s="339" t="e">
        <f>C26*D26</f>
        <v>#N/A</v>
      </c>
    </row>
    <row r="27" spans="1:11" ht="12" customHeight="1" thickBot="1" x14ac:dyDescent="0.25">
      <c r="A27" s="227"/>
    </row>
    <row r="28" spans="1:11" s="12" customFormat="1" ht="18" customHeight="1" x14ac:dyDescent="0.2">
      <c r="A28" s="227"/>
      <c r="B28" s="337" t="s">
        <v>244</v>
      </c>
      <c r="C28" s="457"/>
      <c r="D28" s="457"/>
      <c r="E28" s="458"/>
      <c r="F28" s="459"/>
    </row>
    <row r="29" spans="1:11" s="12" customFormat="1" ht="36" customHeight="1" x14ac:dyDescent="0.2">
      <c r="A29" s="227"/>
      <c r="B29" s="233" t="s">
        <v>90</v>
      </c>
      <c r="C29" s="234" t="s">
        <v>314</v>
      </c>
      <c r="D29" s="234" t="s">
        <v>308</v>
      </c>
      <c r="E29" s="287" t="s">
        <v>309</v>
      </c>
    </row>
    <row r="30" spans="1:11" ht="15" customHeight="1" x14ac:dyDescent="0.2">
      <c r="A30" s="672"/>
      <c r="B30" s="671" t="s">
        <v>450</v>
      </c>
      <c r="C30" s="673">
        <v>1.25</v>
      </c>
      <c r="D30" s="141">
        <f>$C30*$C$25</f>
        <v>0</v>
      </c>
      <c r="E30" s="338">
        <f>$C30*$C$25</f>
        <v>0</v>
      </c>
    </row>
    <row r="31" spans="1:11" ht="15" customHeight="1" x14ac:dyDescent="0.2">
      <c r="A31" s="672"/>
      <c r="B31" s="671" t="s">
        <v>451</v>
      </c>
      <c r="C31" s="406">
        <v>2.5000000000000001E-2</v>
      </c>
      <c r="D31" s="141" t="e">
        <f>$C31*E26</f>
        <v>#N/A</v>
      </c>
      <c r="E31" s="338" t="e">
        <f>$C31*E26</f>
        <v>#N/A</v>
      </c>
    </row>
    <row r="32" spans="1:11" ht="15" customHeight="1" thickBot="1" x14ac:dyDescent="0.25">
      <c r="A32" s="269"/>
      <c r="B32" s="96" t="s">
        <v>246</v>
      </c>
      <c r="C32" s="409">
        <v>0.25</v>
      </c>
      <c r="D32" s="430" t="e">
        <f>E26-D31/C32</f>
        <v>#N/A</v>
      </c>
      <c r="E32" s="347" t="e">
        <f>E26+E31/C32</f>
        <v>#N/A</v>
      </c>
    </row>
    <row r="33" spans="1:5" ht="12" customHeight="1" thickBot="1" x14ac:dyDescent="0.25">
      <c r="A33" s="227"/>
    </row>
    <row r="34" spans="1:5" s="12" customFormat="1" ht="36" customHeight="1" x14ac:dyDescent="0.2">
      <c r="A34" s="227"/>
      <c r="B34" s="337" t="s">
        <v>247</v>
      </c>
      <c r="C34" s="461"/>
      <c r="D34" s="641" t="s">
        <v>310</v>
      </c>
      <c r="E34" s="105" t="s">
        <v>311</v>
      </c>
    </row>
    <row r="35" spans="1:5" ht="15" customHeight="1" thickBot="1" x14ac:dyDescent="0.25">
      <c r="A35" s="269"/>
      <c r="B35" s="576" t="s">
        <v>248</v>
      </c>
      <c r="C35" s="596"/>
      <c r="D35" s="430" t="e">
        <f>MIN(D30,IF(E25&lt;=D32,D31,IF(E25&lt;E26,(E26-E25)*C32,0)))</f>
        <v>#N/A</v>
      </c>
      <c r="E35" s="677" t="e">
        <f>MIN(E30,IF(E25&gt;E32,E31,IF(E25&gt;E26,-(E26-E25)*C32,0)))</f>
        <v>#N/A</v>
      </c>
    </row>
    <row r="36" spans="1:5" ht="12" customHeight="1" thickBot="1" x14ac:dyDescent="0.25">
      <c r="A36" s="227"/>
    </row>
    <row r="37" spans="1:5" s="12" customFormat="1" ht="54" customHeight="1" x14ac:dyDescent="0.2">
      <c r="A37" s="227"/>
      <c r="B37" s="337" t="s">
        <v>249</v>
      </c>
      <c r="C37" s="457"/>
      <c r="D37" s="641" t="s">
        <v>312</v>
      </c>
      <c r="E37" s="105" t="s">
        <v>313</v>
      </c>
    </row>
    <row r="38" spans="1:5" ht="15" customHeight="1" x14ac:dyDescent="0.2">
      <c r="A38" s="269"/>
      <c r="B38" s="447" t="s">
        <v>250</v>
      </c>
      <c r="C38" s="70"/>
      <c r="D38" s="286">
        <f>MAX(D5-E25,0)</f>
        <v>0</v>
      </c>
      <c r="E38" s="460">
        <f>MAX(E25-D5,0)</f>
        <v>0</v>
      </c>
    </row>
    <row r="39" spans="1:5" ht="15" customHeight="1" thickBot="1" x14ac:dyDescent="0.25">
      <c r="A39" s="269"/>
      <c r="B39" s="576" t="s">
        <v>251</v>
      </c>
      <c r="C39" s="596"/>
      <c r="D39" s="430" t="e">
        <f>MAX(D38-E38-D35+E35,0)</f>
        <v>#N/A</v>
      </c>
      <c r="E39" s="347" t="e">
        <f>MAX(E38-D38+D35-E35,0)</f>
        <v>#N/A</v>
      </c>
    </row>
    <row r="40" spans="1:5" ht="10.5" customHeight="1" x14ac:dyDescent="0.2">
      <c r="A40" s="227"/>
    </row>
  </sheetData>
  <sheetProtection algorithmName="SHA-512" hashValue="ZxWTBF+cWbPy+SIz6fqxFW+BR/pDfqyunOWD+MVy2ZgUUz5JFwUR/hkH6izPCpmMy29c99xy17rcITnJubh+ag==" saltValue="56ox1NgV9ImyJrHzKI492A==" spinCount="100000" sheet="1" objects="1" scenarios="1"/>
  <pageMargins left="0.7" right="0.7" top="0.78740157499999996" bottom="0.78740157499999996" header="0.3" footer="0.3"/>
  <pageSetup paperSize="9" scale="67" orientation="portrait" r:id="rId1"/>
  <ignoredErrors>
    <ignoredError sqref="J14 J9" evalError="1"/>
  </ignoredError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700-000000000000}">
          <x14:formula1>
            <xm:f>Listen!$P$2:$P$7</xm:f>
          </x14:formula1>
          <xm:sqref>I9</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Tabelle29">
    <tabColor rgb="FFFFFF99"/>
  </sheetPr>
  <dimension ref="B1:K64"/>
  <sheetViews>
    <sheetView showGridLines="0" zoomScale="85" zoomScaleNormal="85" workbookViewId="0"/>
  </sheetViews>
  <sheetFormatPr baseColWidth="10" defaultRowHeight="14.25" x14ac:dyDescent="0.2"/>
  <cols>
    <col min="1" max="1" width="2.7109375" style="41" customWidth="1"/>
    <col min="2" max="2" width="10.140625" style="221" customWidth="1"/>
    <col min="3" max="3" width="33" style="41" customWidth="1"/>
    <col min="4" max="4" width="17.7109375" style="41" customWidth="1"/>
    <col min="5" max="5" width="23.28515625" style="41" customWidth="1"/>
    <col min="6" max="6" width="18.5703125" style="41" customWidth="1"/>
    <col min="7" max="10" width="17.7109375" style="41" customWidth="1"/>
    <col min="11" max="11" width="15.5703125" style="41" customWidth="1"/>
    <col min="12" max="16384" width="11.42578125" style="41"/>
  </cols>
  <sheetData>
    <row r="1" spans="2:9" s="221" customFormat="1" ht="30" customHeight="1" x14ac:dyDescent="0.2">
      <c r="B1" s="222" t="s">
        <v>876</v>
      </c>
      <c r="G1" s="223"/>
    </row>
    <row r="2" spans="2:9" s="221" customFormat="1" ht="12" customHeight="1" thickBot="1" x14ac:dyDescent="0.25">
      <c r="B2" s="224"/>
      <c r="F2" s="225"/>
    </row>
    <row r="3" spans="2:9" s="221" customFormat="1" ht="36" customHeight="1" x14ac:dyDescent="0.2">
      <c r="B3" s="198" t="s">
        <v>267</v>
      </c>
      <c r="C3" s="575"/>
      <c r="D3" s="106" t="s">
        <v>97</v>
      </c>
      <c r="F3" s="225"/>
      <c r="H3" s="646"/>
    </row>
    <row r="4" spans="2:9" s="285" customFormat="1" ht="15" customHeight="1" x14ac:dyDescent="0.2">
      <c r="B4" s="581" t="s">
        <v>892</v>
      </c>
      <c r="C4" s="589"/>
      <c r="D4" s="66">
        <f>H30-I30+J54-K54+D63-E63</f>
        <v>0</v>
      </c>
      <c r="F4" s="301"/>
      <c r="G4" s="302"/>
    </row>
    <row r="5" spans="2:9" s="285" customFormat="1" ht="15" customHeight="1" x14ac:dyDescent="0.2">
      <c r="B5" s="581" t="s">
        <v>103</v>
      </c>
      <c r="C5" s="589"/>
      <c r="D5" s="67"/>
      <c r="F5" s="301"/>
      <c r="G5" s="302"/>
    </row>
    <row r="6" spans="2:9" s="285" customFormat="1" ht="15" customHeight="1" thickBot="1" x14ac:dyDescent="0.25">
      <c r="B6" s="582" t="s">
        <v>86</v>
      </c>
      <c r="C6" s="590"/>
      <c r="D6" s="68">
        <f>D4-D5</f>
        <v>0</v>
      </c>
      <c r="F6" s="301"/>
      <c r="G6" s="302"/>
    </row>
    <row r="7" spans="2:9" ht="12" customHeight="1" thickBot="1" x14ac:dyDescent="0.25">
      <c r="B7" s="224"/>
    </row>
    <row r="8" spans="2:9" s="12" customFormat="1" ht="18" customHeight="1" x14ac:dyDescent="0.2">
      <c r="B8" s="623" t="s">
        <v>268</v>
      </c>
      <c r="C8" s="388"/>
      <c r="D8" s="388"/>
      <c r="E8" s="388"/>
      <c r="F8" s="388"/>
      <c r="G8" s="388"/>
      <c r="H8" s="389"/>
      <c r="I8" s="389"/>
    </row>
    <row r="9" spans="2:9" s="12" customFormat="1" ht="52.5" customHeight="1" x14ac:dyDescent="0.2">
      <c r="B9" s="327" t="s">
        <v>304</v>
      </c>
      <c r="C9" s="626" t="s">
        <v>269</v>
      </c>
      <c r="D9" s="525"/>
      <c r="E9" s="647" t="s">
        <v>436</v>
      </c>
      <c r="F9" s="626" t="s">
        <v>270</v>
      </c>
      <c r="G9" s="525"/>
      <c r="H9" s="1093" t="s">
        <v>303</v>
      </c>
      <c r="I9" s="1094" t="s">
        <v>99</v>
      </c>
    </row>
    <row r="10" spans="2:9" ht="15" customHeight="1" x14ac:dyDescent="0.2">
      <c r="B10" s="305">
        <v>1</v>
      </c>
      <c r="C10" s="561"/>
      <c r="D10" s="562"/>
      <c r="E10" s="653"/>
      <c r="F10" s="563"/>
      <c r="G10" s="564"/>
      <c r="H10" s="643"/>
      <c r="I10" s="732"/>
    </row>
    <row r="11" spans="2:9" ht="15" customHeight="1" x14ac:dyDescent="0.2">
      <c r="B11" s="305">
        <v>2</v>
      </c>
      <c r="C11" s="648"/>
      <c r="D11" s="649"/>
      <c r="E11" s="653"/>
      <c r="F11" s="648"/>
      <c r="G11" s="649"/>
      <c r="H11" s="643"/>
      <c r="I11" s="732"/>
    </row>
    <row r="12" spans="2:9" ht="15" customHeight="1" x14ac:dyDescent="0.2">
      <c r="B12" s="305">
        <v>3</v>
      </c>
      <c r="C12" s="648"/>
      <c r="D12" s="649"/>
      <c r="E12" s="653"/>
      <c r="F12" s="648"/>
      <c r="G12" s="649"/>
      <c r="H12" s="643"/>
      <c r="I12" s="732"/>
    </row>
    <row r="13" spans="2:9" ht="15" customHeight="1" x14ac:dyDescent="0.2">
      <c r="B13" s="305">
        <v>4</v>
      </c>
      <c r="C13" s="648"/>
      <c r="D13" s="649"/>
      <c r="E13" s="653"/>
      <c r="F13" s="648"/>
      <c r="G13" s="649"/>
      <c r="H13" s="643"/>
      <c r="I13" s="732"/>
    </row>
    <row r="14" spans="2:9" ht="15" customHeight="1" x14ac:dyDescent="0.2">
      <c r="B14" s="305">
        <v>5</v>
      </c>
      <c r="C14" s="648"/>
      <c r="D14" s="649"/>
      <c r="E14" s="653"/>
      <c r="F14" s="648"/>
      <c r="G14" s="649"/>
      <c r="H14" s="643"/>
      <c r="I14" s="732"/>
    </row>
    <row r="15" spans="2:9" ht="15" customHeight="1" x14ac:dyDescent="0.2">
      <c r="B15" s="305">
        <v>6</v>
      </c>
      <c r="C15" s="648"/>
      <c r="D15" s="649"/>
      <c r="E15" s="653"/>
      <c r="F15" s="648"/>
      <c r="G15" s="649"/>
      <c r="H15" s="643"/>
      <c r="I15" s="732"/>
    </row>
    <row r="16" spans="2:9" ht="15" customHeight="1" x14ac:dyDescent="0.2">
      <c r="B16" s="305">
        <v>7</v>
      </c>
      <c r="C16" s="648"/>
      <c r="D16" s="649"/>
      <c r="E16" s="653"/>
      <c r="F16" s="648"/>
      <c r="G16" s="649"/>
      <c r="H16" s="643"/>
      <c r="I16" s="732"/>
    </row>
    <row r="17" spans="2:11" ht="15" customHeight="1" x14ac:dyDescent="0.2">
      <c r="B17" s="305">
        <v>8</v>
      </c>
      <c r="C17" s="648"/>
      <c r="D17" s="649"/>
      <c r="E17" s="653"/>
      <c r="F17" s="648"/>
      <c r="G17" s="649"/>
      <c r="H17" s="643"/>
      <c r="I17" s="732"/>
    </row>
    <row r="18" spans="2:11" ht="15" customHeight="1" x14ac:dyDescent="0.2">
      <c r="B18" s="305">
        <v>9</v>
      </c>
      <c r="C18" s="648"/>
      <c r="D18" s="649"/>
      <c r="E18" s="653"/>
      <c r="F18" s="648"/>
      <c r="G18" s="649"/>
      <c r="H18" s="643"/>
      <c r="I18" s="732"/>
    </row>
    <row r="19" spans="2:11" ht="15" customHeight="1" x14ac:dyDescent="0.2">
      <c r="B19" s="305">
        <v>10</v>
      </c>
      <c r="C19" s="648"/>
      <c r="D19" s="649"/>
      <c r="E19" s="653"/>
      <c r="F19" s="648"/>
      <c r="G19" s="649"/>
      <c r="H19" s="643"/>
      <c r="I19" s="732"/>
    </row>
    <row r="20" spans="2:11" ht="15" customHeight="1" x14ac:dyDescent="0.2">
      <c r="B20" s="305">
        <v>11</v>
      </c>
      <c r="C20" s="648"/>
      <c r="D20" s="649"/>
      <c r="E20" s="653"/>
      <c r="F20" s="648"/>
      <c r="G20" s="649"/>
      <c r="H20" s="643"/>
      <c r="I20" s="732"/>
    </row>
    <row r="21" spans="2:11" ht="15" customHeight="1" x14ac:dyDescent="0.2">
      <c r="B21" s="305">
        <v>12</v>
      </c>
      <c r="C21" s="561"/>
      <c r="D21" s="562"/>
      <c r="E21" s="653"/>
      <c r="F21" s="563"/>
      <c r="G21" s="564"/>
      <c r="H21" s="643"/>
      <c r="I21" s="732"/>
    </row>
    <row r="22" spans="2:11" ht="15" customHeight="1" x14ac:dyDescent="0.2">
      <c r="B22" s="305">
        <v>13</v>
      </c>
      <c r="C22" s="561"/>
      <c r="D22" s="562"/>
      <c r="E22" s="653"/>
      <c r="F22" s="563"/>
      <c r="G22" s="564"/>
      <c r="H22" s="643"/>
      <c r="I22" s="732"/>
    </row>
    <row r="23" spans="2:11" ht="15" customHeight="1" x14ac:dyDescent="0.2">
      <c r="B23" s="305">
        <v>14</v>
      </c>
      <c r="C23" s="561"/>
      <c r="D23" s="562"/>
      <c r="E23" s="653"/>
      <c r="F23" s="563"/>
      <c r="G23" s="564"/>
      <c r="H23" s="643"/>
      <c r="I23" s="732"/>
    </row>
    <row r="24" spans="2:11" ht="15" customHeight="1" x14ac:dyDescent="0.2">
      <c r="B24" s="305">
        <v>15</v>
      </c>
      <c r="C24" s="561"/>
      <c r="D24" s="562"/>
      <c r="E24" s="653"/>
      <c r="F24" s="563"/>
      <c r="G24" s="564"/>
      <c r="H24" s="643"/>
      <c r="I24" s="732"/>
    </row>
    <row r="25" spans="2:11" ht="15" customHeight="1" x14ac:dyDescent="0.2">
      <c r="B25" s="305">
        <v>16</v>
      </c>
      <c r="C25" s="561"/>
      <c r="D25" s="562"/>
      <c r="E25" s="653"/>
      <c r="F25" s="563"/>
      <c r="G25" s="564"/>
      <c r="H25" s="643"/>
      <c r="I25" s="732"/>
    </row>
    <row r="26" spans="2:11" ht="15" customHeight="1" x14ac:dyDescent="0.2">
      <c r="B26" s="305">
        <v>17</v>
      </c>
      <c r="C26" s="561"/>
      <c r="D26" s="562"/>
      <c r="E26" s="653"/>
      <c r="F26" s="563"/>
      <c r="G26" s="564"/>
      <c r="H26" s="643"/>
      <c r="I26" s="732"/>
    </row>
    <row r="27" spans="2:11" ht="15" customHeight="1" x14ac:dyDescent="0.2">
      <c r="B27" s="305">
        <v>18</v>
      </c>
      <c r="C27" s="561"/>
      <c r="D27" s="562"/>
      <c r="E27" s="653"/>
      <c r="F27" s="563"/>
      <c r="G27" s="564"/>
      <c r="H27" s="643"/>
      <c r="I27" s="732"/>
    </row>
    <row r="28" spans="2:11" ht="15" customHeight="1" x14ac:dyDescent="0.2">
      <c r="B28" s="305">
        <v>19</v>
      </c>
      <c r="C28" s="561"/>
      <c r="D28" s="562"/>
      <c r="E28" s="653"/>
      <c r="F28" s="563"/>
      <c r="G28" s="564"/>
      <c r="H28" s="643"/>
      <c r="I28" s="732"/>
    </row>
    <row r="29" spans="2:11" ht="15" customHeight="1" thickBot="1" x14ac:dyDescent="0.25">
      <c r="B29" s="305">
        <v>20</v>
      </c>
      <c r="C29" s="565"/>
      <c r="D29" s="566"/>
      <c r="E29" s="654"/>
      <c r="F29" s="565"/>
      <c r="G29" s="566"/>
      <c r="H29" s="643"/>
      <c r="I29" s="732"/>
    </row>
    <row r="30" spans="2:11" ht="15" customHeight="1" thickBot="1" x14ac:dyDescent="0.25">
      <c r="B30" s="306" t="s">
        <v>252</v>
      </c>
      <c r="C30" s="69"/>
      <c r="D30" s="69"/>
      <c r="E30" s="655">
        <f>SUM(E10:E29)</f>
        <v>0</v>
      </c>
      <c r="F30" s="69"/>
      <c r="G30" s="69"/>
      <c r="H30" s="1096">
        <f>SUM(H10:H29)</f>
        <v>0</v>
      </c>
      <c r="I30" s="1095">
        <f>SUM(I10:I29)</f>
        <v>0</v>
      </c>
    </row>
    <row r="31" spans="2:11" ht="12" customHeight="1" thickBot="1" x14ac:dyDescent="0.25">
      <c r="B31" s="227"/>
    </row>
    <row r="32" spans="2:11" s="12" customFormat="1" ht="18" customHeight="1" x14ac:dyDescent="0.2">
      <c r="B32" s="629" t="s">
        <v>271</v>
      </c>
      <c r="C32" s="630"/>
      <c r="D32" s="630"/>
      <c r="E32" s="630"/>
      <c r="F32" s="630"/>
      <c r="G32" s="630"/>
      <c r="H32" s="630"/>
      <c r="I32" s="630"/>
      <c r="J32" s="631"/>
      <c r="K32" s="631"/>
    </row>
    <row r="33" spans="2:11" s="12" customFormat="1" ht="36" customHeight="1" x14ac:dyDescent="0.2">
      <c r="B33" s="267" t="s">
        <v>304</v>
      </c>
      <c r="C33" s="627" t="s">
        <v>269</v>
      </c>
      <c r="D33" s="628"/>
      <c r="E33" s="627" t="s">
        <v>270</v>
      </c>
      <c r="F33" s="628"/>
      <c r="G33" s="627" t="s">
        <v>272</v>
      </c>
      <c r="H33" s="628"/>
      <c r="I33" s="464" t="s">
        <v>305</v>
      </c>
      <c r="J33" s="464" t="s">
        <v>98</v>
      </c>
      <c r="K33" s="1094" t="s">
        <v>99</v>
      </c>
    </row>
    <row r="34" spans="2:11" ht="15" customHeight="1" x14ac:dyDescent="0.2">
      <c r="B34" s="303">
        <v>1</v>
      </c>
      <c r="C34" s="567"/>
      <c r="D34" s="543"/>
      <c r="E34" s="228"/>
      <c r="F34" s="260"/>
      <c r="G34" s="228"/>
      <c r="H34" s="260"/>
      <c r="I34" s="97"/>
      <c r="J34" s="97"/>
      <c r="K34" s="67"/>
    </row>
    <row r="35" spans="2:11" ht="15" customHeight="1" x14ac:dyDescent="0.2">
      <c r="B35" s="650">
        <v>2</v>
      </c>
      <c r="C35" s="651"/>
      <c r="D35" s="652"/>
      <c r="E35" s="651"/>
      <c r="F35" s="652"/>
      <c r="G35" s="651"/>
      <c r="H35" s="652"/>
      <c r="I35" s="643"/>
      <c r="J35" s="643"/>
      <c r="K35" s="544"/>
    </row>
    <row r="36" spans="2:11" ht="15" customHeight="1" x14ac:dyDescent="0.2">
      <c r="B36" s="303">
        <v>3</v>
      </c>
      <c r="C36" s="651"/>
      <c r="D36" s="652"/>
      <c r="E36" s="651"/>
      <c r="F36" s="652"/>
      <c r="G36" s="651"/>
      <c r="H36" s="652"/>
      <c r="I36" s="643"/>
      <c r="J36" s="643"/>
      <c r="K36" s="544"/>
    </row>
    <row r="37" spans="2:11" ht="15" customHeight="1" x14ac:dyDescent="0.2">
      <c r="B37" s="650">
        <v>4</v>
      </c>
      <c r="C37" s="651"/>
      <c r="D37" s="652"/>
      <c r="E37" s="651"/>
      <c r="F37" s="652"/>
      <c r="G37" s="651"/>
      <c r="H37" s="652"/>
      <c r="I37" s="643"/>
      <c r="J37" s="643"/>
      <c r="K37" s="544"/>
    </row>
    <row r="38" spans="2:11" ht="15" customHeight="1" x14ac:dyDescent="0.2">
      <c r="B38" s="303">
        <v>5</v>
      </c>
      <c r="C38" s="651"/>
      <c r="D38" s="652"/>
      <c r="E38" s="651"/>
      <c r="F38" s="652"/>
      <c r="G38" s="651"/>
      <c r="H38" s="652"/>
      <c r="I38" s="643"/>
      <c r="J38" s="643"/>
      <c r="K38" s="544"/>
    </row>
    <row r="39" spans="2:11" ht="15" customHeight="1" x14ac:dyDescent="0.2">
      <c r="B39" s="650">
        <v>6</v>
      </c>
      <c r="C39" s="651"/>
      <c r="D39" s="652"/>
      <c r="E39" s="651"/>
      <c r="F39" s="652"/>
      <c r="G39" s="651"/>
      <c r="H39" s="652"/>
      <c r="I39" s="643"/>
      <c r="J39" s="643"/>
      <c r="K39" s="544"/>
    </row>
    <row r="40" spans="2:11" ht="15" customHeight="1" x14ac:dyDescent="0.2">
      <c r="B40" s="303">
        <v>7</v>
      </c>
      <c r="C40" s="651"/>
      <c r="D40" s="652"/>
      <c r="E40" s="651"/>
      <c r="F40" s="652"/>
      <c r="G40" s="651"/>
      <c r="H40" s="652"/>
      <c r="I40" s="643"/>
      <c r="J40" s="643"/>
      <c r="K40" s="544"/>
    </row>
    <row r="41" spans="2:11" ht="15" customHeight="1" x14ac:dyDescent="0.2">
      <c r="B41" s="650">
        <v>8</v>
      </c>
      <c r="C41" s="651"/>
      <c r="D41" s="652"/>
      <c r="E41" s="651"/>
      <c r="F41" s="652"/>
      <c r="G41" s="651"/>
      <c r="H41" s="652"/>
      <c r="I41" s="643"/>
      <c r="J41" s="643"/>
      <c r="K41" s="544"/>
    </row>
    <row r="42" spans="2:11" ht="15" customHeight="1" x14ac:dyDescent="0.2">
      <c r="B42" s="303">
        <v>9</v>
      </c>
      <c r="C42" s="651"/>
      <c r="D42" s="652"/>
      <c r="E42" s="651"/>
      <c r="F42" s="652"/>
      <c r="G42" s="651"/>
      <c r="H42" s="652"/>
      <c r="I42" s="643"/>
      <c r="J42" s="643"/>
      <c r="K42" s="544"/>
    </row>
    <row r="43" spans="2:11" ht="15" customHeight="1" x14ac:dyDescent="0.2">
      <c r="B43" s="650">
        <v>10</v>
      </c>
      <c r="C43" s="567"/>
      <c r="D43" s="543"/>
      <c r="E43" s="228"/>
      <c r="F43" s="260"/>
      <c r="G43" s="228"/>
      <c r="H43" s="260"/>
      <c r="I43" s="97"/>
      <c r="J43" s="97"/>
      <c r="K43" s="67"/>
    </row>
    <row r="44" spans="2:11" ht="15" customHeight="1" x14ac:dyDescent="0.2">
      <c r="B44" s="303">
        <v>11</v>
      </c>
      <c r="C44" s="651"/>
      <c r="D44" s="652"/>
      <c r="E44" s="651"/>
      <c r="F44" s="652"/>
      <c r="G44" s="651"/>
      <c r="H44" s="652"/>
      <c r="I44" s="643"/>
      <c r="J44" s="643"/>
      <c r="K44" s="544"/>
    </row>
    <row r="45" spans="2:11" ht="15" customHeight="1" x14ac:dyDescent="0.2">
      <c r="B45" s="650">
        <v>12</v>
      </c>
      <c r="C45" s="651"/>
      <c r="D45" s="652"/>
      <c r="E45" s="651"/>
      <c r="F45" s="652"/>
      <c r="G45" s="651"/>
      <c r="H45" s="652"/>
      <c r="I45" s="643"/>
      <c r="J45" s="643"/>
      <c r="K45" s="544"/>
    </row>
    <row r="46" spans="2:11" ht="15" customHeight="1" x14ac:dyDescent="0.2">
      <c r="B46" s="303">
        <v>13</v>
      </c>
      <c r="C46" s="567"/>
      <c r="D46" s="543"/>
      <c r="E46" s="228"/>
      <c r="F46" s="260"/>
      <c r="G46" s="228"/>
      <c r="H46" s="260"/>
      <c r="I46" s="97"/>
      <c r="J46" s="97"/>
      <c r="K46" s="67"/>
    </row>
    <row r="47" spans="2:11" ht="15" customHeight="1" x14ac:dyDescent="0.2">
      <c r="B47" s="650">
        <v>14</v>
      </c>
      <c r="C47" s="567"/>
      <c r="D47" s="543"/>
      <c r="E47" s="228"/>
      <c r="F47" s="260"/>
      <c r="G47" s="228"/>
      <c r="H47" s="260"/>
      <c r="I47" s="97"/>
      <c r="J47" s="97"/>
      <c r="K47" s="67"/>
    </row>
    <row r="48" spans="2:11" ht="15" customHeight="1" x14ac:dyDescent="0.2">
      <c r="B48" s="303">
        <v>15</v>
      </c>
      <c r="C48" s="567"/>
      <c r="D48" s="543"/>
      <c r="E48" s="228"/>
      <c r="F48" s="260"/>
      <c r="G48" s="228"/>
      <c r="H48" s="260"/>
      <c r="I48" s="97"/>
      <c r="J48" s="97"/>
      <c r="K48" s="67"/>
    </row>
    <row r="49" spans="2:11" ht="15" customHeight="1" x14ac:dyDescent="0.2">
      <c r="B49" s="650">
        <v>16</v>
      </c>
      <c r="C49" s="567"/>
      <c r="D49" s="543"/>
      <c r="E49" s="228"/>
      <c r="F49" s="260"/>
      <c r="G49" s="228"/>
      <c r="H49" s="260"/>
      <c r="I49" s="97"/>
      <c r="J49" s="97"/>
      <c r="K49" s="67"/>
    </row>
    <row r="50" spans="2:11" ht="15" customHeight="1" x14ac:dyDescent="0.2">
      <c r="B50" s="303">
        <v>17</v>
      </c>
      <c r="C50" s="567"/>
      <c r="D50" s="543"/>
      <c r="E50" s="228"/>
      <c r="F50" s="260"/>
      <c r="G50" s="228"/>
      <c r="H50" s="260"/>
      <c r="I50" s="97"/>
      <c r="J50" s="97"/>
      <c r="K50" s="67"/>
    </row>
    <row r="51" spans="2:11" ht="15" customHeight="1" x14ac:dyDescent="0.2">
      <c r="B51" s="650">
        <v>18</v>
      </c>
      <c r="C51" s="567"/>
      <c r="D51" s="543"/>
      <c r="E51" s="228"/>
      <c r="F51" s="260"/>
      <c r="G51" s="228"/>
      <c r="H51" s="260"/>
      <c r="I51" s="97"/>
      <c r="J51" s="97"/>
      <c r="K51" s="67"/>
    </row>
    <row r="52" spans="2:11" ht="15" customHeight="1" x14ac:dyDescent="0.2">
      <c r="B52" s="303">
        <v>19</v>
      </c>
      <c r="C52" s="567"/>
      <c r="D52" s="543"/>
      <c r="E52" s="228"/>
      <c r="F52" s="260"/>
      <c r="G52" s="228"/>
      <c r="H52" s="260"/>
      <c r="I52" s="97"/>
      <c r="J52" s="97"/>
      <c r="K52" s="67"/>
    </row>
    <row r="53" spans="2:11" ht="15" customHeight="1" thickBot="1" x14ac:dyDescent="0.25">
      <c r="B53" s="650">
        <v>20</v>
      </c>
      <c r="C53" s="567"/>
      <c r="D53" s="543"/>
      <c r="E53" s="568"/>
      <c r="F53" s="569"/>
      <c r="G53" s="228"/>
      <c r="H53" s="570"/>
      <c r="I53" s="97"/>
      <c r="J53" s="97"/>
      <c r="K53" s="67"/>
    </row>
    <row r="54" spans="2:11" ht="15" customHeight="1" thickBot="1" x14ac:dyDescent="0.25">
      <c r="B54" s="307" t="s">
        <v>252</v>
      </c>
      <c r="C54" s="465"/>
      <c r="D54" s="466"/>
      <c r="E54" s="466"/>
      <c r="F54" s="466"/>
      <c r="G54" s="466"/>
      <c r="H54" s="467"/>
      <c r="I54" s="468">
        <f>SUM(I34:I53)</f>
        <v>0</v>
      </c>
      <c r="J54" s="68">
        <f>SUM(J34:J53)</f>
        <v>0</v>
      </c>
      <c r="K54" s="68">
        <f>SUM(K34:K53)</f>
        <v>0</v>
      </c>
    </row>
    <row r="55" spans="2:11" ht="12" customHeight="1" thickBot="1" x14ac:dyDescent="0.25">
      <c r="B55" s="227"/>
    </row>
    <row r="56" spans="2:11" s="12" customFormat="1" ht="18" customHeight="1" x14ac:dyDescent="0.2">
      <c r="B56" s="337" t="s">
        <v>891</v>
      </c>
      <c r="C56" s="457"/>
      <c r="D56" s="457"/>
      <c r="E56" s="457"/>
      <c r="F56" s="457"/>
      <c r="G56" s="458"/>
    </row>
    <row r="57" spans="2:11" s="12" customFormat="1" ht="36" customHeight="1" x14ac:dyDescent="0.2">
      <c r="B57" s="267" t="s">
        <v>304</v>
      </c>
      <c r="C57" s="256" t="s">
        <v>90</v>
      </c>
      <c r="D57" s="257" t="s">
        <v>98</v>
      </c>
      <c r="E57" s="257" t="s">
        <v>99</v>
      </c>
      <c r="F57" s="632" t="s">
        <v>273</v>
      </c>
      <c r="G57" s="633"/>
    </row>
    <row r="58" spans="2:11" ht="15" customHeight="1" x14ac:dyDescent="0.2">
      <c r="B58" s="303">
        <v>1</v>
      </c>
      <c r="C58" s="563"/>
      <c r="D58" s="682"/>
      <c r="E58" s="1097"/>
      <c r="F58" s="561"/>
      <c r="G58" s="571"/>
    </row>
    <row r="59" spans="2:11" ht="15" customHeight="1" x14ac:dyDescent="0.2">
      <c r="B59" s="303">
        <v>2</v>
      </c>
      <c r="C59" s="563"/>
      <c r="D59" s="682"/>
      <c r="E59" s="1097"/>
      <c r="F59" s="561"/>
      <c r="G59" s="571"/>
    </row>
    <row r="60" spans="2:11" ht="15" customHeight="1" x14ac:dyDescent="0.2">
      <c r="B60" s="303">
        <v>3</v>
      </c>
      <c r="C60" s="563"/>
      <c r="D60" s="682"/>
      <c r="E60" s="1097"/>
      <c r="F60" s="561"/>
      <c r="G60" s="571"/>
    </row>
    <row r="61" spans="2:11" ht="15" customHeight="1" x14ac:dyDescent="0.2">
      <c r="B61" s="303">
        <v>4</v>
      </c>
      <c r="C61" s="563"/>
      <c r="D61" s="682"/>
      <c r="E61" s="1097"/>
      <c r="F61" s="561"/>
      <c r="G61" s="571"/>
    </row>
    <row r="62" spans="2:11" ht="15" customHeight="1" thickBot="1" x14ac:dyDescent="0.25">
      <c r="B62" s="304">
        <v>5</v>
      </c>
      <c r="C62" s="565"/>
      <c r="D62" s="683"/>
      <c r="E62" s="1098"/>
      <c r="F62" s="565"/>
      <c r="G62" s="572"/>
    </row>
    <row r="63" spans="2:11" ht="15" customHeight="1" thickBot="1" x14ac:dyDescent="0.25">
      <c r="B63" s="306" t="s">
        <v>252</v>
      </c>
      <c r="C63" s="69"/>
      <c r="D63" s="1096">
        <f>SUM(D58:D62)</f>
        <v>0</v>
      </c>
      <c r="E63" s="1095">
        <f>SUM(E58:E62)</f>
        <v>0</v>
      </c>
    </row>
    <row r="64" spans="2:11" ht="9" customHeight="1" x14ac:dyDescent="0.2">
      <c r="B64" s="227"/>
    </row>
  </sheetData>
  <sheetProtection algorithmName="SHA-512" hashValue="1R8IGCatWlV12dn0iQ9HK19/2WmJomQi5oXl7OCYm4DTc8r4i5WemZQcU3aQQPBHWD50RHvqS/XjOCkmXpzOAQ==" saltValue="U+xyYhmWJoV3QNQu6FXSjQ==" spinCount="100000" sheet="1" objects="1" scenarios="1"/>
  <pageMargins left="0.7" right="0.7" top="0.78740157499999996" bottom="0.78740157499999996" header="0.3" footer="0.3"/>
  <pageSetup paperSize="9" scale="48" orientation="portrait" r:id="rId1"/>
  <ignoredErrors>
    <ignoredError sqref="I54:J54 D63 H30" unlockedFormula="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37568-F79B-456D-9319-20022B35A198}">
  <sheetPr codeName="Tabelle25">
    <tabColor rgb="FFFFFF99"/>
    <pageSetUpPr fitToPage="1"/>
  </sheetPr>
  <dimension ref="A1:G13"/>
  <sheetViews>
    <sheetView showGridLines="0" zoomScaleNormal="100" workbookViewId="0">
      <selection activeCell="C10" sqref="C10"/>
    </sheetView>
  </sheetViews>
  <sheetFormatPr baseColWidth="10" defaultRowHeight="14.25" x14ac:dyDescent="0.2"/>
  <cols>
    <col min="1" max="1" width="2.7109375" style="110" customWidth="1"/>
    <col min="2" max="2" width="100.7109375" style="110" bestFit="1" customWidth="1"/>
    <col min="3" max="4" width="17.7109375" style="274" customWidth="1"/>
    <col min="5" max="5" width="17.7109375" style="272" customWidth="1"/>
    <col min="6" max="6" width="17.7109375" style="273" customWidth="1"/>
    <col min="7" max="7" width="17.7109375" style="110" customWidth="1"/>
    <col min="8" max="8" width="2.7109375" style="110" customWidth="1"/>
    <col min="9" max="16384" width="11.42578125" style="110"/>
  </cols>
  <sheetData>
    <row r="1" spans="1:7" s="12" customFormat="1" ht="30" customHeight="1" x14ac:dyDescent="0.2">
      <c r="B1" s="39" t="s">
        <v>775</v>
      </c>
    </row>
    <row r="2" spans="1:7" s="12" customFormat="1" ht="12" customHeight="1" thickBot="1" x14ac:dyDescent="0.25">
      <c r="A2" s="30"/>
    </row>
    <row r="3" spans="1:7" s="12" customFormat="1" ht="48" customHeight="1" x14ac:dyDescent="0.2">
      <c r="B3" s="681" t="s">
        <v>512</v>
      </c>
      <c r="C3" s="105" t="s">
        <v>328</v>
      </c>
      <c r="D3" s="270"/>
    </row>
    <row r="4" spans="1:7" s="12" customFormat="1" ht="15" customHeight="1" x14ac:dyDescent="0.2">
      <c r="B4" s="71" t="s">
        <v>231</v>
      </c>
      <c r="C4" s="66">
        <f>C13-D13</f>
        <v>0</v>
      </c>
      <c r="D4" s="270"/>
    </row>
    <row r="5" spans="1:7" s="12" customFormat="1" ht="15" customHeight="1" x14ac:dyDescent="0.2">
      <c r="B5" s="71" t="s">
        <v>232</v>
      </c>
      <c r="C5" s="66">
        <f>E13</f>
        <v>0</v>
      </c>
      <c r="D5" s="219"/>
    </row>
    <row r="6" spans="1:7" ht="15" customHeight="1" thickBot="1" x14ac:dyDescent="0.25">
      <c r="B6" s="328" t="s">
        <v>233</v>
      </c>
      <c r="C6" s="68">
        <f t="shared" ref="C6" si="0">C4-C5</f>
        <v>0</v>
      </c>
      <c r="D6" s="240"/>
      <c r="E6" s="110"/>
      <c r="F6" s="110"/>
    </row>
    <row r="7" spans="1:7" ht="12.75" customHeight="1" x14ac:dyDescent="0.2">
      <c r="B7" s="74"/>
      <c r="C7" s="72"/>
      <c r="D7" s="72"/>
      <c r="E7" s="75"/>
      <c r="F7" s="76"/>
      <c r="G7" s="73"/>
    </row>
    <row r="8" spans="1:7" ht="16.5" thickBot="1" x14ac:dyDescent="0.25">
      <c r="B8" s="594"/>
      <c r="C8" s="595"/>
      <c r="D8" s="595"/>
      <c r="E8" s="111"/>
    </row>
    <row r="9" spans="1:7" ht="99.75" x14ac:dyDescent="0.2">
      <c r="B9" s="298" t="s">
        <v>167</v>
      </c>
      <c r="C9" s="845" t="s">
        <v>98</v>
      </c>
      <c r="D9" s="845" t="s">
        <v>99</v>
      </c>
      <c r="E9" s="105" t="s">
        <v>389</v>
      </c>
      <c r="G9" s="273"/>
    </row>
    <row r="10" spans="1:7" x14ac:dyDescent="0.2">
      <c r="B10" s="71" t="s">
        <v>621</v>
      </c>
      <c r="C10" s="643"/>
      <c r="D10" s="1008"/>
      <c r="E10" s="334"/>
      <c r="G10" s="273"/>
    </row>
    <row r="11" spans="1:7" x14ac:dyDescent="0.2">
      <c r="B11" s="846" t="s">
        <v>622</v>
      </c>
      <c r="C11" s="643"/>
      <c r="D11" s="1009"/>
      <c r="E11" s="334"/>
      <c r="G11" s="273"/>
    </row>
    <row r="12" spans="1:7" x14ac:dyDescent="0.2">
      <c r="B12" s="846" t="s">
        <v>623</v>
      </c>
      <c r="C12" s="847"/>
      <c r="D12" s="644"/>
      <c r="E12" s="334"/>
      <c r="G12" s="273"/>
    </row>
    <row r="13" spans="1:7" ht="15" thickBot="1" x14ac:dyDescent="0.25">
      <c r="B13" s="203" t="s">
        <v>6</v>
      </c>
      <c r="C13" s="294">
        <f>SUM(C10:C11)</f>
        <v>0</v>
      </c>
      <c r="D13" s="294">
        <f>D12</f>
        <v>0</v>
      </c>
      <c r="E13" s="295">
        <f>SUM(E10:E12)</f>
        <v>0</v>
      </c>
      <c r="G13" s="273"/>
    </row>
  </sheetData>
  <sheetProtection algorithmName="SHA-512" hashValue="dCiBJlWbsVbl7fdmEk2s0+M2jG/zXZUbQnzY/+xJSVkfIdeGdhNUf7XHBedDdvpvX018GzD8p6ZMjhbkM5RowA==" saltValue="QzH8sMeZpLjnfBi8SIc2Rw==" spinCount="100000" sheet="1" objects="1" scenarios="1"/>
  <pageMargins left="0.78740157499999996" right="0.78740157499999996" top="0.984251969" bottom="0.984251969" header="0.4921259845" footer="0.4921259845"/>
  <pageSetup paperSize="8" scale="29" orientation="landscape" horizontalDpi="4294967295" verticalDpi="4294967295" r:id="rId1"/>
  <headerFooter alignWithMargins="0">
    <oddFooter>&amp;R&amp;12Seite &amp;P von &amp;N</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Tabelle17">
    <tabColor rgb="FFFFFF99"/>
  </sheetPr>
  <dimension ref="A1:F31"/>
  <sheetViews>
    <sheetView showGridLines="0" zoomScale="115" zoomScaleNormal="115" workbookViewId="0">
      <selection activeCell="D9" sqref="D9"/>
    </sheetView>
  </sheetViews>
  <sheetFormatPr baseColWidth="10" defaultColWidth="11.42578125" defaultRowHeight="14.25" x14ac:dyDescent="0.2"/>
  <cols>
    <col min="1" max="1" width="2.7109375" style="221" customWidth="1"/>
    <col min="2" max="2" width="46.140625" style="41" customWidth="1"/>
    <col min="3" max="3" width="17.7109375" style="41" customWidth="1"/>
    <col min="4" max="6" width="16.7109375" style="41" customWidth="1"/>
    <col min="7" max="7" width="2.7109375" style="41" customWidth="1"/>
    <col min="8" max="16384" width="11.42578125" style="41"/>
  </cols>
  <sheetData>
    <row r="1" spans="1:6" s="221" customFormat="1" ht="30" customHeight="1" x14ac:dyDescent="0.2">
      <c r="B1" s="222" t="s">
        <v>773</v>
      </c>
    </row>
    <row r="2" spans="1:6" s="221" customFormat="1" ht="12" customHeight="1" thickBot="1" x14ac:dyDescent="0.25">
      <c r="A2" s="224"/>
      <c r="D2" s="225"/>
      <c r="E2" s="225"/>
    </row>
    <row r="3" spans="1:6" s="221" customFormat="1" ht="28.5" customHeight="1" x14ac:dyDescent="0.2">
      <c r="A3" s="224"/>
      <c r="B3" s="198" t="s">
        <v>653</v>
      </c>
      <c r="C3" s="575"/>
      <c r="D3" s="106" t="s">
        <v>97</v>
      </c>
      <c r="E3" s="225"/>
    </row>
    <row r="4" spans="1:6" s="221" customFormat="1" ht="15" customHeight="1" x14ac:dyDescent="0.2">
      <c r="A4" s="224"/>
      <c r="B4" s="581" t="s">
        <v>78</v>
      </c>
      <c r="C4" s="589"/>
      <c r="D4" s="66">
        <f>D16</f>
        <v>0</v>
      </c>
      <c r="E4" s="225"/>
    </row>
    <row r="5" spans="1:6" s="221" customFormat="1" ht="15" customHeight="1" x14ac:dyDescent="0.2">
      <c r="A5" s="224"/>
      <c r="B5" s="581" t="s">
        <v>103</v>
      </c>
      <c r="C5" s="589"/>
      <c r="D5" s="66">
        <f>E16</f>
        <v>0</v>
      </c>
      <c r="E5" s="225"/>
    </row>
    <row r="6" spans="1:6" s="221" customFormat="1" ht="15" customHeight="1" thickBot="1" x14ac:dyDescent="0.25">
      <c r="A6" s="224"/>
      <c r="B6" s="582" t="s">
        <v>86</v>
      </c>
      <c r="C6" s="590"/>
      <c r="D6" s="68">
        <f>D4-D5</f>
        <v>0</v>
      </c>
      <c r="E6" s="225"/>
    </row>
    <row r="7" spans="1:6" s="221" customFormat="1" ht="12" customHeight="1" thickBot="1" x14ac:dyDescent="0.25">
      <c r="A7" s="224"/>
      <c r="D7" s="225"/>
      <c r="E7" s="225"/>
    </row>
    <row r="8" spans="1:6" ht="72" customHeight="1" x14ac:dyDescent="0.2">
      <c r="B8" s="1139" t="s">
        <v>652</v>
      </c>
      <c r="C8" s="1140"/>
      <c r="D8" s="1141" t="s">
        <v>107</v>
      </c>
      <c r="E8" s="1141" t="s">
        <v>886</v>
      </c>
      <c r="F8" s="1142" t="s">
        <v>887</v>
      </c>
    </row>
    <row r="9" spans="1:6" ht="15" customHeight="1" x14ac:dyDescent="0.2">
      <c r="B9" s="1442" t="s">
        <v>437</v>
      </c>
      <c r="C9" s="1443"/>
      <c r="D9" s="656"/>
      <c r="E9" s="656"/>
      <c r="F9" s="1143">
        <f>D9-E9</f>
        <v>0</v>
      </c>
    </row>
    <row r="10" spans="1:6" ht="15" customHeight="1" x14ac:dyDescent="0.2">
      <c r="B10" s="1442" t="s">
        <v>438</v>
      </c>
      <c r="C10" s="1443"/>
      <c r="D10" s="656"/>
      <c r="E10" s="656"/>
      <c r="F10" s="1143">
        <f t="shared" ref="F10:F15" si="0">D10-E10</f>
        <v>0</v>
      </c>
    </row>
    <row r="11" spans="1:6" ht="15" customHeight="1" x14ac:dyDescent="0.2">
      <c r="B11" s="1442" t="s">
        <v>439</v>
      </c>
      <c r="C11" s="1443"/>
      <c r="D11" s="656"/>
      <c r="E11" s="656"/>
      <c r="F11" s="1143">
        <f t="shared" si="0"/>
        <v>0</v>
      </c>
    </row>
    <row r="12" spans="1:6" ht="30" customHeight="1" x14ac:dyDescent="0.2">
      <c r="B12" s="1438" t="s">
        <v>440</v>
      </c>
      <c r="C12" s="1439"/>
      <c r="D12" s="656"/>
      <c r="E12" s="656"/>
      <c r="F12" s="1143">
        <f t="shared" si="0"/>
        <v>0</v>
      </c>
    </row>
    <row r="13" spans="1:6" ht="15" customHeight="1" x14ac:dyDescent="0.2">
      <c r="B13" s="1440"/>
      <c r="C13" s="1441"/>
      <c r="D13" s="656"/>
      <c r="E13" s="656"/>
      <c r="F13" s="1143">
        <f t="shared" si="0"/>
        <v>0</v>
      </c>
    </row>
    <row r="14" spans="1:6" ht="15" customHeight="1" x14ac:dyDescent="0.2">
      <c r="B14" s="1434"/>
      <c r="C14" s="1435"/>
      <c r="D14" s="656"/>
      <c r="E14" s="656"/>
      <c r="F14" s="1143">
        <f t="shared" si="0"/>
        <v>0</v>
      </c>
    </row>
    <row r="15" spans="1:6" ht="15" customHeight="1" x14ac:dyDescent="0.2">
      <c r="B15" s="1434"/>
      <c r="C15" s="1435"/>
      <c r="D15" s="656"/>
      <c r="E15" s="656"/>
      <c r="F15" s="1143">
        <f t="shared" si="0"/>
        <v>0</v>
      </c>
    </row>
    <row r="16" spans="1:6" ht="15" customHeight="1" thickBot="1" x14ac:dyDescent="0.25">
      <c r="B16" s="1436" t="s">
        <v>6</v>
      </c>
      <c r="C16" s="1437"/>
      <c r="D16" s="1144">
        <f>SUM(D9:D15)</f>
        <v>0</v>
      </c>
      <c r="E16" s="1144">
        <f>SUM(E9:E15)</f>
        <v>0</v>
      </c>
      <c r="F16" s="1145">
        <f>SUM(F9:F15)</f>
        <v>0</v>
      </c>
    </row>
    <row r="17" spans="2:6" ht="15" thickBot="1" x14ac:dyDescent="0.25"/>
    <row r="18" spans="2:6" ht="28.5" x14ac:dyDescent="0.2">
      <c r="B18" s="198" t="s">
        <v>654</v>
      </c>
      <c r="C18" s="575"/>
      <c r="D18" s="106" t="s">
        <v>97</v>
      </c>
      <c r="E18" s="225"/>
      <c r="F18" s="221"/>
    </row>
    <row r="19" spans="2:6" ht="15" x14ac:dyDescent="0.2">
      <c r="B19" s="581" t="s">
        <v>78</v>
      </c>
      <c r="C19" s="589"/>
      <c r="D19" s="66">
        <f>D31</f>
        <v>0</v>
      </c>
      <c r="E19" s="225"/>
      <c r="F19" s="221"/>
    </row>
    <row r="20" spans="2:6" ht="15" x14ac:dyDescent="0.2">
      <c r="B20" s="581" t="s">
        <v>103</v>
      </c>
      <c r="C20" s="589"/>
      <c r="D20" s="66">
        <f>E31</f>
        <v>0</v>
      </c>
      <c r="E20" s="225"/>
      <c r="F20" s="221"/>
    </row>
    <row r="21" spans="2:6" ht="15.75" thickBot="1" x14ac:dyDescent="0.25">
      <c r="B21" s="582" t="s">
        <v>86</v>
      </c>
      <c r="C21" s="590"/>
      <c r="D21" s="68">
        <f>D19-D20</f>
        <v>0</v>
      </c>
      <c r="E21" s="225"/>
      <c r="F21" s="221"/>
    </row>
    <row r="22" spans="2:6" ht="15.75" thickBot="1" x14ac:dyDescent="0.25">
      <c r="B22" s="221"/>
      <c r="C22" s="221"/>
      <c r="D22" s="225"/>
      <c r="E22" s="225"/>
      <c r="F22" s="221"/>
    </row>
    <row r="23" spans="2:6" ht="57.75" customHeight="1" x14ac:dyDescent="0.2">
      <c r="B23" s="1139" t="s">
        <v>655</v>
      </c>
      <c r="C23" s="1140"/>
      <c r="D23" s="1141" t="s">
        <v>107</v>
      </c>
      <c r="E23" s="1141" t="s">
        <v>886</v>
      </c>
      <c r="F23" s="1142" t="s">
        <v>887</v>
      </c>
    </row>
    <row r="24" spans="2:6" ht="45" customHeight="1" x14ac:dyDescent="0.2">
      <c r="B24" s="1438" t="s">
        <v>888</v>
      </c>
      <c r="C24" s="1439"/>
      <c r="D24" s="656"/>
      <c r="E24" s="656"/>
      <c r="F24" s="1143">
        <f>D24-E24</f>
        <v>0</v>
      </c>
    </row>
    <row r="25" spans="2:6" ht="31.5" customHeight="1" x14ac:dyDescent="0.2">
      <c r="B25" s="1438" t="s">
        <v>889</v>
      </c>
      <c r="C25" s="1439"/>
      <c r="D25" s="656"/>
      <c r="E25" s="656"/>
      <c r="F25" s="1143">
        <f t="shared" ref="F25:F30" si="1">D25-E25</f>
        <v>0</v>
      </c>
    </row>
    <row r="26" spans="2:6" ht="27.75" customHeight="1" x14ac:dyDescent="0.2">
      <c r="B26" s="1438" t="s">
        <v>890</v>
      </c>
      <c r="C26" s="1439"/>
      <c r="D26" s="656"/>
      <c r="E26" s="656"/>
      <c r="F26" s="1143">
        <f t="shared" si="1"/>
        <v>0</v>
      </c>
    </row>
    <row r="27" spans="2:6" ht="14.25" customHeight="1" x14ac:dyDescent="0.2">
      <c r="B27" s="1440"/>
      <c r="C27" s="1441"/>
      <c r="D27" s="656"/>
      <c r="E27" s="656"/>
      <c r="F27" s="1143">
        <f t="shared" si="1"/>
        <v>0</v>
      </c>
    </row>
    <row r="28" spans="2:6" ht="14.25" customHeight="1" x14ac:dyDescent="0.2">
      <c r="B28" s="1440"/>
      <c r="C28" s="1441"/>
      <c r="D28" s="656"/>
      <c r="E28" s="656"/>
      <c r="F28" s="1143">
        <f t="shared" si="1"/>
        <v>0</v>
      </c>
    </row>
    <row r="29" spans="2:6" x14ac:dyDescent="0.2">
      <c r="B29" s="1434"/>
      <c r="C29" s="1435"/>
      <c r="D29" s="656"/>
      <c r="E29" s="656"/>
      <c r="F29" s="1143">
        <f t="shared" si="1"/>
        <v>0</v>
      </c>
    </row>
    <row r="30" spans="2:6" x14ac:dyDescent="0.2">
      <c r="B30" s="1434"/>
      <c r="C30" s="1435"/>
      <c r="D30" s="656"/>
      <c r="E30" s="656"/>
      <c r="F30" s="1143">
        <f t="shared" si="1"/>
        <v>0</v>
      </c>
    </row>
    <row r="31" spans="2:6" ht="15" thickBot="1" x14ac:dyDescent="0.25">
      <c r="B31" s="1436" t="s">
        <v>6</v>
      </c>
      <c r="C31" s="1437"/>
      <c r="D31" s="1144">
        <f>SUM(D24:D30)</f>
        <v>0</v>
      </c>
      <c r="E31" s="1144">
        <f>SUM(E24:E30)</f>
        <v>0</v>
      </c>
      <c r="F31" s="1145">
        <f>SUM(F24:F30)</f>
        <v>0</v>
      </c>
    </row>
  </sheetData>
  <sheetProtection algorithmName="SHA-512" hashValue="YVbJqjrrpZM+ulheO3TtRgTri8feSbhJOv+VSs5e8ZctwzKKXuigIsO/fj65pU8goz6NW1INZnYgHk1usDsWQQ==" saltValue="b7MH8qCxMG//Ewf5i5W2PQ==" spinCount="100000" sheet="1" objects="1" scenarios="1"/>
  <mergeCells count="16">
    <mergeCell ref="B14:C14"/>
    <mergeCell ref="B15:C15"/>
    <mergeCell ref="B16:C16"/>
    <mergeCell ref="B9:C9"/>
    <mergeCell ref="B10:C10"/>
    <mergeCell ref="B11:C11"/>
    <mergeCell ref="B12:C12"/>
    <mergeCell ref="B13:C13"/>
    <mergeCell ref="B29:C29"/>
    <mergeCell ref="B30:C30"/>
    <mergeCell ref="B31:C31"/>
    <mergeCell ref="B24:C24"/>
    <mergeCell ref="B25:C25"/>
    <mergeCell ref="B26:C26"/>
    <mergeCell ref="B27:C27"/>
    <mergeCell ref="B28:C28"/>
  </mergeCells>
  <pageMargins left="0.7" right="0.7" top="0.78740157499999996" bottom="0.78740157499999996" header="0.3" footer="0.3"/>
  <pageSetup paperSize="9" scale="85" orientation="portrait" r:id="rId1"/>
  <ignoredErrors>
    <ignoredError sqref="D5 D20" unlockedFormula="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Tabelle33">
    <tabColor rgb="FFFFFF99"/>
  </sheetPr>
  <dimension ref="B1:I36"/>
  <sheetViews>
    <sheetView topLeftCell="A7" workbookViewId="0"/>
  </sheetViews>
  <sheetFormatPr baseColWidth="10" defaultRowHeight="14.25" x14ac:dyDescent="0.2"/>
  <cols>
    <col min="1" max="1" width="3" style="697" customWidth="1"/>
    <col min="2" max="2" width="37.140625" style="697" customWidth="1"/>
    <col min="3" max="9" width="20.7109375" style="697" customWidth="1"/>
    <col min="10" max="16384" width="11.42578125" style="697"/>
  </cols>
  <sheetData>
    <row r="1" spans="2:9" ht="27" customHeight="1" x14ac:dyDescent="0.2">
      <c r="B1" s="696" t="s">
        <v>776</v>
      </c>
    </row>
    <row r="2" spans="2:9" ht="15" thickBot="1" x14ac:dyDescent="0.25"/>
    <row r="3" spans="2:9" ht="35.1" customHeight="1" x14ac:dyDescent="0.2">
      <c r="B3" s="698" t="s">
        <v>467</v>
      </c>
      <c r="C3" s="699" t="s">
        <v>97</v>
      </c>
    </row>
    <row r="4" spans="2:9" x14ac:dyDescent="0.2">
      <c r="B4" s="700" t="s">
        <v>468</v>
      </c>
      <c r="C4" s="701">
        <f>F12</f>
        <v>0</v>
      </c>
    </row>
    <row r="5" spans="2:9" x14ac:dyDescent="0.2">
      <c r="B5" s="700" t="s">
        <v>103</v>
      </c>
      <c r="C5" s="702"/>
    </row>
    <row r="6" spans="2:9" ht="15" thickBot="1" x14ac:dyDescent="0.25">
      <c r="B6" s="703" t="s">
        <v>86</v>
      </c>
      <c r="C6" s="704">
        <f>C4-C5</f>
        <v>0</v>
      </c>
    </row>
    <row r="7" spans="2:9" ht="15" thickBot="1" x14ac:dyDescent="0.25"/>
    <row r="8" spans="2:9" ht="17.100000000000001" customHeight="1" x14ac:dyDescent="0.2">
      <c r="B8" s="1450" t="s">
        <v>469</v>
      </c>
      <c r="C8" s="1451"/>
      <c r="D8" s="1451"/>
      <c r="E8" s="1451"/>
      <c r="F8" s="1452"/>
    </row>
    <row r="9" spans="2:9" ht="35.1" customHeight="1" x14ac:dyDescent="0.2">
      <c r="B9" s="705"/>
      <c r="C9" s="706" t="s">
        <v>470</v>
      </c>
      <c r="D9" s="706" t="s">
        <v>471</v>
      </c>
      <c r="E9" s="706" t="s">
        <v>99</v>
      </c>
      <c r="F9" s="707" t="s">
        <v>472</v>
      </c>
    </row>
    <row r="10" spans="2:9" x14ac:dyDescent="0.2">
      <c r="B10" s="708" t="s">
        <v>473</v>
      </c>
      <c r="C10" s="709">
        <f>SUM(E16:E36)</f>
        <v>0</v>
      </c>
      <c r="D10" s="709">
        <f>SUM(F16:F36)</f>
        <v>0</v>
      </c>
      <c r="E10" s="709">
        <f>SUM(G16:G36)</f>
        <v>0</v>
      </c>
      <c r="F10" s="710">
        <f>C10+D10-E10</f>
        <v>0</v>
      </c>
      <c r="G10" s="711" t="s">
        <v>474</v>
      </c>
      <c r="H10" s="712" t="s">
        <v>475</v>
      </c>
      <c r="I10" s="713" t="s">
        <v>476</v>
      </c>
    </row>
    <row r="11" spans="2:9" ht="15" thickBot="1" x14ac:dyDescent="0.25">
      <c r="B11" s="708" t="s">
        <v>477</v>
      </c>
      <c r="C11" s="714"/>
      <c r="D11" s="714"/>
      <c r="E11" s="714"/>
      <c r="F11" s="710">
        <f>(C11+D11-E11)*(G11/H11-I11)</f>
        <v>0</v>
      </c>
      <c r="G11" s="731">
        <v>110.2</v>
      </c>
      <c r="H11" s="715">
        <v>103.1</v>
      </c>
      <c r="I11" s="1005">
        <v>8.6E-3</v>
      </c>
    </row>
    <row r="12" spans="2:9" ht="15" thickBot="1" x14ac:dyDescent="0.25">
      <c r="B12" s="716" t="s">
        <v>468</v>
      </c>
      <c r="C12" s="717"/>
      <c r="D12" s="717"/>
      <c r="E12" s="717"/>
      <c r="F12" s="718">
        <f>F10-F11</f>
        <v>0</v>
      </c>
    </row>
    <row r="13" spans="2:9" ht="15" thickBot="1" x14ac:dyDescent="0.25"/>
    <row r="14" spans="2:9" ht="17.100000000000001" customHeight="1" x14ac:dyDescent="0.2">
      <c r="B14" s="1453" t="s">
        <v>478</v>
      </c>
      <c r="C14" s="1454"/>
      <c r="D14" s="1454"/>
      <c r="E14" s="1454"/>
      <c r="F14" s="1454"/>
      <c r="G14" s="1454"/>
      <c r="H14" s="1455"/>
    </row>
    <row r="15" spans="2:9" ht="35.1" customHeight="1" x14ac:dyDescent="0.2">
      <c r="B15" s="719" t="s">
        <v>269</v>
      </c>
      <c r="C15" s="1456" t="s">
        <v>479</v>
      </c>
      <c r="D15" s="1457"/>
      <c r="E15" s="706" t="s">
        <v>470</v>
      </c>
      <c r="F15" s="706" t="s">
        <v>471</v>
      </c>
      <c r="G15" s="706" t="s">
        <v>99</v>
      </c>
      <c r="H15" s="707" t="s">
        <v>472</v>
      </c>
    </row>
    <row r="16" spans="2:9" x14ac:dyDescent="0.2">
      <c r="B16" s="720" t="s">
        <v>480</v>
      </c>
      <c r="C16" s="1448" t="s">
        <v>481</v>
      </c>
      <c r="D16" s="1449"/>
      <c r="E16" s="721"/>
      <c r="F16" s="721"/>
      <c r="G16" s="722"/>
      <c r="H16" s="710">
        <f>E16+F16-G16</f>
        <v>0</v>
      </c>
    </row>
    <row r="17" spans="2:8" x14ac:dyDescent="0.2">
      <c r="B17" s="723" t="s">
        <v>482</v>
      </c>
      <c r="C17" s="1448" t="s">
        <v>483</v>
      </c>
      <c r="D17" s="1449"/>
      <c r="E17" s="721"/>
      <c r="F17" s="721"/>
      <c r="G17" s="722"/>
      <c r="H17" s="710">
        <f t="shared" ref="H17:H36" si="0">E17+F17-G17</f>
        <v>0</v>
      </c>
    </row>
    <row r="18" spans="2:8" x14ac:dyDescent="0.2">
      <c r="B18" s="723"/>
      <c r="C18" s="1448" t="s">
        <v>484</v>
      </c>
      <c r="D18" s="1449"/>
      <c r="E18" s="721"/>
      <c r="F18" s="721"/>
      <c r="G18" s="722"/>
      <c r="H18" s="710">
        <f t="shared" si="0"/>
        <v>0</v>
      </c>
    </row>
    <row r="19" spans="2:8" x14ac:dyDescent="0.2">
      <c r="B19" s="723"/>
      <c r="C19" s="1448" t="s">
        <v>485</v>
      </c>
      <c r="D19" s="1449"/>
      <c r="E19" s="721"/>
      <c r="F19" s="721"/>
      <c r="G19" s="722"/>
      <c r="H19" s="710">
        <f t="shared" si="0"/>
        <v>0</v>
      </c>
    </row>
    <row r="20" spans="2:8" x14ac:dyDescent="0.2">
      <c r="B20" s="723"/>
      <c r="C20" s="1448" t="s">
        <v>486</v>
      </c>
      <c r="D20" s="1449"/>
      <c r="E20" s="721"/>
      <c r="F20" s="721"/>
      <c r="G20" s="722"/>
      <c r="H20" s="710">
        <f t="shared" si="0"/>
        <v>0</v>
      </c>
    </row>
    <row r="21" spans="2:8" x14ac:dyDescent="0.2">
      <c r="B21" s="723"/>
      <c r="C21" s="1448" t="s">
        <v>487</v>
      </c>
      <c r="D21" s="1449"/>
      <c r="E21" s="721"/>
      <c r="F21" s="721"/>
      <c r="G21" s="722"/>
      <c r="H21" s="710">
        <f t="shared" si="0"/>
        <v>0</v>
      </c>
    </row>
    <row r="22" spans="2:8" x14ac:dyDescent="0.2">
      <c r="B22" s="723"/>
      <c r="C22" s="1448" t="s">
        <v>488</v>
      </c>
      <c r="D22" s="1449"/>
      <c r="E22" s="721"/>
      <c r="F22" s="721"/>
      <c r="G22" s="722"/>
      <c r="H22" s="710">
        <f t="shared" si="0"/>
        <v>0</v>
      </c>
    </row>
    <row r="23" spans="2:8" ht="15" thickBot="1" x14ac:dyDescent="0.25">
      <c r="B23" s="724"/>
      <c r="C23" s="1444" t="s">
        <v>489</v>
      </c>
      <c r="D23" s="1445"/>
      <c r="E23" s="714"/>
      <c r="F23" s="714"/>
      <c r="G23" s="725"/>
      <c r="H23" s="726">
        <f t="shared" si="0"/>
        <v>0</v>
      </c>
    </row>
    <row r="24" spans="2:8" x14ac:dyDescent="0.2">
      <c r="B24" s="727" t="s">
        <v>490</v>
      </c>
      <c r="C24" s="1446" t="s">
        <v>491</v>
      </c>
      <c r="D24" s="1447"/>
      <c r="E24" s="728"/>
      <c r="F24" s="728"/>
      <c r="G24" s="729"/>
      <c r="H24" s="730">
        <f t="shared" si="0"/>
        <v>0</v>
      </c>
    </row>
    <row r="25" spans="2:8" ht="15" thickBot="1" x14ac:dyDescent="0.25">
      <c r="B25" s="724" t="s">
        <v>492</v>
      </c>
      <c r="C25" s="1444" t="s">
        <v>493</v>
      </c>
      <c r="D25" s="1445"/>
      <c r="E25" s="714"/>
      <c r="F25" s="714"/>
      <c r="G25" s="725"/>
      <c r="H25" s="726">
        <f t="shared" si="0"/>
        <v>0</v>
      </c>
    </row>
    <row r="26" spans="2:8" x14ac:dyDescent="0.2">
      <c r="B26" s="727" t="s">
        <v>494</v>
      </c>
      <c r="C26" s="1446" t="s">
        <v>495</v>
      </c>
      <c r="D26" s="1447"/>
      <c r="E26" s="728"/>
      <c r="F26" s="728"/>
      <c r="G26" s="729"/>
      <c r="H26" s="730">
        <f t="shared" si="0"/>
        <v>0</v>
      </c>
    </row>
    <row r="27" spans="2:8" x14ac:dyDescent="0.2">
      <c r="B27" s="723" t="s">
        <v>496</v>
      </c>
      <c r="C27" s="1448" t="s">
        <v>497</v>
      </c>
      <c r="D27" s="1449"/>
      <c r="E27" s="721"/>
      <c r="F27" s="721"/>
      <c r="G27" s="722"/>
      <c r="H27" s="710">
        <f t="shared" si="0"/>
        <v>0</v>
      </c>
    </row>
    <row r="28" spans="2:8" x14ac:dyDescent="0.2">
      <c r="B28" s="723"/>
      <c r="C28" s="1448" t="s">
        <v>498</v>
      </c>
      <c r="D28" s="1449"/>
      <c r="E28" s="721"/>
      <c r="F28" s="721"/>
      <c r="G28" s="722"/>
      <c r="H28" s="710">
        <f t="shared" si="0"/>
        <v>0</v>
      </c>
    </row>
    <row r="29" spans="2:8" x14ac:dyDescent="0.2">
      <c r="B29" s="723"/>
      <c r="C29" s="1448" t="s">
        <v>499</v>
      </c>
      <c r="D29" s="1449"/>
      <c r="E29" s="721"/>
      <c r="F29" s="721"/>
      <c r="G29" s="722"/>
      <c r="H29" s="710">
        <f t="shared" si="0"/>
        <v>0</v>
      </c>
    </row>
    <row r="30" spans="2:8" ht="15" thickBot="1" x14ac:dyDescent="0.25">
      <c r="B30" s="724"/>
      <c r="C30" s="1444" t="s">
        <v>500</v>
      </c>
      <c r="D30" s="1445"/>
      <c r="E30" s="714"/>
      <c r="F30" s="714"/>
      <c r="G30" s="725"/>
      <c r="H30" s="726">
        <f t="shared" si="0"/>
        <v>0</v>
      </c>
    </row>
    <row r="31" spans="2:8" x14ac:dyDescent="0.2">
      <c r="B31" s="727" t="s">
        <v>501</v>
      </c>
      <c r="C31" s="1446" t="s">
        <v>502</v>
      </c>
      <c r="D31" s="1447"/>
      <c r="E31" s="728"/>
      <c r="F31" s="728"/>
      <c r="G31" s="729"/>
      <c r="H31" s="730">
        <f t="shared" si="0"/>
        <v>0</v>
      </c>
    </row>
    <row r="32" spans="2:8" x14ac:dyDescent="0.2">
      <c r="B32" s="723" t="s">
        <v>503</v>
      </c>
      <c r="C32" s="1448" t="s">
        <v>504</v>
      </c>
      <c r="D32" s="1449"/>
      <c r="E32" s="721"/>
      <c r="F32" s="721"/>
      <c r="G32" s="722"/>
      <c r="H32" s="710">
        <f t="shared" si="0"/>
        <v>0</v>
      </c>
    </row>
    <row r="33" spans="2:8" x14ac:dyDescent="0.2">
      <c r="B33" s="723"/>
      <c r="C33" s="1448" t="s">
        <v>505</v>
      </c>
      <c r="D33" s="1449"/>
      <c r="E33" s="721"/>
      <c r="F33" s="721"/>
      <c r="G33" s="722"/>
      <c r="H33" s="710">
        <f t="shared" si="0"/>
        <v>0</v>
      </c>
    </row>
    <row r="34" spans="2:8" x14ac:dyDescent="0.2">
      <c r="B34" s="723"/>
      <c r="C34" s="1448" t="s">
        <v>506</v>
      </c>
      <c r="D34" s="1449"/>
      <c r="E34" s="721"/>
      <c r="F34" s="721"/>
      <c r="G34" s="722"/>
      <c r="H34" s="710">
        <f>E34+F34-G34</f>
        <v>0</v>
      </c>
    </row>
    <row r="35" spans="2:8" x14ac:dyDescent="0.2">
      <c r="B35" s="723"/>
      <c r="C35" s="1448" t="s">
        <v>507</v>
      </c>
      <c r="D35" s="1449"/>
      <c r="E35" s="721"/>
      <c r="F35" s="721"/>
      <c r="G35" s="722"/>
      <c r="H35" s="710">
        <f t="shared" si="0"/>
        <v>0</v>
      </c>
    </row>
    <row r="36" spans="2:8" ht="15" thickBot="1" x14ac:dyDescent="0.25">
      <c r="B36" s="724"/>
      <c r="C36" s="1444" t="s">
        <v>508</v>
      </c>
      <c r="D36" s="1445"/>
      <c r="E36" s="714"/>
      <c r="F36" s="714"/>
      <c r="G36" s="725"/>
      <c r="H36" s="726">
        <f t="shared" si="0"/>
        <v>0</v>
      </c>
    </row>
  </sheetData>
  <sheetProtection algorithmName="SHA-512" hashValue="B1AxyPmqmeqJ62e+A4zEJ7SoYxUIRKV6MWydtzRoyZEZuuBt5TDKJvYB2NiPQ4X6v1o5gbLAAffw2YWo6hccXg==" saltValue="19LrcBrH23t2BOw9gzzM/w==" spinCount="100000" sheet="1" objects="1" scenarios="1"/>
  <mergeCells count="24">
    <mergeCell ref="C24:D24"/>
    <mergeCell ref="B8:F8"/>
    <mergeCell ref="B14:H14"/>
    <mergeCell ref="C15:D15"/>
    <mergeCell ref="C16:D16"/>
    <mergeCell ref="C17:D17"/>
    <mergeCell ref="C18:D18"/>
    <mergeCell ref="C19:D19"/>
    <mergeCell ref="C20:D20"/>
    <mergeCell ref="C21:D21"/>
    <mergeCell ref="C22:D22"/>
    <mergeCell ref="C23:D23"/>
    <mergeCell ref="C36:D36"/>
    <mergeCell ref="C25:D25"/>
    <mergeCell ref="C26:D26"/>
    <mergeCell ref="C27:D27"/>
    <mergeCell ref="C28:D28"/>
    <mergeCell ref="C29:D29"/>
    <mergeCell ref="C30:D30"/>
    <mergeCell ref="C31:D31"/>
    <mergeCell ref="C32:D32"/>
    <mergeCell ref="C33:D33"/>
    <mergeCell ref="C34:D34"/>
    <mergeCell ref="C35:D35"/>
  </mergeCells>
  <pageMargins left="0.7" right="0.7" top="0.78740157499999996" bottom="0.78740157499999996"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Tabelle7">
    <tabColor rgb="FFFFFF99"/>
    <pageSetUpPr fitToPage="1"/>
  </sheetPr>
  <dimension ref="A1:G26"/>
  <sheetViews>
    <sheetView showGridLines="0" topLeftCell="A3" zoomScaleNormal="100" workbookViewId="0">
      <selection activeCell="C10" sqref="C10"/>
    </sheetView>
  </sheetViews>
  <sheetFormatPr baseColWidth="10" defaultRowHeight="14.25" x14ac:dyDescent="0.2"/>
  <cols>
    <col min="1" max="1" width="2.7109375" style="110" customWidth="1"/>
    <col min="2" max="2" width="100.7109375" style="110" bestFit="1" customWidth="1"/>
    <col min="3" max="4" width="17.7109375" style="274" customWidth="1"/>
    <col min="5" max="5" width="17.7109375" style="272" customWidth="1"/>
    <col min="6" max="6" width="17.7109375" style="273" customWidth="1"/>
    <col min="7" max="7" width="17.7109375" style="110" customWidth="1"/>
    <col min="8" max="8" width="2.7109375" style="110" customWidth="1"/>
    <col min="9" max="16384" width="11.42578125" style="110"/>
  </cols>
  <sheetData>
    <row r="1" spans="1:7" s="12" customFormat="1" ht="30" customHeight="1" x14ac:dyDescent="0.2">
      <c r="B1" s="39" t="str">
        <f>"E10. Sonstiges " &amp; 'A. Allgemeine Informationen'!C15</f>
        <v>E10. Sonstiges 2025</v>
      </c>
    </row>
    <row r="2" spans="1:7" s="12" customFormat="1" ht="12" customHeight="1" thickBot="1" x14ac:dyDescent="0.25">
      <c r="A2" s="30"/>
    </row>
    <row r="3" spans="1:7" s="12" customFormat="1" ht="48" customHeight="1" x14ac:dyDescent="0.2">
      <c r="B3" s="681" t="s">
        <v>512</v>
      </c>
      <c r="C3" s="105" t="s">
        <v>328</v>
      </c>
      <c r="D3" s="270"/>
    </row>
    <row r="4" spans="1:7" s="12" customFormat="1" ht="15" customHeight="1" x14ac:dyDescent="0.2">
      <c r="B4" s="71" t="s">
        <v>231</v>
      </c>
      <c r="C4" s="66">
        <f>D26-E26</f>
        <v>0</v>
      </c>
      <c r="D4" s="270"/>
    </row>
    <row r="5" spans="1:7" s="12" customFormat="1" ht="15" customHeight="1" x14ac:dyDescent="0.2">
      <c r="B5" s="71" t="s">
        <v>232</v>
      </c>
      <c r="C5" s="66">
        <f>F26</f>
        <v>0</v>
      </c>
      <c r="D5" s="219"/>
    </row>
    <row r="6" spans="1:7" ht="15" customHeight="1" thickBot="1" x14ac:dyDescent="0.25">
      <c r="B6" s="328" t="s">
        <v>233</v>
      </c>
      <c r="C6" s="68">
        <f t="shared" ref="C6" si="0">C4-C5</f>
        <v>0</v>
      </c>
      <c r="D6" s="240"/>
      <c r="E6" s="110"/>
      <c r="F6" s="110"/>
    </row>
    <row r="7" spans="1:7" ht="12.75" customHeight="1" x14ac:dyDescent="0.2">
      <c r="B7" s="74"/>
      <c r="C7" s="72"/>
      <c r="D7" s="72"/>
      <c r="E7" s="75"/>
      <c r="F7" s="76"/>
      <c r="G7" s="73"/>
    </row>
    <row r="8" spans="1:7" ht="16.5" thickBot="1" x14ac:dyDescent="0.25">
      <c r="B8" s="594"/>
      <c r="C8" s="595"/>
      <c r="D8" s="595"/>
      <c r="E8" s="111"/>
    </row>
    <row r="9" spans="1:7" ht="99.75" x14ac:dyDescent="0.2">
      <c r="B9" s="298" t="s">
        <v>167</v>
      </c>
      <c r="C9" s="734" t="s">
        <v>872</v>
      </c>
      <c r="D9" s="641" t="s">
        <v>98</v>
      </c>
      <c r="E9" s="641" t="s">
        <v>99</v>
      </c>
      <c r="F9" s="105" t="s">
        <v>389</v>
      </c>
      <c r="G9" s="273"/>
    </row>
    <row r="10" spans="1:7" x14ac:dyDescent="0.2">
      <c r="B10" s="378" t="s">
        <v>339</v>
      </c>
      <c r="C10" s="735"/>
      <c r="D10" s="335"/>
      <c r="E10" s="336"/>
      <c r="F10" s="334"/>
      <c r="G10" s="273"/>
    </row>
    <row r="11" spans="1:7" x14ac:dyDescent="0.2">
      <c r="B11" s="462" t="s">
        <v>511</v>
      </c>
      <c r="C11" s="735"/>
      <c r="D11" s="335"/>
      <c r="E11" s="336"/>
      <c r="F11" s="334"/>
      <c r="G11" s="273"/>
    </row>
    <row r="12" spans="1:7" x14ac:dyDescent="0.2">
      <c r="B12" s="462" t="s">
        <v>426</v>
      </c>
      <c r="C12" s="735"/>
      <c r="D12" s="335"/>
      <c r="E12" s="336"/>
      <c r="F12" s="334"/>
      <c r="G12" s="273"/>
    </row>
    <row r="13" spans="1:7" x14ac:dyDescent="0.2">
      <c r="B13" s="462" t="s">
        <v>452</v>
      </c>
      <c r="C13" s="735"/>
      <c r="D13" s="335"/>
      <c r="E13" s="336"/>
      <c r="F13" s="334"/>
      <c r="G13" s="273"/>
    </row>
    <row r="14" spans="1:7" x14ac:dyDescent="0.2">
      <c r="B14" s="462" t="s">
        <v>428</v>
      </c>
      <c r="C14" s="735"/>
      <c r="D14" s="643"/>
      <c r="E14" s="644"/>
      <c r="F14" s="463"/>
      <c r="G14" s="273"/>
    </row>
    <row r="15" spans="1:7" x14ac:dyDescent="0.2">
      <c r="B15" s="462" t="s">
        <v>879</v>
      </c>
      <c r="C15" s="735"/>
      <c r="D15" s="643"/>
      <c r="E15" s="644"/>
      <c r="F15" s="463"/>
      <c r="G15" s="273"/>
    </row>
    <row r="16" spans="1:7" x14ac:dyDescent="0.2">
      <c r="B16" s="645"/>
      <c r="C16" s="735"/>
      <c r="D16" s="643"/>
      <c r="E16" s="644"/>
      <c r="F16" s="463"/>
      <c r="G16" s="273"/>
    </row>
    <row r="17" spans="2:7" x14ac:dyDescent="0.2">
      <c r="B17" s="645"/>
      <c r="C17" s="735"/>
      <c r="D17" s="643"/>
      <c r="E17" s="644"/>
      <c r="F17" s="463"/>
      <c r="G17" s="273"/>
    </row>
    <row r="18" spans="2:7" x14ac:dyDescent="0.2">
      <c r="B18" s="645"/>
      <c r="C18" s="735"/>
      <c r="D18" s="643"/>
      <c r="E18" s="644"/>
      <c r="F18" s="463"/>
      <c r="G18" s="273"/>
    </row>
    <row r="19" spans="2:7" x14ac:dyDescent="0.2">
      <c r="B19" s="645"/>
      <c r="C19" s="735"/>
      <c r="D19" s="643"/>
      <c r="E19" s="644"/>
      <c r="F19" s="463"/>
      <c r="G19" s="273"/>
    </row>
    <row r="20" spans="2:7" x14ac:dyDescent="0.2">
      <c r="B20" s="645"/>
      <c r="C20" s="735"/>
      <c r="D20" s="643"/>
      <c r="E20" s="644"/>
      <c r="F20" s="463"/>
      <c r="G20" s="273"/>
    </row>
    <row r="21" spans="2:7" x14ac:dyDescent="0.2">
      <c r="B21" s="645"/>
      <c r="C21" s="735"/>
      <c r="D21" s="643"/>
      <c r="E21" s="644"/>
      <c r="F21" s="463"/>
      <c r="G21" s="273"/>
    </row>
    <row r="22" spans="2:7" x14ac:dyDescent="0.2">
      <c r="B22" s="645"/>
      <c r="C22" s="735"/>
      <c r="D22" s="643"/>
      <c r="E22" s="644"/>
      <c r="F22" s="463"/>
      <c r="G22" s="273"/>
    </row>
    <row r="23" spans="2:7" x14ac:dyDescent="0.2">
      <c r="B23" s="645"/>
      <c r="C23" s="735"/>
      <c r="D23" s="643"/>
      <c r="E23" s="644"/>
      <c r="F23" s="463"/>
      <c r="G23" s="273"/>
    </row>
    <row r="24" spans="2:7" x14ac:dyDescent="0.2">
      <c r="B24" s="645"/>
      <c r="C24" s="735"/>
      <c r="D24" s="643"/>
      <c r="E24" s="644"/>
      <c r="F24" s="463"/>
      <c r="G24" s="273"/>
    </row>
    <row r="25" spans="2:7" x14ac:dyDescent="0.2">
      <c r="B25" s="59"/>
      <c r="C25" s="735"/>
      <c r="D25" s="335"/>
      <c r="E25" s="336"/>
      <c r="F25" s="334"/>
      <c r="G25" s="273"/>
    </row>
    <row r="26" spans="2:7" ht="15" thickBot="1" x14ac:dyDescent="0.25">
      <c r="B26" s="203" t="s">
        <v>6</v>
      </c>
      <c r="C26" s="736"/>
      <c r="D26" s="294">
        <f>SUM(D10:D25)</f>
        <v>0</v>
      </c>
      <c r="E26" s="294">
        <f>SUM(E10:E25)</f>
        <v>0</v>
      </c>
      <c r="F26" s="295">
        <f>SUM(F10:F25)</f>
        <v>0</v>
      </c>
      <c r="G26" s="273"/>
    </row>
  </sheetData>
  <sheetProtection algorithmName="SHA-512" hashValue="pPCZhPuIj12LqXgzEzX7xdf2g0s8Iy6yI4cVKi1QoC5cgZCeUDIRvtvAns5GAlNM5ZsIqBVEDaYwvJl50F9kXg==" saltValue="NRgR5d/v7l351FhuSoHjZQ==" spinCount="100000" sheet="1" objects="1" scenarios="1"/>
  <customSheetViews>
    <customSheetView guid="{AB984B78-CF90-47D3-BD7F-5805A1C1409B}" scale="70" showPageBreaks="1" showGridLines="0" fitToPage="1" printArea="1">
      <selection activeCell="D5" sqref="D5"/>
      <pageMargins left="0.78740157499999996" right="0.78740157499999996" top="0.984251969" bottom="0.984251969" header="0.4921259845" footer="0.4921259845"/>
      <pageSetup paperSize="8" scale="30" orientation="landscape" horizontalDpi="4294967295" verticalDpi="4294967295" r:id="rId1"/>
      <headerFooter alignWithMargins="0">
        <oddFooter>&amp;R&amp;12Seite &amp;P von &amp;N</oddFooter>
      </headerFooter>
    </customSheetView>
    <customSheetView guid="{FF7014B8-726F-4A88-B434-EC34DD9149F9}" scale="85" showGridLines="0" fitToPage="1">
      <selection activeCell="F9" sqref="F9"/>
      <pageMargins left="0.78740157480314965" right="0.78740157480314965" top="0.98425196850393704" bottom="0.98425196850393704" header="0.51181102362204722" footer="0.51181102362204722"/>
      <pageSetup paperSize="9" scale="20" orientation="landscape" horizontalDpi="300" verticalDpi="300" r:id="rId2"/>
      <headerFooter alignWithMargins="0">
        <oddHeader>&amp;L &amp;A, Seite &amp;P von &amp;N&amp;R&amp;D</oddHeader>
        <oddFooter>&amp;R&amp;12Seite &amp;P von &amp;N</oddFooter>
      </headerFooter>
    </customSheetView>
  </customSheetViews>
  <pageMargins left="0.78740157499999996" right="0.78740157499999996" top="0.984251969" bottom="0.984251969" header="0.4921259845" footer="0.4921259845"/>
  <pageSetup paperSize="8" scale="29" orientation="landscape" horizontalDpi="4294967295" verticalDpi="4294967295" r:id="rId3"/>
  <headerFooter alignWithMargins="0">
    <oddFooter>&amp;R&amp;12Seite &amp;P von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401EA6-563C-4FC9-9CCC-E9F3E8C24E95}">
  <sheetPr codeName="Tabelle6">
    <tabColor rgb="FFC0C0C0"/>
    <pageSetUpPr fitToPage="1"/>
  </sheetPr>
  <dimension ref="B1:H20"/>
  <sheetViews>
    <sheetView zoomScaleNormal="100" workbookViewId="0">
      <pane xSplit="1" ySplit="3" topLeftCell="B4" activePane="bottomRight" state="frozen"/>
      <selection pane="topRight" activeCell="B1" sqref="B1"/>
      <selection pane="bottomLeft" activeCell="A4" sqref="A4"/>
      <selection pane="bottomRight" activeCell="B14" sqref="B14:B20"/>
    </sheetView>
  </sheetViews>
  <sheetFormatPr baseColWidth="10" defaultRowHeight="12.75" x14ac:dyDescent="0.2"/>
  <cols>
    <col min="1" max="1" width="2.7109375" style="1011" customWidth="1"/>
    <col min="2" max="2" width="7" style="1011" customWidth="1"/>
    <col min="3" max="3" width="9" style="1011" customWidth="1"/>
    <col min="4" max="4" width="13" style="1011" customWidth="1"/>
    <col min="5" max="5" width="36.140625" style="1011" bestFit="1" customWidth="1"/>
    <col min="6" max="6" width="16.5703125" style="1011" customWidth="1"/>
    <col min="7" max="7" width="22.140625" style="1011" customWidth="1"/>
    <col min="8" max="8" width="102" style="1011" customWidth="1"/>
    <col min="9" max="9" width="2.7109375" style="1011" customWidth="1"/>
    <col min="10" max="16384" width="11.42578125" style="1011"/>
  </cols>
  <sheetData>
    <row r="1" spans="2:8" ht="30" customHeight="1" x14ac:dyDescent="0.2">
      <c r="B1" s="1010" t="s">
        <v>817</v>
      </c>
    </row>
    <row r="2" spans="2:8" ht="12" customHeight="1" x14ac:dyDescent="0.2">
      <c r="H2" s="1012"/>
    </row>
    <row r="3" spans="2:8" ht="18" customHeight="1" x14ac:dyDescent="0.2">
      <c r="B3" s="1013" t="s">
        <v>114</v>
      </c>
      <c r="C3" s="1013" t="s">
        <v>818</v>
      </c>
      <c r="D3" s="1013" t="s">
        <v>230</v>
      </c>
      <c r="E3" s="1013" t="s">
        <v>90</v>
      </c>
      <c r="F3" s="1013" t="s">
        <v>819</v>
      </c>
      <c r="G3" s="1013" t="s">
        <v>820</v>
      </c>
      <c r="H3" s="1013" t="s">
        <v>70</v>
      </c>
    </row>
    <row r="4" spans="2:8" ht="45" customHeight="1" x14ac:dyDescent="0.2">
      <c r="B4" s="1273">
        <v>2024</v>
      </c>
      <c r="C4" s="1276" t="s">
        <v>821</v>
      </c>
      <c r="D4" s="1279">
        <v>45894</v>
      </c>
      <c r="E4" s="1282" t="s">
        <v>894</v>
      </c>
      <c r="F4" s="1270" t="s">
        <v>830</v>
      </c>
      <c r="G4" s="1271"/>
      <c r="H4" s="1272"/>
    </row>
    <row r="5" spans="2:8" ht="15" customHeight="1" x14ac:dyDescent="0.2">
      <c r="B5" s="1274"/>
      <c r="C5" s="1277"/>
      <c r="D5" s="1280"/>
      <c r="E5" s="1283"/>
      <c r="F5" s="1014" t="s">
        <v>822</v>
      </c>
      <c r="G5" s="1015"/>
      <c r="H5" s="1016" t="s">
        <v>823</v>
      </c>
    </row>
    <row r="6" spans="2:8" ht="15" customHeight="1" x14ac:dyDescent="0.2">
      <c r="B6" s="1274"/>
      <c r="C6" s="1277"/>
      <c r="D6" s="1280"/>
      <c r="E6" s="1283"/>
      <c r="F6" s="1017" t="s">
        <v>786</v>
      </c>
      <c r="G6" s="1015"/>
      <c r="H6" s="1016" t="s">
        <v>824</v>
      </c>
    </row>
    <row r="7" spans="2:8" ht="15" customHeight="1" x14ac:dyDescent="0.2">
      <c r="B7" s="1274"/>
      <c r="C7" s="1277"/>
      <c r="D7" s="1280"/>
      <c r="E7" s="1283"/>
      <c r="F7" s="1017" t="s">
        <v>825</v>
      </c>
      <c r="G7" s="1017" t="s">
        <v>826</v>
      </c>
      <c r="H7" s="1016" t="s">
        <v>827</v>
      </c>
    </row>
    <row r="8" spans="2:8" ht="15" customHeight="1" x14ac:dyDescent="0.2">
      <c r="B8" s="1274"/>
      <c r="C8" s="1277"/>
      <c r="D8" s="1280"/>
      <c r="E8" s="1283"/>
      <c r="F8" s="1017" t="s">
        <v>833</v>
      </c>
      <c r="G8" s="1015"/>
      <c r="H8" s="1017" t="s">
        <v>832</v>
      </c>
    </row>
    <row r="9" spans="2:8" ht="15" customHeight="1" x14ac:dyDescent="0.2">
      <c r="B9" s="1274"/>
      <c r="C9" s="1277"/>
      <c r="D9" s="1280"/>
      <c r="E9" s="1283"/>
      <c r="F9" s="1017" t="s">
        <v>834</v>
      </c>
      <c r="G9" s="1015"/>
      <c r="H9" s="1017" t="s">
        <v>871</v>
      </c>
    </row>
    <row r="10" spans="2:8" ht="15" customHeight="1" x14ac:dyDescent="0.2">
      <c r="B10" s="1274"/>
      <c r="C10" s="1278"/>
      <c r="D10" s="1281"/>
      <c r="E10" s="1284"/>
      <c r="F10" s="1017" t="s">
        <v>835</v>
      </c>
      <c r="G10" s="1016" t="s">
        <v>828</v>
      </c>
      <c r="H10" s="1016" t="s">
        <v>829</v>
      </c>
    </row>
    <row r="11" spans="2:8" x14ac:dyDescent="0.2">
      <c r="B11" s="1274"/>
      <c r="C11" s="1222" t="s">
        <v>900</v>
      </c>
      <c r="D11" s="1220">
        <v>45936</v>
      </c>
      <c r="E11" s="1221" t="s">
        <v>897</v>
      </c>
      <c r="F11" s="1017" t="s">
        <v>898</v>
      </c>
      <c r="G11" s="1017" t="s">
        <v>901</v>
      </c>
      <c r="H11" s="1017" t="s">
        <v>899</v>
      </c>
    </row>
    <row r="12" spans="2:8" x14ac:dyDescent="0.2">
      <c r="B12" s="1274"/>
      <c r="C12" s="1222" t="s">
        <v>902</v>
      </c>
      <c r="D12" s="1220">
        <v>45944</v>
      </c>
      <c r="E12" s="1221" t="s">
        <v>906</v>
      </c>
      <c r="F12" s="1017" t="s">
        <v>903</v>
      </c>
      <c r="G12" s="1017" t="s">
        <v>904</v>
      </c>
      <c r="H12" s="1017" t="s">
        <v>905</v>
      </c>
    </row>
    <row r="13" spans="2:8" x14ac:dyDescent="0.2">
      <c r="B13" s="1275"/>
      <c r="C13" s="1222" t="s">
        <v>907</v>
      </c>
      <c r="D13" s="1220">
        <v>45980</v>
      </c>
      <c r="E13" s="1221" t="s">
        <v>910</v>
      </c>
      <c r="F13" s="1017" t="s">
        <v>908</v>
      </c>
      <c r="G13" s="1017" t="s">
        <v>909</v>
      </c>
      <c r="H13" s="1017" t="s">
        <v>905</v>
      </c>
    </row>
    <row r="14" spans="2:8" x14ac:dyDescent="0.2">
      <c r="B14" s="1267">
        <v>2025</v>
      </c>
      <c r="C14" s="1267" t="s">
        <v>911</v>
      </c>
      <c r="D14" s="1264">
        <v>46204</v>
      </c>
      <c r="E14" s="1261" t="s">
        <v>964</v>
      </c>
      <c r="F14" s="1017" t="s">
        <v>947</v>
      </c>
      <c r="G14" s="1017" t="s">
        <v>948</v>
      </c>
      <c r="H14" s="1017" t="s">
        <v>949</v>
      </c>
    </row>
    <row r="15" spans="2:8" ht="25.5" x14ac:dyDescent="0.2">
      <c r="B15" s="1268"/>
      <c r="C15" s="1268"/>
      <c r="D15" s="1265"/>
      <c r="E15" s="1262"/>
      <c r="F15" s="1259" t="s">
        <v>786</v>
      </c>
      <c r="G15" s="1221" t="s">
        <v>950</v>
      </c>
      <c r="H15" s="1235" t="s">
        <v>951</v>
      </c>
    </row>
    <row r="16" spans="2:8" ht="25.5" x14ac:dyDescent="0.2">
      <c r="B16" s="1268"/>
      <c r="C16" s="1268"/>
      <c r="D16" s="1265"/>
      <c r="E16" s="1262"/>
      <c r="F16" s="1260"/>
      <c r="G16" s="1221" t="s">
        <v>952</v>
      </c>
      <c r="H16" s="1235" t="s">
        <v>953</v>
      </c>
    </row>
    <row r="17" spans="2:8" x14ac:dyDescent="0.2">
      <c r="B17" s="1268"/>
      <c r="C17" s="1268"/>
      <c r="D17" s="1265"/>
      <c r="E17" s="1262"/>
      <c r="F17" s="1221" t="s">
        <v>954</v>
      </c>
      <c r="G17" s="1221" t="s">
        <v>955</v>
      </c>
      <c r="H17" s="1221" t="s">
        <v>956</v>
      </c>
    </row>
    <row r="18" spans="2:8" x14ac:dyDescent="0.2">
      <c r="B18" s="1268"/>
      <c r="C18" s="1268"/>
      <c r="D18" s="1265"/>
      <c r="E18" s="1262"/>
      <c r="F18" s="1221" t="s">
        <v>959</v>
      </c>
      <c r="G18" s="1232" t="s">
        <v>957</v>
      </c>
      <c r="H18" s="1221" t="s">
        <v>958</v>
      </c>
    </row>
    <row r="19" spans="2:8" x14ac:dyDescent="0.2">
      <c r="B19" s="1268"/>
      <c r="C19" s="1268"/>
      <c r="D19" s="1265"/>
      <c r="E19" s="1262"/>
      <c r="F19" s="1221" t="s">
        <v>960</v>
      </c>
      <c r="G19" s="1221" t="s">
        <v>961</v>
      </c>
      <c r="H19" s="1221" t="s">
        <v>962</v>
      </c>
    </row>
    <row r="20" spans="2:8" x14ac:dyDescent="0.2">
      <c r="B20" s="1269"/>
      <c r="C20" s="1269"/>
      <c r="D20" s="1266"/>
      <c r="E20" s="1263"/>
      <c r="F20" s="1221" t="s">
        <v>835</v>
      </c>
      <c r="G20" s="1016" t="s">
        <v>828</v>
      </c>
      <c r="H20" s="1017" t="s">
        <v>963</v>
      </c>
    </row>
  </sheetData>
  <sheetProtection algorithmName="SHA-512" hashValue="eXaVMQCFlYdLKCTDsq1TRp96GtYjWW7uxqb/afTkOHaTWWG0w54pLR6mGuB8UqHBT0R9z/TtVa3ns/DbLjt8Ig==" saltValue="K7PTUUQbF7ZsC22WIDh4Ng==" spinCount="100000" sheet="1" objects="1" scenarios="1"/>
  <mergeCells count="10">
    <mergeCell ref="F4:H4"/>
    <mergeCell ref="B4:B13"/>
    <mergeCell ref="C4:C10"/>
    <mergeCell ref="D4:D10"/>
    <mergeCell ref="E4:E10"/>
    <mergeCell ref="F15:F16"/>
    <mergeCell ref="E14:E20"/>
    <mergeCell ref="D14:D20"/>
    <mergeCell ref="C14:C20"/>
    <mergeCell ref="B14:B20"/>
  </mergeCells>
  <phoneticPr fontId="13" type="noConversion"/>
  <printOptions horizontalCentered="1" verticalCentered="1"/>
  <pageMargins left="0.39370078740157483" right="0.39370078740157483" top="0.98425196850393704" bottom="0.98425196850393704" header="0.51181102362204722" footer="0.51181102362204722"/>
  <pageSetup paperSize="9" scale="70" orientation="landscape" r:id="rId1"/>
  <headerFooter alignWithMargins="0">
    <oddHeader>&amp;L&amp;A, Seite &amp;P von &amp;N&amp;R&amp;D</odd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Tabelle11">
    <tabColor rgb="FFFFFF99"/>
    <pageSetUpPr fitToPage="1"/>
  </sheetPr>
  <dimension ref="A1:F37"/>
  <sheetViews>
    <sheetView showGridLines="0" zoomScaleNormal="100" workbookViewId="0">
      <pane ySplit="3" topLeftCell="A4" activePane="bottomLeft" state="frozen"/>
      <selection pane="bottomLeft"/>
    </sheetView>
  </sheetViews>
  <sheetFormatPr baseColWidth="10" defaultRowHeight="12.75" x14ac:dyDescent="0.2"/>
  <cols>
    <col min="1" max="1" width="2.7109375" style="5" customWidth="1"/>
    <col min="2" max="2" width="11.140625" style="41" bestFit="1" customWidth="1"/>
    <col min="3" max="3" width="58.5703125" style="41" customWidth="1"/>
    <col min="4" max="4" width="26.7109375" style="41" customWidth="1"/>
    <col min="5" max="5" width="48.28515625" style="41" bestFit="1" customWidth="1"/>
    <col min="6" max="6" width="17.7109375" style="41" customWidth="1"/>
    <col min="7" max="7" width="2.7109375" style="41" customWidth="1"/>
    <col min="8" max="16384" width="11.42578125" style="41"/>
  </cols>
  <sheetData>
    <row r="1" spans="2:6" ht="30" customHeight="1" x14ac:dyDescent="0.2">
      <c r="B1" s="40" t="str">
        <f>"F. Zusammenfassung Regulierungskonto Strom für das Jahr "&amp;'A. Allgemeine Informationen'!C15&amp;" gemäß Netzbetreiberangaben"</f>
        <v>F. Zusammenfassung Regulierungskonto Strom für das Jahr 2025 gemäß Netzbetreiberangaben</v>
      </c>
      <c r="C1" s="170"/>
      <c r="D1" s="170"/>
      <c r="F1" s="5"/>
    </row>
    <row r="2" spans="2:6" ht="12" customHeight="1" thickBot="1" x14ac:dyDescent="0.25">
      <c r="B2" s="5"/>
      <c r="C2" s="4"/>
      <c r="D2" s="4"/>
      <c r="E2" s="4"/>
      <c r="F2" s="4"/>
    </row>
    <row r="3" spans="2:6" ht="36" customHeight="1" x14ac:dyDescent="0.2">
      <c r="B3" s="103" t="s">
        <v>81</v>
      </c>
      <c r="C3" s="104" t="s">
        <v>70</v>
      </c>
      <c r="D3" s="104" t="s">
        <v>71</v>
      </c>
      <c r="E3" s="640" t="s">
        <v>72</v>
      </c>
      <c r="F3" s="577" t="s">
        <v>97</v>
      </c>
    </row>
    <row r="4" spans="2:6" ht="15" customHeight="1" x14ac:dyDescent="0.2">
      <c r="B4" s="1488" t="s">
        <v>79</v>
      </c>
      <c r="C4" s="1490" t="s">
        <v>73</v>
      </c>
      <c r="D4" s="1493" t="s">
        <v>74</v>
      </c>
      <c r="E4" s="171" t="s">
        <v>75</v>
      </c>
      <c r="F4" s="151">
        <f>'E1. Erzielb. Erlöse'!C4</f>
        <v>0</v>
      </c>
    </row>
    <row r="5" spans="2:6" ht="15" customHeight="1" x14ac:dyDescent="0.2">
      <c r="B5" s="1489"/>
      <c r="C5" s="1491"/>
      <c r="D5" s="1494"/>
      <c r="E5" s="172" t="s">
        <v>76</v>
      </c>
      <c r="F5" s="173">
        <f>'E1. Erzielb. Erlöse'!C5</f>
        <v>0</v>
      </c>
    </row>
    <row r="6" spans="2:6" ht="15" customHeight="1" x14ac:dyDescent="0.2">
      <c r="B6" s="1460"/>
      <c r="C6" s="1492"/>
      <c r="D6" s="1472"/>
      <c r="E6" s="172" t="s">
        <v>86</v>
      </c>
      <c r="F6" s="174">
        <f>F4-F5</f>
        <v>0</v>
      </c>
    </row>
    <row r="7" spans="2:6" ht="12" customHeight="1" x14ac:dyDescent="0.2">
      <c r="B7" s="83"/>
      <c r="C7" s="84"/>
      <c r="D7" s="84"/>
      <c r="E7" s="85"/>
      <c r="F7" s="86"/>
    </row>
    <row r="8" spans="2:6" s="5" customFormat="1" ht="15" customHeight="1" x14ac:dyDescent="0.2">
      <c r="B8" s="1479" t="s">
        <v>785</v>
      </c>
      <c r="C8" s="1482" t="s">
        <v>172</v>
      </c>
      <c r="D8" s="1485" t="s">
        <v>161</v>
      </c>
      <c r="E8" s="999" t="s">
        <v>895</v>
      </c>
      <c r="F8" s="151">
        <f>'E4.a. MSB (inkl. Messung)'!C4-'E4.a. MSB (inkl. Messung)'!C5</f>
        <v>0</v>
      </c>
    </row>
    <row r="9" spans="2:6" s="5" customFormat="1" ht="15" customHeight="1" x14ac:dyDescent="0.2">
      <c r="B9" s="1480"/>
      <c r="C9" s="1483"/>
      <c r="D9" s="1486"/>
      <c r="E9" s="1000" t="s">
        <v>896</v>
      </c>
      <c r="F9" s="151">
        <f>'E4.a. MSB (inkl. Messung)'!C6-'E4.a. MSB (inkl. Messung)'!C7</f>
        <v>0</v>
      </c>
    </row>
    <row r="10" spans="2:6" s="5" customFormat="1" ht="15" customHeight="1" x14ac:dyDescent="0.2">
      <c r="B10" s="1481" t="s">
        <v>80</v>
      </c>
      <c r="C10" s="1484"/>
      <c r="D10" s="1487"/>
      <c r="E10" s="999" t="s">
        <v>86</v>
      </c>
      <c r="F10" s="151">
        <f>F8-F9</f>
        <v>0</v>
      </c>
    </row>
    <row r="11" spans="2:6" ht="12" customHeight="1" x14ac:dyDescent="0.2">
      <c r="B11" s="1001"/>
      <c r="C11" s="258"/>
      <c r="D11" s="258"/>
      <c r="E11" s="258"/>
      <c r="F11" s="87"/>
    </row>
    <row r="12" spans="2:6" ht="12" customHeight="1" x14ac:dyDescent="0.2">
      <c r="B12" s="1479" t="s">
        <v>786</v>
      </c>
      <c r="C12" s="1482" t="s">
        <v>787</v>
      </c>
      <c r="D12" s="1485" t="s">
        <v>788</v>
      </c>
      <c r="E12" s="999" t="s">
        <v>78</v>
      </c>
      <c r="F12" s="151">
        <f>'E4.b. Beteiligung iMSys'!C4</f>
        <v>0</v>
      </c>
    </row>
    <row r="13" spans="2:6" ht="12" customHeight="1" x14ac:dyDescent="0.2">
      <c r="B13" s="1480"/>
      <c r="C13" s="1483"/>
      <c r="D13" s="1486"/>
      <c r="E13" s="1000" t="s">
        <v>103</v>
      </c>
      <c r="F13" s="151">
        <f>'E4.b. Beteiligung iMSys'!C5</f>
        <v>0</v>
      </c>
    </row>
    <row r="14" spans="2:6" ht="12" customHeight="1" x14ac:dyDescent="0.2">
      <c r="B14" s="1481"/>
      <c r="C14" s="1484"/>
      <c r="D14" s="1487"/>
      <c r="E14" s="999" t="s">
        <v>86</v>
      </c>
      <c r="F14" s="151">
        <f>F12-F13</f>
        <v>0</v>
      </c>
    </row>
    <row r="15" spans="2:6" ht="12" customHeight="1" x14ac:dyDescent="0.2">
      <c r="B15" s="83"/>
      <c r="C15" s="84"/>
      <c r="D15" s="84"/>
      <c r="E15" s="85"/>
      <c r="F15" s="86"/>
    </row>
    <row r="16" spans="2:6" s="5" customFormat="1" ht="15" customHeight="1" x14ac:dyDescent="0.2">
      <c r="B16" s="1458" t="s">
        <v>87</v>
      </c>
      <c r="C16" s="1467" t="s">
        <v>85</v>
      </c>
      <c r="D16" s="1470" t="s">
        <v>77</v>
      </c>
      <c r="E16" s="171" t="s">
        <v>78</v>
      </c>
      <c r="F16" s="151">
        <f>'E5. Investmaßnahmen'!D4</f>
        <v>0</v>
      </c>
    </row>
    <row r="17" spans="1:6" s="5" customFormat="1" ht="15" customHeight="1" x14ac:dyDescent="0.2">
      <c r="B17" s="1459"/>
      <c r="C17" s="1468"/>
      <c r="D17" s="1471"/>
      <c r="E17" s="171" t="s">
        <v>103</v>
      </c>
      <c r="F17" s="151">
        <f>'E5. Investmaßnahmen'!D5</f>
        <v>0</v>
      </c>
    </row>
    <row r="18" spans="1:6" ht="15" customHeight="1" x14ac:dyDescent="0.2">
      <c r="B18" s="1460"/>
      <c r="C18" s="1469"/>
      <c r="D18" s="1472"/>
      <c r="E18" s="172" t="s">
        <v>86</v>
      </c>
      <c r="F18" s="151">
        <f>F16-F17</f>
        <v>0</v>
      </c>
    </row>
    <row r="19" spans="1:6" s="57" customFormat="1" ht="12" customHeight="1" x14ac:dyDescent="0.2">
      <c r="A19" s="49"/>
      <c r="B19" s="83"/>
      <c r="C19" s="84"/>
      <c r="D19" s="176"/>
      <c r="E19" s="177"/>
      <c r="F19" s="178"/>
    </row>
    <row r="20" spans="1:6" s="57" customFormat="1" ht="15" customHeight="1" x14ac:dyDescent="0.2">
      <c r="A20" s="49"/>
      <c r="B20" s="1458" t="s">
        <v>88</v>
      </c>
      <c r="C20" s="1461" t="s">
        <v>454</v>
      </c>
      <c r="D20" s="1470" t="s">
        <v>77</v>
      </c>
      <c r="E20" s="171" t="s">
        <v>160</v>
      </c>
      <c r="F20" s="151">
        <f>'E7. BKZ_NAB_IZ'!E4</f>
        <v>0</v>
      </c>
    </row>
    <row r="21" spans="1:6" s="57" customFormat="1" ht="15" customHeight="1" x14ac:dyDescent="0.2">
      <c r="A21" s="49"/>
      <c r="B21" s="1459"/>
      <c r="C21" s="1462"/>
      <c r="D21" s="1471"/>
      <c r="E21" s="171" t="s">
        <v>103</v>
      </c>
      <c r="F21" s="151">
        <f>'E7. BKZ_NAB_IZ'!E5</f>
        <v>0</v>
      </c>
    </row>
    <row r="22" spans="1:6" s="57" customFormat="1" ht="15" customHeight="1" x14ac:dyDescent="0.2">
      <c r="A22" s="49"/>
      <c r="B22" s="1460"/>
      <c r="C22" s="1463"/>
      <c r="D22" s="1472"/>
      <c r="E22" s="172" t="s">
        <v>86</v>
      </c>
      <c r="F22" s="151">
        <f>F20-F21</f>
        <v>0</v>
      </c>
    </row>
    <row r="23" spans="1:6" s="57" customFormat="1" ht="12" customHeight="1" x14ac:dyDescent="0.2">
      <c r="A23" s="49"/>
      <c r="B23" s="83"/>
      <c r="C23" s="243"/>
      <c r="E23" s="244"/>
      <c r="F23" s="178"/>
    </row>
    <row r="24" spans="1:6" s="57" customFormat="1" ht="15" customHeight="1" x14ac:dyDescent="0.2">
      <c r="A24" s="49"/>
      <c r="B24" s="1476" t="s">
        <v>137</v>
      </c>
      <c r="C24" s="1461" t="s">
        <v>206</v>
      </c>
      <c r="D24" s="1473" t="s">
        <v>338</v>
      </c>
      <c r="E24" s="342" t="s">
        <v>78</v>
      </c>
      <c r="F24" s="343">
        <f>'E8. KKAuf'!E4</f>
        <v>0</v>
      </c>
    </row>
    <row r="25" spans="1:6" s="57" customFormat="1" ht="15" customHeight="1" x14ac:dyDescent="0.2">
      <c r="A25" s="49"/>
      <c r="B25" s="1477"/>
      <c r="C25" s="1462"/>
      <c r="D25" s="1474"/>
      <c r="E25" s="342" t="s">
        <v>103</v>
      </c>
      <c r="F25" s="343">
        <f>'E8. KKAuf'!E5</f>
        <v>0</v>
      </c>
    </row>
    <row r="26" spans="1:6" s="57" customFormat="1" ht="15" customHeight="1" x14ac:dyDescent="0.2">
      <c r="A26" s="49"/>
      <c r="B26" s="1478"/>
      <c r="C26" s="1463"/>
      <c r="D26" s="1475"/>
      <c r="E26" s="344" t="s">
        <v>86</v>
      </c>
      <c r="F26" s="343">
        <f>F24-F25</f>
        <v>0</v>
      </c>
    </row>
    <row r="27" spans="1:6" s="57" customFormat="1" ht="12" customHeight="1" x14ac:dyDescent="0.2">
      <c r="A27" s="49"/>
      <c r="B27" s="83"/>
      <c r="C27" s="84"/>
      <c r="D27" s="176"/>
      <c r="E27" s="177"/>
      <c r="F27" s="178"/>
    </row>
    <row r="28" spans="1:6" s="5" customFormat="1" ht="15" customHeight="1" x14ac:dyDescent="0.2">
      <c r="B28" s="1458" t="s">
        <v>138</v>
      </c>
      <c r="C28" s="1461" t="s">
        <v>867</v>
      </c>
      <c r="D28" s="1473" t="s">
        <v>77</v>
      </c>
      <c r="E28" s="171" t="s">
        <v>78</v>
      </c>
      <c r="F28" s="151">
        <f>'E9. Verfahrensreg. Kosten'!C4</f>
        <v>0</v>
      </c>
    </row>
    <row r="29" spans="1:6" s="5" customFormat="1" ht="15" customHeight="1" x14ac:dyDescent="0.2">
      <c r="B29" s="1459"/>
      <c r="C29" s="1462"/>
      <c r="D29" s="1474"/>
      <c r="E29" s="171" t="s">
        <v>103</v>
      </c>
      <c r="F29" s="151">
        <f>'E9. Verfahrensreg. Kosten'!C5</f>
        <v>0</v>
      </c>
    </row>
    <row r="30" spans="1:6" ht="15" customHeight="1" x14ac:dyDescent="0.2">
      <c r="B30" s="1460"/>
      <c r="C30" s="1463"/>
      <c r="D30" s="1475"/>
      <c r="E30" s="172" t="s">
        <v>86</v>
      </c>
      <c r="F30" s="151">
        <f>F28-F29</f>
        <v>0</v>
      </c>
    </row>
    <row r="31" spans="1:6" ht="12" customHeight="1" x14ac:dyDescent="0.2">
      <c r="B31" s="83"/>
      <c r="C31" s="243"/>
      <c r="D31" s="57"/>
      <c r="E31" s="175"/>
      <c r="F31" s="178"/>
    </row>
    <row r="32" spans="1:6" ht="15" customHeight="1" x14ac:dyDescent="0.2">
      <c r="B32" s="1458" t="s">
        <v>295</v>
      </c>
      <c r="C32" s="1461" t="s">
        <v>10</v>
      </c>
      <c r="D32" s="1464"/>
      <c r="E32" s="171" t="s">
        <v>78</v>
      </c>
      <c r="F32" s="151">
        <f>'E10. Sonstiges'!C4</f>
        <v>0</v>
      </c>
    </row>
    <row r="33" spans="2:6" ht="15" customHeight="1" x14ac:dyDescent="0.2">
      <c r="B33" s="1459"/>
      <c r="C33" s="1462"/>
      <c r="D33" s="1465"/>
      <c r="E33" s="171" t="s">
        <v>103</v>
      </c>
      <c r="F33" s="151">
        <f>'E10. Sonstiges'!C5</f>
        <v>0</v>
      </c>
    </row>
    <row r="34" spans="2:6" ht="15" customHeight="1" x14ac:dyDescent="0.2">
      <c r="B34" s="1460"/>
      <c r="C34" s="1463"/>
      <c r="D34" s="1466"/>
      <c r="E34" s="172" t="s">
        <v>86</v>
      </c>
      <c r="F34" s="151">
        <f>F32-F33</f>
        <v>0</v>
      </c>
    </row>
    <row r="35" spans="2:6" ht="12" customHeight="1" x14ac:dyDescent="0.2">
      <c r="B35" s="245"/>
      <c r="C35" s="246"/>
      <c r="D35" s="247"/>
      <c r="E35" s="248"/>
      <c r="F35" s="249"/>
    </row>
    <row r="36" spans="2:6" ht="15" customHeight="1" thickBot="1" x14ac:dyDescent="0.25">
      <c r="B36" s="88"/>
      <c r="C36" s="89"/>
      <c r="D36" s="90"/>
      <c r="E36" s="91" t="s">
        <v>89</v>
      </c>
      <c r="F36" s="179">
        <f>F6+F10+F14+F18-F22+F26+F30+F34</f>
        <v>0</v>
      </c>
    </row>
    <row r="37" spans="2:6" ht="8.25" customHeight="1" x14ac:dyDescent="0.2"/>
  </sheetData>
  <sheetProtection algorithmName="SHA-512" hashValue="UJO3gjzYrWqwXvtajQMqYvgv+gC5C6riPDE876BcBt+3HhJcJSA8MjiJe+q3+qJ1KUxv669kx+I0LOhGX9VJyg==" saltValue="YOmTTbmm7eELW55zqgigDw==" spinCount="100000" sheet="1" objects="1" scenarios="1"/>
  <customSheetViews>
    <customSheetView guid="{AB984B78-CF90-47D3-BD7F-5805A1C1409B}" showPageBreaks="1" showGridLines="0" fitToPage="1" printArea="1">
      <pane ySplit="3" topLeftCell="A4" activePane="bottomLeft" state="frozen"/>
      <selection pane="bottomLeft" activeCell="F8" sqref="F8"/>
      <pageMargins left="0.78740157499999996" right="0.78740157499999996" top="0.984251969" bottom="0.984251969" header="0.4921259845" footer="0.4921259845"/>
      <pageSetup paperSize="9" scale="78" orientation="landscape" r:id="rId1"/>
      <headerFooter alignWithMargins="0">
        <oddHeader>&amp;L &amp;A, Seite &amp;P von &amp;N&amp;R&amp;D</oddHeader>
      </headerFooter>
    </customSheetView>
    <customSheetView guid="{FF7014B8-726F-4A88-B434-EC34DD9149F9}" showGridLines="0" fitToPage="1">
      <selection activeCell="F4" sqref="F4"/>
      <pageMargins left="0.78740157499999996" right="0.78740157499999996" top="0.984251969" bottom="0.984251969" header="0.4921259845" footer="0.4921259845"/>
      <pageSetup paperSize="9" scale="77" orientation="landscape" r:id="rId2"/>
      <headerFooter alignWithMargins="0">
        <oddHeader>&amp;L &amp;A, Seite &amp;P von &amp;N&amp;R&amp;D</oddHeader>
      </headerFooter>
    </customSheetView>
  </customSheetViews>
  <mergeCells count="24">
    <mergeCell ref="B12:B14"/>
    <mergeCell ref="C12:C14"/>
    <mergeCell ref="D12:D14"/>
    <mergeCell ref="B4:B6"/>
    <mergeCell ref="C4:C6"/>
    <mergeCell ref="D4:D6"/>
    <mergeCell ref="C8:C10"/>
    <mergeCell ref="B8:B10"/>
    <mergeCell ref="D8:D10"/>
    <mergeCell ref="B32:B34"/>
    <mergeCell ref="C32:C34"/>
    <mergeCell ref="D32:D34"/>
    <mergeCell ref="B28:B30"/>
    <mergeCell ref="B16:B18"/>
    <mergeCell ref="C28:C30"/>
    <mergeCell ref="C16:C18"/>
    <mergeCell ref="D16:D18"/>
    <mergeCell ref="D28:D30"/>
    <mergeCell ref="B20:B22"/>
    <mergeCell ref="C20:C22"/>
    <mergeCell ref="D20:D22"/>
    <mergeCell ref="B24:B26"/>
    <mergeCell ref="C24:C26"/>
    <mergeCell ref="D24:D26"/>
  </mergeCells>
  <phoneticPr fontId="13" type="noConversion"/>
  <pageMargins left="0.78740157499999996" right="0.78740157499999996" top="0.984251969" bottom="0.984251969" header="0.4921259845" footer="0.4921259845"/>
  <pageSetup paperSize="9" scale="74" orientation="landscape" r:id="rId3"/>
  <headerFooter alignWithMargins="0">
    <oddHeader>&amp;L &amp;A, Seite &amp;P von &amp;N&amp;R&amp;D</odd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Tabelle16">
    <tabColor rgb="FFFFFF99"/>
  </sheetPr>
  <dimension ref="B1:H12"/>
  <sheetViews>
    <sheetView showGridLines="0" zoomScaleNormal="100" workbookViewId="0">
      <selection activeCell="C8" sqref="C8"/>
    </sheetView>
  </sheetViews>
  <sheetFormatPr baseColWidth="10" defaultRowHeight="12.75" x14ac:dyDescent="0.2"/>
  <cols>
    <col min="1" max="1" width="2.7109375" style="41" customWidth="1"/>
    <col min="2" max="2" width="67.140625" style="41" customWidth="1"/>
    <col min="3" max="8" width="14.7109375" style="41" customWidth="1"/>
    <col min="9" max="9" width="2.7109375" style="41" customWidth="1"/>
    <col min="10" max="16384" width="11.42578125" style="41"/>
  </cols>
  <sheetData>
    <row r="1" spans="2:8" ht="30" customHeight="1" x14ac:dyDescent="0.2">
      <c r="B1" s="40" t="s">
        <v>117</v>
      </c>
    </row>
    <row r="2" spans="2:8" ht="12" customHeight="1" thickBot="1" x14ac:dyDescent="0.25"/>
    <row r="3" spans="2:8" ht="18" customHeight="1" x14ac:dyDescent="0.2">
      <c r="B3" s="1495" t="s">
        <v>90</v>
      </c>
      <c r="C3" s="634" t="s">
        <v>114</v>
      </c>
      <c r="D3" s="635"/>
      <c r="E3" s="635"/>
      <c r="F3" s="635"/>
      <c r="G3" s="635"/>
      <c r="H3" s="636"/>
    </row>
    <row r="4" spans="2:8" ht="36" customHeight="1" x14ac:dyDescent="0.2">
      <c r="B4" s="1496"/>
      <c r="C4" s="469" t="str">
        <f>'A. Allgemeine Informationen'!C15&amp;CHAR(10)&amp;"[EUR]"</f>
        <v>2025
[EUR]</v>
      </c>
      <c r="D4" s="469" t="str">
        <f>'A. Allgemeine Informationen'!C15+1&amp;CHAR(10)&amp;"[EUR]"</f>
        <v>2026
[EUR]</v>
      </c>
      <c r="E4" s="547" t="str">
        <f>'A. Allgemeine Informationen'!C15+2&amp;CHAR(10)&amp;"[EUR]"</f>
        <v>2027
[EUR]</v>
      </c>
      <c r="F4" s="469" t="str">
        <f>'A. Allgemeine Informationen'!C15+3&amp;CHAR(10)&amp;"[EUR]"</f>
        <v>2028
[EUR]</v>
      </c>
      <c r="G4" s="470" t="str">
        <f>'A. Allgemeine Informationen'!C15+4&amp;CHAR(10)&amp;"[EUR]"</f>
        <v>2029
[EUR]</v>
      </c>
      <c r="H4" s="471" t="str">
        <f>'A. Allgemeine Informationen'!C15+5&amp;CHAR(10)&amp;"[EUR]"</f>
        <v>2030
[EUR]</v>
      </c>
    </row>
    <row r="5" spans="2:8" ht="15" customHeight="1" x14ac:dyDescent="0.2">
      <c r="B5" s="297" t="s">
        <v>142</v>
      </c>
      <c r="C5" s="194">
        <v>0</v>
      </c>
      <c r="D5" s="286">
        <f>C6+C9</f>
        <v>0</v>
      </c>
      <c r="E5" s="286">
        <f>D6+D9</f>
        <v>0</v>
      </c>
      <c r="F5" s="472"/>
      <c r="G5" s="473"/>
      <c r="H5" s="474"/>
    </row>
    <row r="6" spans="2:8" ht="15" customHeight="1" x14ac:dyDescent="0.2">
      <c r="B6" s="297" t="s">
        <v>143</v>
      </c>
      <c r="C6" s="441">
        <f>'F. Zusammenfassung'!F36</f>
        <v>0</v>
      </c>
      <c r="D6" s="286">
        <f>D5</f>
        <v>0</v>
      </c>
      <c r="E6" s="286">
        <f>E5</f>
        <v>0</v>
      </c>
      <c r="F6" s="475"/>
      <c r="G6" s="476"/>
      <c r="H6" s="477"/>
    </row>
    <row r="7" spans="2:8" ht="15" customHeight="1" x14ac:dyDescent="0.2">
      <c r="B7" s="297" t="s">
        <v>139</v>
      </c>
      <c r="C7" s="159">
        <f>IFERROR((C5+C6)/2,"")</f>
        <v>0</v>
      </c>
      <c r="D7" s="160">
        <f>IFERROR((D5+D6)/2,"")</f>
        <v>0</v>
      </c>
      <c r="E7" s="160">
        <f>IFERROR((E5+E6)/2,"")</f>
        <v>0</v>
      </c>
      <c r="F7" s="475"/>
      <c r="G7" s="476"/>
      <c r="H7" s="477"/>
    </row>
    <row r="8" spans="2:8" ht="15" customHeight="1" x14ac:dyDescent="0.2">
      <c r="B8" s="297" t="s">
        <v>113</v>
      </c>
      <c r="C8" s="207">
        <v>1.026E-2</v>
      </c>
      <c r="D8" s="207">
        <f>C8</f>
        <v>1.026E-2</v>
      </c>
      <c r="E8" s="207">
        <f>C8</f>
        <v>1.026E-2</v>
      </c>
      <c r="F8" s="207">
        <f>C8</f>
        <v>1.026E-2</v>
      </c>
      <c r="G8" s="207">
        <f>C8</f>
        <v>1.026E-2</v>
      </c>
      <c r="H8" s="208">
        <f>C8</f>
        <v>1.026E-2</v>
      </c>
    </row>
    <row r="9" spans="2:8" ht="15" customHeight="1" x14ac:dyDescent="0.2">
      <c r="B9" s="297" t="s">
        <v>140</v>
      </c>
      <c r="C9" s="161">
        <f>IFERROR(C8*C7,"")</f>
        <v>0</v>
      </c>
      <c r="D9" s="162">
        <f>IFERROR(D8*D7,"")</f>
        <v>0</v>
      </c>
      <c r="E9" s="162">
        <f>IFERROR(E8*E7,"")</f>
        <v>0</v>
      </c>
      <c r="F9" s="475"/>
      <c r="G9" s="476"/>
      <c r="H9" s="477"/>
    </row>
    <row r="10" spans="2:8" ht="15" customHeight="1" x14ac:dyDescent="0.2">
      <c r="B10" s="71" t="s">
        <v>141</v>
      </c>
      <c r="C10" s="340">
        <f>C6+C9</f>
        <v>0</v>
      </c>
      <c r="D10" s="341">
        <f>D6+D9</f>
        <v>0</v>
      </c>
      <c r="E10" s="341">
        <f>E6+E9</f>
        <v>0</v>
      </c>
      <c r="F10" s="478"/>
      <c r="G10" s="479"/>
      <c r="H10" s="480"/>
    </row>
    <row r="11" spans="2:8" ht="15" customHeight="1" thickBot="1" x14ac:dyDescent="0.25">
      <c r="B11" s="96" t="str">
        <f>"Annuitätische Berücksichtigung in der EOG" &amp; IF(C10&lt;0," (Mehrerlös = EOG-mindernd)"," (Mindererlös = EOG-erhöhend)")</f>
        <v>Annuitätische Berücksichtigung in der EOG (Mindererlös = EOG-erhöhend)</v>
      </c>
      <c r="C11" s="549"/>
      <c r="D11" s="402"/>
      <c r="E11" s="548"/>
      <c r="F11" s="163">
        <f>-PMT(C8,3,E10/(1+C8/2),0,0)</f>
        <v>0</v>
      </c>
      <c r="G11" s="163">
        <f>F11</f>
        <v>0</v>
      </c>
      <c r="H11" s="164">
        <f>F11</f>
        <v>0</v>
      </c>
    </row>
    <row r="12" spans="2:8" ht="8.25" customHeight="1" x14ac:dyDescent="0.2"/>
  </sheetData>
  <sheetProtection algorithmName="SHA-512" hashValue="F/pWC9dIp0DhPh3y11Rd4XNEqb90118szE93l+lW8CY2yyzVrq+xZnz0knpOpAGQA28pC5h8FruR8y2un2zMdw==" saltValue="12SJvajT4W4Gg6lRy9PhWA==" spinCount="100000" sheet="1" objects="1" scenarios="1"/>
  <customSheetViews>
    <customSheetView guid="{AB984B78-CF90-47D3-BD7F-5805A1C1409B}" showGridLines="0">
      <selection activeCell="C5" sqref="C5"/>
      <pageMargins left="0.70866141732283472" right="0.70866141732283472" top="0.78740157480314965" bottom="0.78740157480314965" header="0.31496062992125984" footer="0.31496062992125984"/>
      <pageSetup paperSize="9" scale="61" orientation="portrait" r:id="rId1"/>
      <headerFooter>
        <oddHeader>&amp;L &amp;A, Seite &amp;P von &amp;N&amp;R&amp;D</oddHeader>
      </headerFooter>
    </customSheetView>
    <customSheetView guid="{FF7014B8-726F-4A88-B434-EC34DD9149F9}" showGridLines="0">
      <selection activeCell="C5" sqref="C5"/>
      <pageMargins left="0.70866141732283472" right="0.70866141732283472" top="0.78740157480314965" bottom="0.78740157480314965" header="0.31496062992125984" footer="0.31496062992125984"/>
      <pageSetup paperSize="9" scale="61" orientation="portrait" r:id="rId2"/>
      <headerFooter>
        <oddHeader>&amp;L &amp;A, Seite &amp;P von &amp;N&amp;R&amp;D</oddHeader>
      </headerFooter>
    </customSheetView>
  </customSheetViews>
  <mergeCells count="1">
    <mergeCell ref="B3:B4"/>
  </mergeCells>
  <pageMargins left="0.70866141732283472" right="0.70866141732283472" top="0.78740157480314965" bottom="0.78740157480314965" header="0.31496062992125984" footer="0.31496062992125984"/>
  <pageSetup paperSize="9" scale="61" orientation="portrait" r:id="rId3"/>
  <headerFooter>
    <oddHeader>&amp;L &amp;A, Seite &amp;P von &amp;N&amp;R&amp;D</oddHeader>
  </headerFooter>
  <ignoredErrors>
    <ignoredError sqref="E8:H8 D8" unlockedFormula="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Tabelle12">
    <tabColor indexed="43"/>
  </sheetPr>
  <dimension ref="A1:F201"/>
  <sheetViews>
    <sheetView showGridLines="0" zoomScaleNormal="100" workbookViewId="0">
      <pane ySplit="3" topLeftCell="A4" activePane="bottomLeft" state="frozen"/>
      <selection pane="bottomLeft" activeCell="B4" sqref="B4"/>
    </sheetView>
  </sheetViews>
  <sheetFormatPr baseColWidth="10" defaultRowHeight="14.25" x14ac:dyDescent="0.2"/>
  <cols>
    <col min="1" max="1" width="2.7109375" style="33" customWidth="1"/>
    <col min="2" max="2" width="26" style="33" customWidth="1"/>
    <col min="3" max="3" width="11.42578125" style="33"/>
    <col min="4" max="4" width="114.42578125" style="33" customWidth="1"/>
    <col min="5" max="5" width="2.7109375" style="33" customWidth="1"/>
    <col min="6" max="6" width="27.85546875" style="33" bestFit="1" customWidth="1"/>
    <col min="7" max="16384" width="11.42578125" style="33"/>
  </cols>
  <sheetData>
    <row r="1" spans="1:6" ht="30.75" customHeight="1" x14ac:dyDescent="0.2">
      <c r="A1" s="165"/>
      <c r="B1" s="36" t="s">
        <v>115</v>
      </c>
      <c r="C1" s="165"/>
      <c r="D1" s="165"/>
    </row>
    <row r="2" spans="1:6" ht="12" customHeight="1" thickBot="1" x14ac:dyDescent="0.25">
      <c r="A2" s="165"/>
    </row>
    <row r="3" spans="1:6" ht="18" customHeight="1" x14ac:dyDescent="0.2">
      <c r="A3" s="165"/>
      <c r="B3" s="109" t="s">
        <v>11</v>
      </c>
      <c r="C3" s="108" t="s">
        <v>12</v>
      </c>
      <c r="D3" s="107" t="s">
        <v>13</v>
      </c>
    </row>
    <row r="4" spans="1:6" ht="45" customHeight="1" x14ac:dyDescent="0.2">
      <c r="A4" s="165"/>
      <c r="B4" s="166" t="s">
        <v>0</v>
      </c>
      <c r="C4" s="168"/>
      <c r="D4" s="574"/>
    </row>
    <row r="5" spans="1:6" ht="45" customHeight="1" x14ac:dyDescent="0.2">
      <c r="A5" s="165"/>
      <c r="B5" s="166" t="s">
        <v>0</v>
      </c>
      <c r="C5" s="168"/>
      <c r="D5" s="92"/>
      <c r="F5" s="34"/>
    </row>
    <row r="6" spans="1:6" ht="45" customHeight="1" x14ac:dyDescent="0.2">
      <c r="A6" s="165"/>
      <c r="B6" s="166" t="s">
        <v>0</v>
      </c>
      <c r="C6" s="168"/>
      <c r="D6" s="92"/>
      <c r="F6" s="216"/>
    </row>
    <row r="7" spans="1:6" ht="45" customHeight="1" x14ac:dyDescent="0.2">
      <c r="A7" s="165"/>
      <c r="B7" s="166" t="s">
        <v>0</v>
      </c>
      <c r="C7" s="168"/>
      <c r="D7" s="92"/>
      <c r="F7" s="216"/>
    </row>
    <row r="8" spans="1:6" ht="45" customHeight="1" x14ac:dyDescent="0.2">
      <c r="A8" s="165"/>
      <c r="B8" s="166" t="s">
        <v>0</v>
      </c>
      <c r="C8" s="168"/>
      <c r="D8" s="92"/>
      <c r="F8" s="216"/>
    </row>
    <row r="9" spans="1:6" ht="45" customHeight="1" x14ac:dyDescent="0.2">
      <c r="A9" s="165"/>
      <c r="B9" s="166" t="s">
        <v>0</v>
      </c>
      <c r="C9" s="168"/>
      <c r="D9" s="92"/>
      <c r="F9" s="216"/>
    </row>
    <row r="10" spans="1:6" ht="45" customHeight="1" x14ac:dyDescent="0.2">
      <c r="A10" s="165"/>
      <c r="B10" s="166" t="s">
        <v>0</v>
      </c>
      <c r="C10" s="168"/>
      <c r="D10" s="92"/>
      <c r="F10" s="216"/>
    </row>
    <row r="11" spans="1:6" ht="45" customHeight="1" x14ac:dyDescent="0.2">
      <c r="A11" s="165"/>
      <c r="B11" s="166" t="s">
        <v>0</v>
      </c>
      <c r="C11" s="168"/>
      <c r="D11" s="92"/>
      <c r="F11" s="216"/>
    </row>
    <row r="12" spans="1:6" ht="45" customHeight="1" x14ac:dyDescent="0.2">
      <c r="A12" s="165"/>
      <c r="B12" s="166" t="s">
        <v>0</v>
      </c>
      <c r="C12" s="168"/>
      <c r="D12" s="92"/>
      <c r="F12" s="216"/>
    </row>
    <row r="13" spans="1:6" ht="45" customHeight="1" x14ac:dyDescent="0.2">
      <c r="A13" s="165"/>
      <c r="B13" s="166" t="s">
        <v>0</v>
      </c>
      <c r="C13" s="168"/>
      <c r="D13" s="92"/>
      <c r="F13" s="216"/>
    </row>
    <row r="14" spans="1:6" ht="45" customHeight="1" x14ac:dyDescent="0.2">
      <c r="A14" s="165"/>
      <c r="B14" s="166" t="s">
        <v>0</v>
      </c>
      <c r="C14" s="168"/>
      <c r="D14" s="92"/>
      <c r="F14" s="216"/>
    </row>
    <row r="15" spans="1:6" ht="45" customHeight="1" x14ac:dyDescent="0.2">
      <c r="A15" s="165"/>
      <c r="B15" s="166" t="s">
        <v>0</v>
      </c>
      <c r="C15" s="168"/>
      <c r="D15" s="92"/>
      <c r="F15" s="216"/>
    </row>
    <row r="16" spans="1:6" ht="45" customHeight="1" x14ac:dyDescent="0.2">
      <c r="A16" s="165"/>
      <c r="B16" s="166" t="s">
        <v>0</v>
      </c>
      <c r="C16" s="168"/>
      <c r="D16" s="92"/>
      <c r="F16" s="216"/>
    </row>
    <row r="17" spans="1:6" ht="45" customHeight="1" x14ac:dyDescent="0.2">
      <c r="A17" s="165"/>
      <c r="B17" s="166" t="s">
        <v>0</v>
      </c>
      <c r="C17" s="168"/>
      <c r="D17" s="92"/>
      <c r="F17" s="216"/>
    </row>
    <row r="18" spans="1:6" ht="45" customHeight="1" x14ac:dyDescent="0.2">
      <c r="A18" s="165"/>
      <c r="B18" s="166" t="s">
        <v>0</v>
      </c>
      <c r="C18" s="168"/>
      <c r="D18" s="92"/>
      <c r="F18" s="216"/>
    </row>
    <row r="19" spans="1:6" ht="45" customHeight="1" x14ac:dyDescent="0.2">
      <c r="A19" s="165"/>
      <c r="B19" s="166" t="s">
        <v>0</v>
      </c>
      <c r="C19" s="168"/>
      <c r="D19" s="92"/>
      <c r="F19" s="216"/>
    </row>
    <row r="20" spans="1:6" ht="45" customHeight="1" x14ac:dyDescent="0.2">
      <c r="A20" s="165"/>
      <c r="B20" s="166" t="s">
        <v>0</v>
      </c>
      <c r="C20" s="168"/>
      <c r="D20" s="92"/>
      <c r="F20" s="216"/>
    </row>
    <row r="21" spans="1:6" ht="45" customHeight="1" x14ac:dyDescent="0.2">
      <c r="A21" s="165"/>
      <c r="B21" s="166" t="s">
        <v>0</v>
      </c>
      <c r="C21" s="168"/>
      <c r="D21" s="92"/>
      <c r="F21" s="216"/>
    </row>
    <row r="22" spans="1:6" ht="45" customHeight="1" x14ac:dyDescent="0.2">
      <c r="A22" s="165"/>
      <c r="B22" s="166" t="s">
        <v>0</v>
      </c>
      <c r="C22" s="168"/>
      <c r="D22" s="92"/>
      <c r="F22" s="216"/>
    </row>
    <row r="23" spans="1:6" ht="45" customHeight="1" x14ac:dyDescent="0.2">
      <c r="A23" s="165"/>
      <c r="B23" s="166" t="s">
        <v>0</v>
      </c>
      <c r="C23" s="168"/>
      <c r="D23" s="92"/>
      <c r="F23" s="216"/>
    </row>
    <row r="24" spans="1:6" ht="45" customHeight="1" x14ac:dyDescent="0.2">
      <c r="A24" s="165"/>
      <c r="B24" s="166" t="s">
        <v>0</v>
      </c>
      <c r="C24" s="168"/>
      <c r="D24" s="92"/>
    </row>
    <row r="25" spans="1:6" ht="45" customHeight="1" x14ac:dyDescent="0.2">
      <c r="A25" s="165"/>
      <c r="B25" s="166" t="s">
        <v>0</v>
      </c>
      <c r="C25" s="168"/>
      <c r="D25" s="92"/>
    </row>
    <row r="26" spans="1:6" ht="45" customHeight="1" x14ac:dyDescent="0.2">
      <c r="A26" s="165"/>
      <c r="B26" s="166" t="s">
        <v>0</v>
      </c>
      <c r="C26" s="168"/>
      <c r="D26" s="92"/>
    </row>
    <row r="27" spans="1:6" ht="45" customHeight="1" x14ac:dyDescent="0.2">
      <c r="A27" s="165"/>
      <c r="B27" s="166" t="s">
        <v>0</v>
      </c>
      <c r="C27" s="168"/>
      <c r="D27" s="92"/>
    </row>
    <row r="28" spans="1:6" ht="45" customHeight="1" x14ac:dyDescent="0.2">
      <c r="A28" s="165"/>
      <c r="B28" s="166" t="s">
        <v>0</v>
      </c>
      <c r="C28" s="168"/>
      <c r="D28" s="92"/>
    </row>
    <row r="29" spans="1:6" ht="45" customHeight="1" x14ac:dyDescent="0.2">
      <c r="A29" s="165"/>
      <c r="B29" s="166" t="s">
        <v>0</v>
      </c>
      <c r="C29" s="168"/>
      <c r="D29" s="92"/>
    </row>
    <row r="30" spans="1:6" ht="45" customHeight="1" x14ac:dyDescent="0.2">
      <c r="A30" s="165"/>
      <c r="B30" s="166" t="s">
        <v>0</v>
      </c>
      <c r="C30" s="168"/>
      <c r="D30" s="92"/>
    </row>
    <row r="31" spans="1:6" ht="45" customHeight="1" x14ac:dyDescent="0.2">
      <c r="A31" s="165"/>
      <c r="B31" s="166" t="s">
        <v>0</v>
      </c>
      <c r="C31" s="168"/>
      <c r="D31" s="92"/>
    </row>
    <row r="32" spans="1:6" ht="45" customHeight="1" x14ac:dyDescent="0.2">
      <c r="A32" s="165"/>
      <c r="B32" s="166" t="s">
        <v>0</v>
      </c>
      <c r="C32" s="168"/>
      <c r="D32" s="92"/>
    </row>
    <row r="33" spans="1:4" ht="45" customHeight="1" x14ac:dyDescent="0.2">
      <c r="A33" s="165"/>
      <c r="B33" s="166" t="s">
        <v>0</v>
      </c>
      <c r="C33" s="168"/>
      <c r="D33" s="92"/>
    </row>
    <row r="34" spans="1:4" ht="45" customHeight="1" x14ac:dyDescent="0.2">
      <c r="A34" s="165"/>
      <c r="B34" s="166" t="s">
        <v>0</v>
      </c>
      <c r="C34" s="168"/>
      <c r="D34" s="92"/>
    </row>
    <row r="35" spans="1:4" ht="45" customHeight="1" x14ac:dyDescent="0.2">
      <c r="A35" s="165"/>
      <c r="B35" s="166" t="s">
        <v>0</v>
      </c>
      <c r="C35" s="168"/>
      <c r="D35" s="92"/>
    </row>
    <row r="36" spans="1:4" ht="45" customHeight="1" x14ac:dyDescent="0.2">
      <c r="A36" s="165"/>
      <c r="B36" s="166" t="s">
        <v>0</v>
      </c>
      <c r="C36" s="168"/>
      <c r="D36" s="92"/>
    </row>
    <row r="37" spans="1:4" ht="45" customHeight="1" x14ac:dyDescent="0.2">
      <c r="A37" s="165"/>
      <c r="B37" s="166" t="s">
        <v>0</v>
      </c>
      <c r="C37" s="168"/>
      <c r="D37" s="92"/>
    </row>
    <row r="38" spans="1:4" ht="45" customHeight="1" x14ac:dyDescent="0.2">
      <c r="A38" s="165"/>
      <c r="B38" s="166" t="s">
        <v>0</v>
      </c>
      <c r="C38" s="168"/>
      <c r="D38" s="92"/>
    </row>
    <row r="39" spans="1:4" ht="45" customHeight="1" x14ac:dyDescent="0.2">
      <c r="A39" s="165"/>
      <c r="B39" s="166" t="s">
        <v>0</v>
      </c>
      <c r="C39" s="168"/>
      <c r="D39" s="92"/>
    </row>
    <row r="40" spans="1:4" ht="45" customHeight="1" x14ac:dyDescent="0.2">
      <c r="A40" s="165"/>
      <c r="B40" s="166" t="s">
        <v>0</v>
      </c>
      <c r="C40" s="168"/>
      <c r="D40" s="92"/>
    </row>
    <row r="41" spans="1:4" ht="45" customHeight="1" x14ac:dyDescent="0.2">
      <c r="A41" s="165"/>
      <c r="B41" s="166" t="s">
        <v>0</v>
      </c>
      <c r="C41" s="168"/>
      <c r="D41" s="92"/>
    </row>
    <row r="42" spans="1:4" ht="45" customHeight="1" x14ac:dyDescent="0.2">
      <c r="A42" s="165"/>
      <c r="B42" s="166" t="s">
        <v>0</v>
      </c>
      <c r="C42" s="168"/>
      <c r="D42" s="92"/>
    </row>
    <row r="43" spans="1:4" ht="45" customHeight="1" x14ac:dyDescent="0.2">
      <c r="A43" s="165"/>
      <c r="B43" s="166" t="s">
        <v>0</v>
      </c>
      <c r="C43" s="168"/>
      <c r="D43" s="92"/>
    </row>
    <row r="44" spans="1:4" ht="45" customHeight="1" x14ac:dyDescent="0.2">
      <c r="A44" s="165"/>
      <c r="B44" s="166" t="s">
        <v>0</v>
      </c>
      <c r="C44" s="168"/>
      <c r="D44" s="92"/>
    </row>
    <row r="45" spans="1:4" ht="45" customHeight="1" x14ac:dyDescent="0.2">
      <c r="A45" s="165"/>
      <c r="B45" s="166" t="s">
        <v>0</v>
      </c>
      <c r="C45" s="168"/>
      <c r="D45" s="92"/>
    </row>
    <row r="46" spans="1:4" ht="45" customHeight="1" x14ac:dyDescent="0.2">
      <c r="A46" s="165"/>
      <c r="B46" s="166" t="s">
        <v>0</v>
      </c>
      <c r="C46" s="168"/>
      <c r="D46" s="92"/>
    </row>
    <row r="47" spans="1:4" ht="45" customHeight="1" x14ac:dyDescent="0.2">
      <c r="A47" s="165"/>
      <c r="B47" s="166" t="s">
        <v>0</v>
      </c>
      <c r="C47" s="168"/>
      <c r="D47" s="92"/>
    </row>
    <row r="48" spans="1:4" ht="45" customHeight="1" x14ac:dyDescent="0.2">
      <c r="A48" s="165"/>
      <c r="B48" s="166" t="s">
        <v>0</v>
      </c>
      <c r="C48" s="168"/>
      <c r="D48" s="92"/>
    </row>
    <row r="49" spans="1:4" ht="45" customHeight="1" x14ac:dyDescent="0.2">
      <c r="A49" s="165"/>
      <c r="B49" s="166" t="s">
        <v>0</v>
      </c>
      <c r="C49" s="168"/>
      <c r="D49" s="92"/>
    </row>
    <row r="50" spans="1:4" ht="45" customHeight="1" x14ac:dyDescent="0.2">
      <c r="A50" s="165"/>
      <c r="B50" s="166" t="s">
        <v>0</v>
      </c>
      <c r="C50" s="168"/>
      <c r="D50" s="92"/>
    </row>
    <row r="51" spans="1:4" ht="45" customHeight="1" x14ac:dyDescent="0.2">
      <c r="A51" s="165"/>
      <c r="B51" s="166" t="s">
        <v>0</v>
      </c>
      <c r="C51" s="168"/>
      <c r="D51" s="92"/>
    </row>
    <row r="52" spans="1:4" ht="45" customHeight="1" x14ac:dyDescent="0.2">
      <c r="A52" s="165"/>
      <c r="B52" s="166" t="s">
        <v>0</v>
      </c>
      <c r="C52" s="168"/>
      <c r="D52" s="92"/>
    </row>
    <row r="53" spans="1:4" ht="45" customHeight="1" x14ac:dyDescent="0.2">
      <c r="A53" s="165"/>
      <c r="B53" s="166" t="s">
        <v>0</v>
      </c>
      <c r="C53" s="168"/>
      <c r="D53" s="92"/>
    </row>
    <row r="54" spans="1:4" ht="45" customHeight="1" x14ac:dyDescent="0.2">
      <c r="A54" s="165"/>
      <c r="B54" s="166" t="s">
        <v>0</v>
      </c>
      <c r="C54" s="168"/>
      <c r="D54" s="92"/>
    </row>
    <row r="55" spans="1:4" ht="45" customHeight="1" x14ac:dyDescent="0.2">
      <c r="A55" s="165"/>
      <c r="B55" s="166" t="s">
        <v>0</v>
      </c>
      <c r="C55" s="168"/>
      <c r="D55" s="92"/>
    </row>
    <row r="56" spans="1:4" ht="45" customHeight="1" x14ac:dyDescent="0.2">
      <c r="A56" s="165"/>
      <c r="B56" s="166" t="s">
        <v>0</v>
      </c>
      <c r="C56" s="168"/>
      <c r="D56" s="92"/>
    </row>
    <row r="57" spans="1:4" ht="45" customHeight="1" x14ac:dyDescent="0.2">
      <c r="A57" s="165"/>
      <c r="B57" s="166" t="s">
        <v>0</v>
      </c>
      <c r="C57" s="168"/>
      <c r="D57" s="92"/>
    </row>
    <row r="58" spans="1:4" ht="45" customHeight="1" x14ac:dyDescent="0.2">
      <c r="A58" s="165"/>
      <c r="B58" s="166" t="s">
        <v>0</v>
      </c>
      <c r="C58" s="168"/>
      <c r="D58" s="92"/>
    </row>
    <row r="59" spans="1:4" ht="45" customHeight="1" x14ac:dyDescent="0.2">
      <c r="A59" s="165"/>
      <c r="B59" s="166" t="s">
        <v>0</v>
      </c>
      <c r="C59" s="168"/>
      <c r="D59" s="92"/>
    </row>
    <row r="60" spans="1:4" ht="45" customHeight="1" x14ac:dyDescent="0.2">
      <c r="A60" s="165"/>
      <c r="B60" s="166" t="s">
        <v>0</v>
      </c>
      <c r="C60" s="168"/>
      <c r="D60" s="92"/>
    </row>
    <row r="61" spans="1:4" ht="45" customHeight="1" x14ac:dyDescent="0.2">
      <c r="A61" s="165"/>
      <c r="B61" s="166" t="s">
        <v>0</v>
      </c>
      <c r="C61" s="168"/>
      <c r="D61" s="92"/>
    </row>
    <row r="62" spans="1:4" ht="45" customHeight="1" x14ac:dyDescent="0.2">
      <c r="A62" s="165"/>
      <c r="B62" s="166" t="s">
        <v>0</v>
      </c>
      <c r="C62" s="168"/>
      <c r="D62" s="92"/>
    </row>
    <row r="63" spans="1:4" ht="45" customHeight="1" x14ac:dyDescent="0.2">
      <c r="A63" s="165"/>
      <c r="B63" s="166" t="s">
        <v>0</v>
      </c>
      <c r="C63" s="168"/>
      <c r="D63" s="92"/>
    </row>
    <row r="64" spans="1:4" ht="45" customHeight="1" x14ac:dyDescent="0.2">
      <c r="A64" s="165"/>
      <c r="B64" s="166" t="s">
        <v>0</v>
      </c>
      <c r="C64" s="168"/>
      <c r="D64" s="92"/>
    </row>
    <row r="65" spans="1:4" ht="45" customHeight="1" x14ac:dyDescent="0.2">
      <c r="A65" s="165"/>
      <c r="B65" s="166" t="s">
        <v>0</v>
      </c>
      <c r="C65" s="168"/>
      <c r="D65" s="92"/>
    </row>
    <row r="66" spans="1:4" ht="45" customHeight="1" x14ac:dyDescent="0.2">
      <c r="A66" s="165"/>
      <c r="B66" s="166" t="s">
        <v>0</v>
      </c>
      <c r="C66" s="168"/>
      <c r="D66" s="92"/>
    </row>
    <row r="67" spans="1:4" ht="45" customHeight="1" x14ac:dyDescent="0.2">
      <c r="A67" s="165"/>
      <c r="B67" s="166" t="s">
        <v>0</v>
      </c>
      <c r="C67" s="168"/>
      <c r="D67" s="92"/>
    </row>
    <row r="68" spans="1:4" ht="45" customHeight="1" x14ac:dyDescent="0.2">
      <c r="A68" s="165"/>
      <c r="B68" s="166" t="s">
        <v>0</v>
      </c>
      <c r="C68" s="168"/>
      <c r="D68" s="92"/>
    </row>
    <row r="69" spans="1:4" ht="45" customHeight="1" x14ac:dyDescent="0.2">
      <c r="A69" s="165"/>
      <c r="B69" s="166" t="s">
        <v>0</v>
      </c>
      <c r="C69" s="168"/>
      <c r="D69" s="92"/>
    </row>
    <row r="70" spans="1:4" ht="45" customHeight="1" x14ac:dyDescent="0.2">
      <c r="A70" s="165"/>
      <c r="B70" s="166" t="s">
        <v>0</v>
      </c>
      <c r="C70" s="168"/>
      <c r="D70" s="92"/>
    </row>
    <row r="71" spans="1:4" ht="45" customHeight="1" x14ac:dyDescent="0.2">
      <c r="A71" s="165"/>
      <c r="B71" s="166" t="s">
        <v>0</v>
      </c>
      <c r="C71" s="168"/>
      <c r="D71" s="92"/>
    </row>
    <row r="72" spans="1:4" ht="45" customHeight="1" x14ac:dyDescent="0.2">
      <c r="A72" s="165"/>
      <c r="B72" s="166" t="s">
        <v>0</v>
      </c>
      <c r="C72" s="168"/>
      <c r="D72" s="92"/>
    </row>
    <row r="73" spans="1:4" ht="45" customHeight="1" x14ac:dyDescent="0.2">
      <c r="A73" s="165"/>
      <c r="B73" s="166" t="s">
        <v>0</v>
      </c>
      <c r="C73" s="168"/>
      <c r="D73" s="92"/>
    </row>
    <row r="74" spans="1:4" ht="45" customHeight="1" x14ac:dyDescent="0.2">
      <c r="A74" s="165"/>
      <c r="B74" s="166" t="s">
        <v>0</v>
      </c>
      <c r="C74" s="168"/>
      <c r="D74" s="92"/>
    </row>
    <row r="75" spans="1:4" ht="45" customHeight="1" x14ac:dyDescent="0.2">
      <c r="A75" s="165"/>
      <c r="B75" s="166" t="s">
        <v>0</v>
      </c>
      <c r="C75" s="168"/>
      <c r="D75" s="92"/>
    </row>
    <row r="76" spans="1:4" ht="45" customHeight="1" x14ac:dyDescent="0.2">
      <c r="A76" s="165"/>
      <c r="B76" s="166" t="s">
        <v>0</v>
      </c>
      <c r="C76" s="168"/>
      <c r="D76" s="92"/>
    </row>
    <row r="77" spans="1:4" ht="45" customHeight="1" x14ac:dyDescent="0.2">
      <c r="A77" s="165"/>
      <c r="B77" s="166" t="s">
        <v>0</v>
      </c>
      <c r="C77" s="168"/>
      <c r="D77" s="92"/>
    </row>
    <row r="78" spans="1:4" ht="45" customHeight="1" x14ac:dyDescent="0.2">
      <c r="A78" s="165"/>
      <c r="B78" s="166" t="s">
        <v>0</v>
      </c>
      <c r="C78" s="168"/>
      <c r="D78" s="92"/>
    </row>
    <row r="79" spans="1:4" ht="45" customHeight="1" x14ac:dyDescent="0.2">
      <c r="A79" s="165"/>
      <c r="B79" s="166" t="s">
        <v>0</v>
      </c>
      <c r="C79" s="168"/>
      <c r="D79" s="92"/>
    </row>
    <row r="80" spans="1:4" ht="45" customHeight="1" x14ac:dyDescent="0.2">
      <c r="A80" s="165"/>
      <c r="B80" s="166" t="s">
        <v>0</v>
      </c>
      <c r="C80" s="168"/>
      <c r="D80" s="92"/>
    </row>
    <row r="81" spans="1:4" ht="45" customHeight="1" x14ac:dyDescent="0.2">
      <c r="A81" s="165"/>
      <c r="B81" s="166" t="s">
        <v>0</v>
      </c>
      <c r="C81" s="168"/>
      <c r="D81" s="92"/>
    </row>
    <row r="82" spans="1:4" ht="45" customHeight="1" x14ac:dyDescent="0.2">
      <c r="A82" s="165"/>
      <c r="B82" s="166" t="s">
        <v>0</v>
      </c>
      <c r="C82" s="168"/>
      <c r="D82" s="92"/>
    </row>
    <row r="83" spans="1:4" ht="45" customHeight="1" x14ac:dyDescent="0.2">
      <c r="A83" s="165"/>
      <c r="B83" s="166" t="s">
        <v>0</v>
      </c>
      <c r="C83" s="168"/>
      <c r="D83" s="92"/>
    </row>
    <row r="84" spans="1:4" ht="45" customHeight="1" x14ac:dyDescent="0.2">
      <c r="A84" s="165"/>
      <c r="B84" s="166" t="s">
        <v>0</v>
      </c>
      <c r="C84" s="168"/>
      <c r="D84" s="92"/>
    </row>
    <row r="85" spans="1:4" ht="45" customHeight="1" x14ac:dyDescent="0.2">
      <c r="A85" s="165"/>
      <c r="B85" s="166" t="s">
        <v>0</v>
      </c>
      <c r="C85" s="168"/>
      <c r="D85" s="92"/>
    </row>
    <row r="86" spans="1:4" ht="45" customHeight="1" x14ac:dyDescent="0.2">
      <c r="A86" s="165"/>
      <c r="B86" s="166" t="s">
        <v>0</v>
      </c>
      <c r="C86" s="168"/>
      <c r="D86" s="92"/>
    </row>
    <row r="87" spans="1:4" ht="45" customHeight="1" x14ac:dyDescent="0.2">
      <c r="A87" s="165"/>
      <c r="B87" s="166" t="s">
        <v>0</v>
      </c>
      <c r="C87" s="168"/>
      <c r="D87" s="92"/>
    </row>
    <row r="88" spans="1:4" ht="45" customHeight="1" x14ac:dyDescent="0.2">
      <c r="A88" s="165"/>
      <c r="B88" s="166" t="s">
        <v>0</v>
      </c>
      <c r="C88" s="168"/>
      <c r="D88" s="92"/>
    </row>
    <row r="89" spans="1:4" ht="45" customHeight="1" x14ac:dyDescent="0.2">
      <c r="A89" s="165"/>
      <c r="B89" s="166" t="s">
        <v>0</v>
      </c>
      <c r="C89" s="168"/>
      <c r="D89" s="92"/>
    </row>
    <row r="90" spans="1:4" ht="45" customHeight="1" x14ac:dyDescent="0.2">
      <c r="A90" s="165"/>
      <c r="B90" s="166" t="s">
        <v>0</v>
      </c>
      <c r="C90" s="168"/>
      <c r="D90" s="92"/>
    </row>
    <row r="91" spans="1:4" ht="45" customHeight="1" x14ac:dyDescent="0.2">
      <c r="A91" s="165"/>
      <c r="B91" s="166" t="s">
        <v>0</v>
      </c>
      <c r="C91" s="168"/>
      <c r="D91" s="92"/>
    </row>
    <row r="92" spans="1:4" ht="45" customHeight="1" x14ac:dyDescent="0.2">
      <c r="A92" s="165"/>
      <c r="B92" s="166" t="s">
        <v>0</v>
      </c>
      <c r="C92" s="168"/>
      <c r="D92" s="92"/>
    </row>
    <row r="93" spans="1:4" ht="45" customHeight="1" x14ac:dyDescent="0.2">
      <c r="A93" s="165"/>
      <c r="B93" s="166" t="s">
        <v>0</v>
      </c>
      <c r="C93" s="168"/>
      <c r="D93" s="92"/>
    </row>
    <row r="94" spans="1:4" ht="45" customHeight="1" x14ac:dyDescent="0.2">
      <c r="A94" s="165"/>
      <c r="B94" s="166" t="s">
        <v>0</v>
      </c>
      <c r="C94" s="168"/>
      <c r="D94" s="92"/>
    </row>
    <row r="95" spans="1:4" ht="45" customHeight="1" x14ac:dyDescent="0.2">
      <c r="A95" s="165"/>
      <c r="B95" s="166" t="s">
        <v>0</v>
      </c>
      <c r="C95" s="168"/>
      <c r="D95" s="92"/>
    </row>
    <row r="96" spans="1:4" ht="45" customHeight="1" x14ac:dyDescent="0.2">
      <c r="A96" s="165"/>
      <c r="B96" s="166" t="s">
        <v>0</v>
      </c>
      <c r="C96" s="168"/>
      <c r="D96" s="92"/>
    </row>
    <row r="97" spans="1:4" ht="45" customHeight="1" x14ac:dyDescent="0.2">
      <c r="A97" s="165"/>
      <c r="B97" s="166" t="s">
        <v>0</v>
      </c>
      <c r="C97" s="168"/>
      <c r="D97" s="92"/>
    </row>
    <row r="98" spans="1:4" ht="45" customHeight="1" x14ac:dyDescent="0.2">
      <c r="A98" s="165"/>
      <c r="B98" s="166" t="s">
        <v>0</v>
      </c>
      <c r="C98" s="168"/>
      <c r="D98" s="92"/>
    </row>
    <row r="99" spans="1:4" ht="45" customHeight="1" x14ac:dyDescent="0.2">
      <c r="A99" s="165"/>
      <c r="B99" s="166" t="s">
        <v>0</v>
      </c>
      <c r="C99" s="168"/>
      <c r="D99" s="92"/>
    </row>
    <row r="100" spans="1:4" ht="45" customHeight="1" x14ac:dyDescent="0.2">
      <c r="A100" s="165"/>
      <c r="B100" s="166" t="s">
        <v>0</v>
      </c>
      <c r="C100" s="168"/>
      <c r="D100" s="92"/>
    </row>
    <row r="101" spans="1:4" ht="45" customHeight="1" x14ac:dyDescent="0.2">
      <c r="A101" s="165"/>
      <c r="B101" s="166" t="s">
        <v>0</v>
      </c>
      <c r="C101" s="168"/>
      <c r="D101" s="92"/>
    </row>
    <row r="102" spans="1:4" ht="45" customHeight="1" x14ac:dyDescent="0.2">
      <c r="A102" s="165"/>
      <c r="B102" s="166" t="s">
        <v>0</v>
      </c>
      <c r="C102" s="168"/>
      <c r="D102" s="92"/>
    </row>
    <row r="103" spans="1:4" ht="45" customHeight="1" x14ac:dyDescent="0.2">
      <c r="A103" s="165"/>
      <c r="B103" s="166" t="s">
        <v>0</v>
      </c>
      <c r="C103" s="168"/>
      <c r="D103" s="92"/>
    </row>
    <row r="104" spans="1:4" ht="45" customHeight="1" x14ac:dyDescent="0.2">
      <c r="A104" s="165"/>
      <c r="B104" s="166" t="s">
        <v>0</v>
      </c>
      <c r="C104" s="168"/>
      <c r="D104" s="92"/>
    </row>
    <row r="105" spans="1:4" ht="45" customHeight="1" x14ac:dyDescent="0.2">
      <c r="A105" s="165"/>
      <c r="B105" s="166" t="s">
        <v>0</v>
      </c>
      <c r="C105" s="168"/>
      <c r="D105" s="92"/>
    </row>
    <row r="106" spans="1:4" ht="45" customHeight="1" x14ac:dyDescent="0.2">
      <c r="A106" s="165"/>
      <c r="B106" s="166" t="s">
        <v>0</v>
      </c>
      <c r="C106" s="168"/>
      <c r="D106" s="92"/>
    </row>
    <row r="107" spans="1:4" ht="45" customHeight="1" x14ac:dyDescent="0.2">
      <c r="A107" s="165"/>
      <c r="B107" s="166" t="s">
        <v>0</v>
      </c>
      <c r="C107" s="168"/>
      <c r="D107" s="92"/>
    </row>
    <row r="108" spans="1:4" ht="45" customHeight="1" x14ac:dyDescent="0.2">
      <c r="A108" s="165"/>
      <c r="B108" s="166" t="s">
        <v>0</v>
      </c>
      <c r="C108" s="168"/>
      <c r="D108" s="92"/>
    </row>
    <row r="109" spans="1:4" ht="45" customHeight="1" x14ac:dyDescent="0.2">
      <c r="A109" s="165"/>
      <c r="B109" s="166" t="s">
        <v>0</v>
      </c>
      <c r="C109" s="168"/>
      <c r="D109" s="92"/>
    </row>
    <row r="110" spans="1:4" ht="45" customHeight="1" x14ac:dyDescent="0.2">
      <c r="A110" s="165"/>
      <c r="B110" s="166" t="s">
        <v>0</v>
      </c>
      <c r="C110" s="168"/>
      <c r="D110" s="92"/>
    </row>
    <row r="111" spans="1:4" ht="45" customHeight="1" x14ac:dyDescent="0.2">
      <c r="A111" s="165"/>
      <c r="B111" s="166" t="s">
        <v>0</v>
      </c>
      <c r="C111" s="168"/>
      <c r="D111" s="92"/>
    </row>
    <row r="112" spans="1:4" ht="45" customHeight="1" x14ac:dyDescent="0.2">
      <c r="A112" s="165"/>
      <c r="B112" s="166" t="s">
        <v>0</v>
      </c>
      <c r="C112" s="168"/>
      <c r="D112" s="92"/>
    </row>
    <row r="113" spans="1:4" ht="45" customHeight="1" x14ac:dyDescent="0.2">
      <c r="A113" s="165"/>
      <c r="B113" s="166" t="s">
        <v>0</v>
      </c>
      <c r="C113" s="168"/>
      <c r="D113" s="92"/>
    </row>
    <row r="114" spans="1:4" ht="45" customHeight="1" x14ac:dyDescent="0.2">
      <c r="A114" s="165"/>
      <c r="B114" s="166" t="s">
        <v>0</v>
      </c>
      <c r="C114" s="168"/>
      <c r="D114" s="92"/>
    </row>
    <row r="115" spans="1:4" ht="45" customHeight="1" x14ac:dyDescent="0.2">
      <c r="A115" s="165"/>
      <c r="B115" s="166" t="s">
        <v>0</v>
      </c>
      <c r="C115" s="168"/>
      <c r="D115" s="92"/>
    </row>
    <row r="116" spans="1:4" ht="45" customHeight="1" x14ac:dyDescent="0.2">
      <c r="A116" s="165"/>
      <c r="B116" s="166" t="s">
        <v>0</v>
      </c>
      <c r="C116" s="168"/>
      <c r="D116" s="92"/>
    </row>
    <row r="117" spans="1:4" ht="45" customHeight="1" x14ac:dyDescent="0.2">
      <c r="A117" s="165"/>
      <c r="B117" s="166" t="s">
        <v>0</v>
      </c>
      <c r="C117" s="168"/>
      <c r="D117" s="92"/>
    </row>
    <row r="118" spans="1:4" ht="45" customHeight="1" x14ac:dyDescent="0.2">
      <c r="A118" s="165"/>
      <c r="B118" s="166" t="s">
        <v>0</v>
      </c>
      <c r="C118" s="168"/>
      <c r="D118" s="92"/>
    </row>
    <row r="119" spans="1:4" ht="45" customHeight="1" x14ac:dyDescent="0.2">
      <c r="A119" s="165"/>
      <c r="B119" s="166" t="s">
        <v>0</v>
      </c>
      <c r="C119" s="168"/>
      <c r="D119" s="92"/>
    </row>
    <row r="120" spans="1:4" ht="45" customHeight="1" x14ac:dyDescent="0.2">
      <c r="A120" s="165"/>
      <c r="B120" s="166" t="s">
        <v>0</v>
      </c>
      <c r="C120" s="168"/>
      <c r="D120" s="92"/>
    </row>
    <row r="121" spans="1:4" ht="45" customHeight="1" x14ac:dyDescent="0.2">
      <c r="A121" s="165"/>
      <c r="B121" s="166" t="s">
        <v>0</v>
      </c>
      <c r="C121" s="168"/>
      <c r="D121" s="92"/>
    </row>
    <row r="122" spans="1:4" ht="45" customHeight="1" x14ac:dyDescent="0.2">
      <c r="A122" s="165"/>
      <c r="B122" s="166" t="s">
        <v>0</v>
      </c>
      <c r="C122" s="168"/>
      <c r="D122" s="92"/>
    </row>
    <row r="123" spans="1:4" ht="45" customHeight="1" x14ac:dyDescent="0.2">
      <c r="A123" s="165"/>
      <c r="B123" s="166" t="s">
        <v>0</v>
      </c>
      <c r="C123" s="168"/>
      <c r="D123" s="92"/>
    </row>
    <row r="124" spans="1:4" ht="45" customHeight="1" x14ac:dyDescent="0.2">
      <c r="A124" s="165"/>
      <c r="B124" s="166" t="s">
        <v>0</v>
      </c>
      <c r="C124" s="168"/>
      <c r="D124" s="92"/>
    </row>
    <row r="125" spans="1:4" ht="45" customHeight="1" x14ac:dyDescent="0.2">
      <c r="A125" s="165"/>
      <c r="B125" s="166" t="s">
        <v>0</v>
      </c>
      <c r="C125" s="168"/>
      <c r="D125" s="92"/>
    </row>
    <row r="126" spans="1:4" ht="45" customHeight="1" x14ac:dyDescent="0.2">
      <c r="A126" s="165"/>
      <c r="B126" s="166" t="s">
        <v>0</v>
      </c>
      <c r="C126" s="168"/>
      <c r="D126" s="92"/>
    </row>
    <row r="127" spans="1:4" ht="45" customHeight="1" x14ac:dyDescent="0.2">
      <c r="A127" s="165"/>
      <c r="B127" s="166" t="s">
        <v>0</v>
      </c>
      <c r="C127" s="168"/>
      <c r="D127" s="92"/>
    </row>
    <row r="128" spans="1:4" ht="45" customHeight="1" x14ac:dyDescent="0.2">
      <c r="A128" s="165"/>
      <c r="B128" s="166" t="s">
        <v>0</v>
      </c>
      <c r="C128" s="168"/>
      <c r="D128" s="92"/>
    </row>
    <row r="129" spans="1:4" ht="45" customHeight="1" x14ac:dyDescent="0.2">
      <c r="A129" s="165"/>
      <c r="B129" s="166" t="s">
        <v>0</v>
      </c>
      <c r="C129" s="168"/>
      <c r="D129" s="92"/>
    </row>
    <row r="130" spans="1:4" ht="45" customHeight="1" x14ac:dyDescent="0.2">
      <c r="A130" s="165"/>
      <c r="B130" s="166" t="s">
        <v>0</v>
      </c>
      <c r="C130" s="168"/>
      <c r="D130" s="92"/>
    </row>
    <row r="131" spans="1:4" ht="45" customHeight="1" x14ac:dyDescent="0.2">
      <c r="A131" s="165"/>
      <c r="B131" s="166" t="s">
        <v>0</v>
      </c>
      <c r="C131" s="168"/>
      <c r="D131" s="92"/>
    </row>
    <row r="132" spans="1:4" ht="45" customHeight="1" x14ac:dyDescent="0.2">
      <c r="A132" s="165"/>
      <c r="B132" s="166" t="s">
        <v>0</v>
      </c>
      <c r="C132" s="168"/>
      <c r="D132" s="92"/>
    </row>
    <row r="133" spans="1:4" ht="45" customHeight="1" x14ac:dyDescent="0.2">
      <c r="A133" s="165"/>
      <c r="B133" s="166" t="s">
        <v>0</v>
      </c>
      <c r="C133" s="168"/>
      <c r="D133" s="92"/>
    </row>
    <row r="134" spans="1:4" ht="45" customHeight="1" x14ac:dyDescent="0.2">
      <c r="A134" s="165"/>
      <c r="B134" s="166" t="s">
        <v>0</v>
      </c>
      <c r="C134" s="168"/>
      <c r="D134" s="92"/>
    </row>
    <row r="135" spans="1:4" ht="45" customHeight="1" x14ac:dyDescent="0.2">
      <c r="A135" s="165"/>
      <c r="B135" s="166" t="s">
        <v>0</v>
      </c>
      <c r="C135" s="168"/>
      <c r="D135" s="92"/>
    </row>
    <row r="136" spans="1:4" ht="45" customHeight="1" x14ac:dyDescent="0.2">
      <c r="A136" s="165"/>
      <c r="B136" s="166" t="s">
        <v>0</v>
      </c>
      <c r="C136" s="168"/>
      <c r="D136" s="92"/>
    </row>
    <row r="137" spans="1:4" ht="45" customHeight="1" x14ac:dyDescent="0.2">
      <c r="A137" s="165"/>
      <c r="B137" s="166" t="s">
        <v>0</v>
      </c>
      <c r="C137" s="168"/>
      <c r="D137" s="92"/>
    </row>
    <row r="138" spans="1:4" ht="45" customHeight="1" x14ac:dyDescent="0.2">
      <c r="A138" s="165"/>
      <c r="B138" s="166" t="s">
        <v>0</v>
      </c>
      <c r="C138" s="168"/>
      <c r="D138" s="92"/>
    </row>
    <row r="139" spans="1:4" ht="45" customHeight="1" x14ac:dyDescent="0.2">
      <c r="A139" s="165"/>
      <c r="B139" s="166" t="s">
        <v>0</v>
      </c>
      <c r="C139" s="168"/>
      <c r="D139" s="92"/>
    </row>
    <row r="140" spans="1:4" ht="45" customHeight="1" x14ac:dyDescent="0.2">
      <c r="A140" s="165"/>
      <c r="B140" s="166" t="s">
        <v>0</v>
      </c>
      <c r="C140" s="168"/>
      <c r="D140" s="92"/>
    </row>
    <row r="141" spans="1:4" ht="45" customHeight="1" x14ac:dyDescent="0.2">
      <c r="A141" s="165"/>
      <c r="B141" s="166" t="s">
        <v>0</v>
      </c>
      <c r="C141" s="168"/>
      <c r="D141" s="92"/>
    </row>
    <row r="142" spans="1:4" ht="45" customHeight="1" x14ac:dyDescent="0.2">
      <c r="A142" s="165"/>
      <c r="B142" s="166" t="s">
        <v>0</v>
      </c>
      <c r="C142" s="168"/>
      <c r="D142" s="92"/>
    </row>
    <row r="143" spans="1:4" ht="45" customHeight="1" x14ac:dyDescent="0.2">
      <c r="A143" s="165"/>
      <c r="B143" s="166" t="s">
        <v>0</v>
      </c>
      <c r="C143" s="168"/>
      <c r="D143" s="92"/>
    </row>
    <row r="144" spans="1:4" ht="45" customHeight="1" x14ac:dyDescent="0.2">
      <c r="A144" s="165"/>
      <c r="B144" s="166" t="s">
        <v>0</v>
      </c>
      <c r="C144" s="168"/>
      <c r="D144" s="92"/>
    </row>
    <row r="145" spans="1:4" ht="45" customHeight="1" x14ac:dyDescent="0.2">
      <c r="A145" s="165"/>
      <c r="B145" s="166" t="s">
        <v>0</v>
      </c>
      <c r="C145" s="168"/>
      <c r="D145" s="92"/>
    </row>
    <row r="146" spans="1:4" ht="45" customHeight="1" x14ac:dyDescent="0.2">
      <c r="A146" s="165"/>
      <c r="B146" s="166" t="s">
        <v>0</v>
      </c>
      <c r="C146" s="168"/>
      <c r="D146" s="92"/>
    </row>
    <row r="147" spans="1:4" ht="45" customHeight="1" x14ac:dyDescent="0.2">
      <c r="A147" s="165"/>
      <c r="B147" s="166" t="s">
        <v>0</v>
      </c>
      <c r="C147" s="168"/>
      <c r="D147" s="92"/>
    </row>
    <row r="148" spans="1:4" ht="45" customHeight="1" x14ac:dyDescent="0.2">
      <c r="A148" s="165"/>
      <c r="B148" s="166" t="s">
        <v>0</v>
      </c>
      <c r="C148" s="168"/>
      <c r="D148" s="92"/>
    </row>
    <row r="149" spans="1:4" ht="45" customHeight="1" x14ac:dyDescent="0.2">
      <c r="A149" s="165"/>
      <c r="B149" s="166" t="s">
        <v>0</v>
      </c>
      <c r="C149" s="168"/>
      <c r="D149" s="92"/>
    </row>
    <row r="150" spans="1:4" ht="45" customHeight="1" x14ac:dyDescent="0.2">
      <c r="A150" s="165"/>
      <c r="B150" s="166" t="s">
        <v>0</v>
      </c>
      <c r="C150" s="168"/>
      <c r="D150" s="92"/>
    </row>
    <row r="151" spans="1:4" ht="45" customHeight="1" x14ac:dyDescent="0.2">
      <c r="A151" s="165"/>
      <c r="B151" s="166" t="s">
        <v>0</v>
      </c>
      <c r="C151" s="168"/>
      <c r="D151" s="92"/>
    </row>
    <row r="152" spans="1:4" ht="45" customHeight="1" x14ac:dyDescent="0.2">
      <c r="A152" s="165"/>
      <c r="B152" s="166" t="s">
        <v>0</v>
      </c>
      <c r="C152" s="168"/>
      <c r="D152" s="92"/>
    </row>
    <row r="153" spans="1:4" ht="45" customHeight="1" x14ac:dyDescent="0.2">
      <c r="A153" s="165"/>
      <c r="B153" s="166" t="s">
        <v>0</v>
      </c>
      <c r="C153" s="168"/>
      <c r="D153" s="92"/>
    </row>
    <row r="154" spans="1:4" ht="45" customHeight="1" x14ac:dyDescent="0.2">
      <c r="A154" s="165"/>
      <c r="B154" s="166" t="s">
        <v>0</v>
      </c>
      <c r="C154" s="168"/>
      <c r="D154" s="92"/>
    </row>
    <row r="155" spans="1:4" ht="45" customHeight="1" x14ac:dyDescent="0.2">
      <c r="A155" s="165"/>
      <c r="B155" s="166" t="s">
        <v>0</v>
      </c>
      <c r="C155" s="168"/>
      <c r="D155" s="92"/>
    </row>
    <row r="156" spans="1:4" ht="45" customHeight="1" x14ac:dyDescent="0.2">
      <c r="A156" s="165"/>
      <c r="B156" s="166" t="s">
        <v>0</v>
      </c>
      <c r="C156" s="168"/>
      <c r="D156" s="92"/>
    </row>
    <row r="157" spans="1:4" ht="45" customHeight="1" x14ac:dyDescent="0.2">
      <c r="A157" s="165"/>
      <c r="B157" s="166" t="s">
        <v>0</v>
      </c>
      <c r="C157" s="168"/>
      <c r="D157" s="92"/>
    </row>
    <row r="158" spans="1:4" ht="45" customHeight="1" x14ac:dyDescent="0.2">
      <c r="A158" s="165"/>
      <c r="B158" s="166" t="s">
        <v>0</v>
      </c>
      <c r="C158" s="168"/>
      <c r="D158" s="92"/>
    </row>
    <row r="159" spans="1:4" ht="45" customHeight="1" x14ac:dyDescent="0.2">
      <c r="A159" s="165"/>
      <c r="B159" s="166" t="s">
        <v>0</v>
      </c>
      <c r="C159" s="168"/>
      <c r="D159" s="92"/>
    </row>
    <row r="160" spans="1:4" ht="45" customHeight="1" x14ac:dyDescent="0.2">
      <c r="A160" s="165"/>
      <c r="B160" s="166" t="s">
        <v>0</v>
      </c>
      <c r="C160" s="168"/>
      <c r="D160" s="92"/>
    </row>
    <row r="161" spans="1:4" ht="45" customHeight="1" x14ac:dyDescent="0.2">
      <c r="A161" s="165"/>
      <c r="B161" s="166" t="s">
        <v>0</v>
      </c>
      <c r="C161" s="168"/>
      <c r="D161" s="92"/>
    </row>
    <row r="162" spans="1:4" ht="45" customHeight="1" x14ac:dyDescent="0.2">
      <c r="A162" s="165"/>
      <c r="B162" s="166" t="s">
        <v>0</v>
      </c>
      <c r="C162" s="168"/>
      <c r="D162" s="92"/>
    </row>
    <row r="163" spans="1:4" ht="45" customHeight="1" x14ac:dyDescent="0.2">
      <c r="A163" s="165"/>
      <c r="B163" s="166" t="s">
        <v>0</v>
      </c>
      <c r="C163" s="168"/>
      <c r="D163" s="92"/>
    </row>
    <row r="164" spans="1:4" ht="45" customHeight="1" x14ac:dyDescent="0.2">
      <c r="A164" s="165"/>
      <c r="B164" s="166" t="s">
        <v>0</v>
      </c>
      <c r="C164" s="168"/>
      <c r="D164" s="92"/>
    </row>
    <row r="165" spans="1:4" ht="45" customHeight="1" x14ac:dyDescent="0.2">
      <c r="A165" s="165"/>
      <c r="B165" s="166" t="s">
        <v>0</v>
      </c>
      <c r="C165" s="168"/>
      <c r="D165" s="92"/>
    </row>
    <row r="166" spans="1:4" ht="45" customHeight="1" x14ac:dyDescent="0.2">
      <c r="A166" s="165"/>
      <c r="B166" s="166" t="s">
        <v>0</v>
      </c>
      <c r="C166" s="168"/>
      <c r="D166" s="92"/>
    </row>
    <row r="167" spans="1:4" ht="45" customHeight="1" x14ac:dyDescent="0.2">
      <c r="A167" s="165"/>
      <c r="B167" s="166" t="s">
        <v>0</v>
      </c>
      <c r="C167" s="168"/>
      <c r="D167" s="92"/>
    </row>
    <row r="168" spans="1:4" ht="45" customHeight="1" x14ac:dyDescent="0.2">
      <c r="A168" s="165"/>
      <c r="B168" s="166" t="s">
        <v>0</v>
      </c>
      <c r="C168" s="168"/>
      <c r="D168" s="92"/>
    </row>
    <row r="169" spans="1:4" ht="45" customHeight="1" x14ac:dyDescent="0.2">
      <c r="A169" s="165"/>
      <c r="B169" s="166" t="s">
        <v>0</v>
      </c>
      <c r="C169" s="168"/>
      <c r="D169" s="92"/>
    </row>
    <row r="170" spans="1:4" ht="45" customHeight="1" x14ac:dyDescent="0.2">
      <c r="A170" s="165"/>
      <c r="B170" s="166" t="s">
        <v>0</v>
      </c>
      <c r="C170" s="168"/>
      <c r="D170" s="92"/>
    </row>
    <row r="171" spans="1:4" ht="45" customHeight="1" x14ac:dyDescent="0.2">
      <c r="A171" s="165"/>
      <c r="B171" s="166" t="s">
        <v>0</v>
      </c>
      <c r="C171" s="168"/>
      <c r="D171" s="92"/>
    </row>
    <row r="172" spans="1:4" ht="45" customHeight="1" x14ac:dyDescent="0.2">
      <c r="A172" s="165"/>
      <c r="B172" s="166" t="s">
        <v>0</v>
      </c>
      <c r="C172" s="168"/>
      <c r="D172" s="92"/>
    </row>
    <row r="173" spans="1:4" ht="45" customHeight="1" x14ac:dyDescent="0.2">
      <c r="A173" s="165"/>
      <c r="B173" s="166" t="s">
        <v>0</v>
      </c>
      <c r="C173" s="168"/>
      <c r="D173" s="92"/>
    </row>
    <row r="174" spans="1:4" ht="45" customHeight="1" x14ac:dyDescent="0.2">
      <c r="A174" s="165"/>
      <c r="B174" s="166" t="s">
        <v>0</v>
      </c>
      <c r="C174" s="168"/>
      <c r="D174" s="92"/>
    </row>
    <row r="175" spans="1:4" ht="45" customHeight="1" x14ac:dyDescent="0.2">
      <c r="A175" s="165"/>
      <c r="B175" s="166" t="s">
        <v>0</v>
      </c>
      <c r="C175" s="168"/>
      <c r="D175" s="92"/>
    </row>
    <row r="176" spans="1:4" ht="45" customHeight="1" x14ac:dyDescent="0.2">
      <c r="A176" s="165"/>
      <c r="B176" s="166" t="s">
        <v>0</v>
      </c>
      <c r="C176" s="168"/>
      <c r="D176" s="92"/>
    </row>
    <row r="177" spans="1:4" ht="45" customHeight="1" x14ac:dyDescent="0.2">
      <c r="A177" s="165"/>
      <c r="B177" s="166" t="s">
        <v>0</v>
      </c>
      <c r="C177" s="168"/>
      <c r="D177" s="92"/>
    </row>
    <row r="178" spans="1:4" ht="45" customHeight="1" x14ac:dyDescent="0.2">
      <c r="A178" s="165"/>
      <c r="B178" s="166" t="s">
        <v>0</v>
      </c>
      <c r="C178" s="168"/>
      <c r="D178" s="92"/>
    </row>
    <row r="179" spans="1:4" ht="45" customHeight="1" x14ac:dyDescent="0.2">
      <c r="A179" s="165"/>
      <c r="B179" s="166" t="s">
        <v>0</v>
      </c>
      <c r="C179" s="168"/>
      <c r="D179" s="92"/>
    </row>
    <row r="180" spans="1:4" ht="45" customHeight="1" x14ac:dyDescent="0.2">
      <c r="A180" s="165"/>
      <c r="B180" s="166" t="s">
        <v>0</v>
      </c>
      <c r="C180" s="168"/>
      <c r="D180" s="92"/>
    </row>
    <row r="181" spans="1:4" ht="45" customHeight="1" x14ac:dyDescent="0.2">
      <c r="A181" s="165"/>
      <c r="B181" s="166" t="s">
        <v>0</v>
      </c>
      <c r="C181" s="168"/>
      <c r="D181" s="92"/>
    </row>
    <row r="182" spans="1:4" ht="45" customHeight="1" x14ac:dyDescent="0.2">
      <c r="A182" s="165"/>
      <c r="B182" s="166" t="s">
        <v>0</v>
      </c>
      <c r="C182" s="168"/>
      <c r="D182" s="92"/>
    </row>
    <row r="183" spans="1:4" ht="45" customHeight="1" x14ac:dyDescent="0.2">
      <c r="A183" s="165"/>
      <c r="B183" s="166" t="s">
        <v>0</v>
      </c>
      <c r="C183" s="168"/>
      <c r="D183" s="92"/>
    </row>
    <row r="184" spans="1:4" ht="45" customHeight="1" x14ac:dyDescent="0.2">
      <c r="A184" s="165"/>
      <c r="B184" s="166" t="s">
        <v>0</v>
      </c>
      <c r="C184" s="168"/>
      <c r="D184" s="92"/>
    </row>
    <row r="185" spans="1:4" ht="45" customHeight="1" x14ac:dyDescent="0.2">
      <c r="A185" s="165"/>
      <c r="B185" s="166" t="s">
        <v>0</v>
      </c>
      <c r="C185" s="168"/>
      <c r="D185" s="92"/>
    </row>
    <row r="186" spans="1:4" ht="45" customHeight="1" x14ac:dyDescent="0.2">
      <c r="A186" s="165"/>
      <c r="B186" s="166" t="s">
        <v>0</v>
      </c>
      <c r="C186" s="168"/>
      <c r="D186" s="92"/>
    </row>
    <row r="187" spans="1:4" ht="45" customHeight="1" x14ac:dyDescent="0.2">
      <c r="A187" s="165"/>
      <c r="B187" s="166" t="s">
        <v>0</v>
      </c>
      <c r="C187" s="168"/>
      <c r="D187" s="92"/>
    </row>
    <row r="188" spans="1:4" ht="45" customHeight="1" x14ac:dyDescent="0.2">
      <c r="A188" s="165"/>
      <c r="B188" s="166" t="s">
        <v>0</v>
      </c>
      <c r="C188" s="168"/>
      <c r="D188" s="92"/>
    </row>
    <row r="189" spans="1:4" ht="45" customHeight="1" x14ac:dyDescent="0.2">
      <c r="A189" s="165"/>
      <c r="B189" s="166" t="s">
        <v>0</v>
      </c>
      <c r="C189" s="168"/>
      <c r="D189" s="92"/>
    </row>
    <row r="190" spans="1:4" ht="45" customHeight="1" x14ac:dyDescent="0.2">
      <c r="A190" s="165"/>
      <c r="B190" s="166" t="s">
        <v>0</v>
      </c>
      <c r="C190" s="168"/>
      <c r="D190" s="92"/>
    </row>
    <row r="191" spans="1:4" ht="45" customHeight="1" x14ac:dyDescent="0.2">
      <c r="A191" s="165"/>
      <c r="B191" s="166" t="s">
        <v>0</v>
      </c>
      <c r="C191" s="168"/>
      <c r="D191" s="92"/>
    </row>
    <row r="192" spans="1:4" ht="45" customHeight="1" x14ac:dyDescent="0.2">
      <c r="A192" s="165"/>
      <c r="B192" s="166" t="s">
        <v>0</v>
      </c>
      <c r="C192" s="168"/>
      <c r="D192" s="92"/>
    </row>
    <row r="193" spans="1:4" ht="45" customHeight="1" x14ac:dyDescent="0.2">
      <c r="A193" s="165"/>
      <c r="B193" s="166" t="s">
        <v>0</v>
      </c>
      <c r="C193" s="168"/>
      <c r="D193" s="92"/>
    </row>
    <row r="194" spans="1:4" ht="45" customHeight="1" x14ac:dyDescent="0.2">
      <c r="A194" s="165"/>
      <c r="B194" s="166" t="s">
        <v>0</v>
      </c>
      <c r="C194" s="168"/>
      <c r="D194" s="92"/>
    </row>
    <row r="195" spans="1:4" ht="45" customHeight="1" x14ac:dyDescent="0.2">
      <c r="A195" s="165"/>
      <c r="B195" s="166" t="s">
        <v>0</v>
      </c>
      <c r="C195" s="168"/>
      <c r="D195" s="92"/>
    </row>
    <row r="196" spans="1:4" ht="45" customHeight="1" x14ac:dyDescent="0.2">
      <c r="A196" s="165"/>
      <c r="B196" s="166" t="s">
        <v>0</v>
      </c>
      <c r="C196" s="168"/>
      <c r="D196" s="92"/>
    </row>
    <row r="197" spans="1:4" ht="45" customHeight="1" x14ac:dyDescent="0.2">
      <c r="A197" s="165"/>
      <c r="B197" s="166" t="s">
        <v>0</v>
      </c>
      <c r="C197" s="168"/>
      <c r="D197" s="92"/>
    </row>
    <row r="198" spans="1:4" ht="45" customHeight="1" x14ac:dyDescent="0.2">
      <c r="A198" s="165"/>
      <c r="B198" s="166" t="s">
        <v>0</v>
      </c>
      <c r="C198" s="168"/>
      <c r="D198" s="92"/>
    </row>
    <row r="199" spans="1:4" ht="45" customHeight="1" x14ac:dyDescent="0.2">
      <c r="A199" s="165"/>
      <c r="B199" s="166" t="s">
        <v>0</v>
      </c>
      <c r="C199" s="168"/>
      <c r="D199" s="92"/>
    </row>
    <row r="200" spans="1:4" ht="45" customHeight="1" thickBot="1" x14ac:dyDescent="0.25">
      <c r="A200" s="165"/>
      <c r="B200" s="167" t="s">
        <v>0</v>
      </c>
      <c r="C200" s="169"/>
      <c r="D200" s="93"/>
    </row>
    <row r="201" spans="1:4" ht="8.25" customHeight="1" x14ac:dyDescent="0.2"/>
  </sheetData>
  <sheetProtection algorithmName="SHA-512" hashValue="5C8EilAO3e0WozFsXPFXiwe6RgL8WTFlrVxBtQ4TRYVgyL4YqHo6QR31Tq/UaJSQDPYiAPUgWtzOiYMBZoPshw==" saltValue="dIQh3NHSHLoCGQPeieNMsg==" spinCount="100000" sheet="1" objects="1" scenarios="1"/>
  <dataConsolidate/>
  <customSheetViews>
    <customSheetView guid="{AB984B78-CF90-47D3-BD7F-5805A1C1409B}" showPageBreaks="1" showGridLines="0">
      <pane ySplit="3" topLeftCell="A4" activePane="bottomLeft" state="frozen"/>
      <selection pane="bottomLeft" activeCell="B4" sqref="B4"/>
      <rowBreaks count="1" manualBreakCount="1">
        <brk id="20" max="16383" man="1"/>
      </rowBreaks>
      <pageMargins left="0.78740157499999996" right="0.78740157499999996" top="0.984251969" bottom="0.984251969" header="0.4921259845" footer="0.4921259845"/>
      <pageSetup paperSize="9" scale="51" fitToHeight="50" orientation="landscape" r:id="rId1"/>
      <headerFooter alignWithMargins="0">
        <oddHeader>&amp;L &amp;A, Seite &amp;P von &amp;N&amp;R&amp;D</oddHeader>
      </headerFooter>
    </customSheetView>
    <customSheetView guid="{FF7014B8-726F-4A88-B434-EC34DD9149F9}" showGridLines="0" fitToPage="1">
      <pane xSplit="1" ySplit="3" topLeftCell="B4" activePane="bottomRight" state="frozen"/>
      <selection pane="bottomRight" activeCell="B4" sqref="B4"/>
      <rowBreaks count="1" manualBreakCount="1">
        <brk id="20" max="16383" man="1"/>
      </rowBreaks>
      <pageMargins left="0.78740157480314965" right="0.78740157480314965" top="0.98425196850393704" bottom="0.98425196850393704" header="0.51181102362204722" footer="0.51181102362204722"/>
      <pageSetup paperSize="9" scale="55" fitToHeight="8" orientation="portrait" r:id="rId2"/>
      <headerFooter alignWithMargins="0">
        <oddHeader>&amp;L &amp;A, Seite &amp;P von &amp;N&amp;R&amp;D</oddHeader>
      </headerFooter>
    </customSheetView>
  </customSheetViews>
  <phoneticPr fontId="13" type="noConversion"/>
  <pageMargins left="0.78740157499999996" right="0.78740157499999996" top="0.984251969" bottom="0.984251969" header="0.4921259845" footer="0.4921259845"/>
  <pageSetup paperSize="9" scale="51" fitToHeight="50" orientation="landscape" r:id="rId3"/>
  <headerFooter alignWithMargins="0">
    <oddHeader>&amp;L &amp;A, Seite &amp;P von &amp;N&amp;R&amp;D</oddHeader>
  </headerFooter>
  <rowBreaks count="1" manualBreakCount="1">
    <brk id="20" max="16383"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F00-000000000000}">
          <x14:formula1>
            <xm:f>Listen!$L$2:$L$32</xm:f>
          </x14:formula1>
          <xm:sqref>B4:B200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2">
    <tabColor indexed="43"/>
    <pageSetUpPr fitToPage="1"/>
  </sheetPr>
  <dimension ref="A1:E47"/>
  <sheetViews>
    <sheetView tabSelected="1" zoomScaleNormal="100" workbookViewId="0">
      <selection activeCell="C5" sqref="C5"/>
    </sheetView>
  </sheetViews>
  <sheetFormatPr baseColWidth="10" defaultRowHeight="12.75" x14ac:dyDescent="0.2"/>
  <cols>
    <col min="1" max="1" width="2.7109375" style="276" customWidth="1"/>
    <col min="2" max="2" width="41.42578125" style="276" customWidth="1"/>
    <col min="3" max="3" width="21.85546875" style="276" customWidth="1"/>
    <col min="4" max="4" width="48.28515625" style="276" customWidth="1"/>
    <col min="5" max="5" width="2.7109375" style="276" customWidth="1"/>
    <col min="6" max="6" width="7.28515625" style="276" customWidth="1"/>
    <col min="7" max="16384" width="11.42578125" style="276"/>
  </cols>
  <sheetData>
    <row r="1" spans="1:5" ht="15" x14ac:dyDescent="0.2">
      <c r="A1" s="1084" t="s">
        <v>964</v>
      </c>
      <c r="B1" s="1085"/>
      <c r="C1" s="311"/>
      <c r="D1" s="311"/>
      <c r="E1" s="312"/>
    </row>
    <row r="2" spans="1:5" ht="54" customHeight="1" x14ac:dyDescent="0.2">
      <c r="A2" s="26"/>
      <c r="B2" s="588" t="s">
        <v>129</v>
      </c>
      <c r="C2" s="588"/>
      <c r="D2" s="588"/>
      <c r="E2" s="313"/>
    </row>
    <row r="3" spans="1:5" ht="21" customHeight="1" x14ac:dyDescent="0.2">
      <c r="A3" s="27"/>
      <c r="B3" s="35" t="s">
        <v>20</v>
      </c>
      <c r="C3" s="1"/>
      <c r="D3" s="1"/>
      <c r="E3" s="313"/>
    </row>
    <row r="4" spans="1:5" ht="12" customHeight="1" x14ac:dyDescent="0.2">
      <c r="A4" s="7"/>
      <c r="B4" s="153"/>
      <c r="C4" s="252"/>
      <c r="D4" s="154"/>
      <c r="E4" s="313"/>
    </row>
    <row r="5" spans="1:5" ht="15" customHeight="1" x14ac:dyDescent="0.2">
      <c r="A5" s="7"/>
      <c r="B5" s="314" t="s">
        <v>19</v>
      </c>
      <c r="C5" s="315"/>
      <c r="D5" s="360"/>
      <c r="E5" s="313"/>
    </row>
    <row r="6" spans="1:5" ht="8.1" customHeight="1" x14ac:dyDescent="0.2">
      <c r="A6" s="7"/>
      <c r="B6" s="2"/>
      <c r="C6" s="316"/>
      <c r="D6" s="253"/>
      <c r="E6" s="313"/>
    </row>
    <row r="7" spans="1:5" ht="15" customHeight="1" x14ac:dyDescent="0.2">
      <c r="A7" s="7"/>
      <c r="B7" s="317" t="s">
        <v>18</v>
      </c>
      <c r="C7" s="318"/>
      <c r="D7" s="361"/>
      <c r="E7" s="313"/>
    </row>
    <row r="8" spans="1:5" ht="8.1" customHeight="1" x14ac:dyDescent="0.2">
      <c r="A8" s="7"/>
      <c r="B8" s="2"/>
      <c r="C8" s="319"/>
      <c r="D8" s="254"/>
      <c r="E8" s="313"/>
    </row>
    <row r="9" spans="1:5" ht="15" customHeight="1" x14ac:dyDescent="0.2">
      <c r="A9" s="7"/>
      <c r="B9" s="320" t="s">
        <v>112</v>
      </c>
      <c r="C9" s="550"/>
      <c r="D9" s="551"/>
      <c r="E9" s="313"/>
    </row>
    <row r="10" spans="1:5" ht="8.1" customHeight="1" x14ac:dyDescent="0.2">
      <c r="A10" s="7"/>
      <c r="B10" s="152"/>
      <c r="C10" s="319"/>
      <c r="D10" s="254"/>
      <c r="E10" s="313"/>
    </row>
    <row r="11" spans="1:5" ht="15" customHeight="1" x14ac:dyDescent="0.2">
      <c r="A11" s="7"/>
      <c r="B11" s="314" t="s">
        <v>7</v>
      </c>
      <c r="C11" s="552"/>
      <c r="D11" s="362"/>
      <c r="E11" s="313"/>
    </row>
    <row r="12" spans="1:5" ht="15" customHeight="1" x14ac:dyDescent="0.2">
      <c r="A12" s="7"/>
      <c r="B12" s="321" t="s">
        <v>8</v>
      </c>
      <c r="C12" s="553"/>
      <c r="D12" s="363"/>
      <c r="E12" s="313"/>
    </row>
    <row r="13" spans="1:5" ht="15" customHeight="1" x14ac:dyDescent="0.2">
      <c r="A13" s="7"/>
      <c r="B13" s="321" t="s">
        <v>453</v>
      </c>
      <c r="C13" s="688"/>
      <c r="D13" s="687"/>
      <c r="E13" s="313"/>
    </row>
    <row r="14" spans="1:5" ht="8.1" customHeight="1" x14ac:dyDescent="0.2">
      <c r="A14" s="7"/>
      <c r="B14" s="2"/>
      <c r="C14" s="316"/>
      <c r="D14" s="250"/>
      <c r="E14" s="313"/>
    </row>
    <row r="15" spans="1:5" ht="36" customHeight="1" x14ac:dyDescent="0.2">
      <c r="A15" s="7"/>
      <c r="B15" s="587" t="s">
        <v>297</v>
      </c>
      <c r="C15" s="322">
        <v>2025</v>
      </c>
      <c r="D15" s="251"/>
      <c r="E15" s="313"/>
    </row>
    <row r="16" spans="1:5" ht="18" customHeight="1" x14ac:dyDescent="0.2">
      <c r="A16" s="323"/>
      <c r="B16" s="324"/>
      <c r="C16" s="325"/>
      <c r="D16" s="325"/>
      <c r="E16" s="326"/>
    </row>
    <row r="20" spans="4:4" x14ac:dyDescent="0.2">
      <c r="D20" s="642"/>
    </row>
    <row r="21" spans="4:4" x14ac:dyDescent="0.2">
      <c r="D21" s="642"/>
    </row>
    <row r="22" spans="4:4" x14ac:dyDescent="0.2">
      <c r="D22" s="642"/>
    </row>
    <row r="23" spans="4:4" x14ac:dyDescent="0.2">
      <c r="D23" s="642"/>
    </row>
    <row r="24" spans="4:4" x14ac:dyDescent="0.2">
      <c r="D24" s="642"/>
    </row>
    <row r="25" spans="4:4" x14ac:dyDescent="0.2">
      <c r="D25" s="642"/>
    </row>
    <row r="26" spans="4:4" x14ac:dyDescent="0.2">
      <c r="D26" s="642"/>
    </row>
    <row r="27" spans="4:4" x14ac:dyDescent="0.2">
      <c r="D27" s="642"/>
    </row>
    <row r="28" spans="4:4" x14ac:dyDescent="0.2">
      <c r="D28" s="642"/>
    </row>
    <row r="29" spans="4:4" x14ac:dyDescent="0.2">
      <c r="D29" s="642"/>
    </row>
    <row r="30" spans="4:4" x14ac:dyDescent="0.2">
      <c r="D30" s="642"/>
    </row>
    <row r="31" spans="4:4" x14ac:dyDescent="0.2">
      <c r="D31" s="642"/>
    </row>
    <row r="32" spans="4:4" x14ac:dyDescent="0.2">
      <c r="D32" s="642"/>
    </row>
    <row r="33" spans="4:4" x14ac:dyDescent="0.2">
      <c r="D33" s="642"/>
    </row>
    <row r="34" spans="4:4" x14ac:dyDescent="0.2">
      <c r="D34" s="642"/>
    </row>
    <row r="35" spans="4:4" x14ac:dyDescent="0.2">
      <c r="D35" s="642"/>
    </row>
    <row r="36" spans="4:4" x14ac:dyDescent="0.2">
      <c r="D36" s="642"/>
    </row>
    <row r="37" spans="4:4" x14ac:dyDescent="0.2">
      <c r="D37" s="642"/>
    </row>
    <row r="38" spans="4:4" x14ac:dyDescent="0.2">
      <c r="D38" s="642"/>
    </row>
    <row r="39" spans="4:4" x14ac:dyDescent="0.2">
      <c r="D39" s="642"/>
    </row>
    <row r="40" spans="4:4" x14ac:dyDescent="0.2">
      <c r="D40" s="642"/>
    </row>
    <row r="41" spans="4:4" x14ac:dyDescent="0.2">
      <c r="D41" s="642"/>
    </row>
    <row r="42" spans="4:4" x14ac:dyDescent="0.2">
      <c r="D42" s="642"/>
    </row>
    <row r="43" spans="4:4" x14ac:dyDescent="0.2">
      <c r="D43" s="642"/>
    </row>
    <row r="44" spans="4:4" x14ac:dyDescent="0.2">
      <c r="D44" s="642"/>
    </row>
    <row r="45" spans="4:4" x14ac:dyDescent="0.2">
      <c r="D45" s="642"/>
    </row>
    <row r="46" spans="4:4" x14ac:dyDescent="0.2">
      <c r="D46" s="642"/>
    </row>
    <row r="47" spans="4:4" x14ac:dyDescent="0.2">
      <c r="D47" s="642"/>
    </row>
  </sheetData>
  <sheetProtection algorithmName="SHA-512" hashValue="cdroduHJU9wdFrRX3tdsG1K1/XgLCB1V5a/Qqj2f88uyf0tPK4RfoUawru1alh0QprpsI9JY/AL7MhoDSfBLnw==" saltValue="m0GAvwGmUgot2uG/rHIloQ==" spinCount="100000" sheet="1" objects="1" scenarios="1"/>
  <customSheetViews>
    <customSheetView guid="{AB984B78-CF90-47D3-BD7F-5805A1C1409B}" showPageBreaks="1" fitToPage="1" printArea="1">
      <selection activeCell="C7" sqref="C7"/>
      <pageMargins left="0.39370078740157483" right="0.39370078740157483" top="0.98425196850393704" bottom="0.98425196850393704" header="0.51181102362204722" footer="0.51181102362204722"/>
      <printOptions horizontalCentered="1" verticalCentered="1"/>
      <pageSetup paperSize="9" orientation="landscape" r:id="rId1"/>
      <headerFooter alignWithMargins="0">
        <oddHeader>&amp;L&amp;A, Seite &amp;P von &amp;N&amp;R&amp;D</oddHeader>
      </headerFooter>
    </customSheetView>
    <customSheetView guid="{FF7014B8-726F-4A88-B434-EC34DD9149F9}" fitToPage="1">
      <selection activeCell="C5" sqref="C5"/>
      <pageMargins left="0.39370078740157483" right="0.39370078740157483" top="0.98425196850393704" bottom="0.98425196850393704" header="0.51181102362204722" footer="0.51181102362204722"/>
      <printOptions horizontalCentered="1" verticalCentered="1"/>
      <pageSetup paperSize="9" orientation="landscape" r:id="rId2"/>
      <headerFooter alignWithMargins="0">
        <oddHeader>&amp;L&amp;A, Seite &amp;P von &amp;N&amp;R&amp;D</oddHeader>
      </headerFooter>
    </customSheetView>
  </customSheetViews>
  <phoneticPr fontId="13" type="noConversion"/>
  <dataValidations count="5">
    <dataValidation type="whole" errorStyle="information" allowBlank="1" showInputMessage="1" showErrorMessage="1" errorTitle="Eingabe der Betriebsnummer" error="Nur Zahlen zwischen 10000000 und  10009999 erlaubt." sqref="D11" xr:uid="{00000000-0002-0000-0200-000000000000}">
      <formula1>10000000</formula1>
      <formula2>10009999</formula2>
    </dataValidation>
    <dataValidation type="whole" errorStyle="information" allowBlank="1" showInputMessage="1" showErrorMessage="1" errorTitle="Eingabe der Netznummer" error="Nur Zahlen zwischen 1 und 99 erlaubt." sqref="D12:D13 C12" xr:uid="{00000000-0002-0000-0200-000001000000}">
      <formula1>1</formula1>
      <formula2>99</formula2>
    </dataValidation>
    <dataValidation type="date" operator="greaterThanOrEqual" allowBlank="1" showInputMessage="1" showErrorMessage="1" errorTitle="Unzulässiges Datum!" error="Bitte geben Sie das korrekte Datum ein." sqref="C5:D5" xr:uid="{00000000-0002-0000-0200-000002000000}">
      <formula1>42125</formula1>
    </dataValidation>
    <dataValidation type="whole" errorStyle="information" allowBlank="1" showInputMessage="1" showErrorMessage="1" errorTitle="Eingabe der Betriebsnummer" error="Nur Zahlen zwischen 10000000 und  10009999 erlaubt." sqref="C11" xr:uid="{00000000-0002-0000-0200-000003000000}">
      <formula1>10000000</formula1>
      <formula2>20000000</formula2>
    </dataValidation>
    <dataValidation errorStyle="information" allowBlank="1" showInputMessage="1" showErrorMessage="1" errorTitle="Eingabe der Netznummer" error="Nur Zahlen zwischen 1 und 99 erlaubt." sqref="C13" xr:uid="{00000000-0002-0000-0200-000004000000}"/>
  </dataValidations>
  <printOptions horizontalCentered="1" verticalCentered="1"/>
  <pageMargins left="0.39370078740157483" right="0.39370078740157483" top="0.98425196850393704" bottom="0.98425196850393704" header="0.51181102362204722" footer="0.51181102362204722"/>
  <pageSetup paperSize="9" orientation="landscape" r:id="rId3"/>
  <headerFooter alignWithMargins="0">
    <oddHeader>&amp;L&amp;A, Seite &amp;P von &amp;N&amp;R&amp;D</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3">
    <tabColor indexed="43"/>
    <pageSetUpPr fitToPage="1"/>
  </sheetPr>
  <dimension ref="A1:G31"/>
  <sheetViews>
    <sheetView showGridLines="0" zoomScale="85" zoomScaleNormal="85" workbookViewId="0">
      <selection activeCell="C4" sqref="C4"/>
    </sheetView>
  </sheetViews>
  <sheetFormatPr baseColWidth="10" defaultRowHeight="14.25" x14ac:dyDescent="0.2"/>
  <cols>
    <col min="1" max="1" width="2.7109375" style="12" customWidth="1"/>
    <col min="2" max="2" width="83.42578125" style="12" bestFit="1" customWidth="1"/>
    <col min="3" max="3" width="17.7109375" style="12" customWidth="1"/>
    <col min="4" max="4" width="2.7109375" style="12" customWidth="1"/>
    <col min="5" max="5" width="11.42578125" style="12"/>
    <col min="6" max="6" width="19.85546875" style="12" customWidth="1"/>
    <col min="7" max="8" width="16.7109375" style="12" customWidth="1"/>
    <col min="9" max="16384" width="11.42578125" style="12"/>
  </cols>
  <sheetData>
    <row r="1" spans="1:7" ht="30" customHeight="1" x14ac:dyDescent="0.2">
      <c r="B1" s="36" t="str">
        <f>"A1. Umsatzerlöse aus Elektrizitätsübertragung " &amp; 'A. Allgemeine Informationen'!C15</f>
        <v>A1. Umsatzerlöse aus Elektrizitätsübertragung 2025</v>
      </c>
    </row>
    <row r="2" spans="1:7" ht="12" customHeight="1" thickBot="1" x14ac:dyDescent="0.25">
      <c r="B2" s="150"/>
    </row>
    <row r="3" spans="1:7" s="41" customFormat="1" ht="18" customHeight="1" x14ac:dyDescent="0.2">
      <c r="B3" s="639" t="s">
        <v>90</v>
      </c>
      <c r="C3" s="577" t="s">
        <v>97</v>
      </c>
    </row>
    <row r="4" spans="1:7" s="41" customFormat="1" ht="15" customHeight="1" x14ac:dyDescent="0.2">
      <c r="B4" s="42" t="s">
        <v>793</v>
      </c>
      <c r="C4" s="43"/>
    </row>
    <row r="5" spans="1:7" s="41" customFormat="1" ht="15" customHeight="1" x14ac:dyDescent="0.2">
      <c r="B5" s="44" t="s">
        <v>794</v>
      </c>
      <c r="C5" s="43"/>
    </row>
    <row r="6" spans="1:7" s="41" customFormat="1" ht="15" customHeight="1" x14ac:dyDescent="0.2">
      <c r="B6" s="42" t="s">
        <v>795</v>
      </c>
      <c r="C6" s="43"/>
    </row>
    <row r="7" spans="1:7" s="41" customFormat="1" ht="15" customHeight="1" x14ac:dyDescent="0.2">
      <c r="B7" s="42" t="s">
        <v>796</v>
      </c>
      <c r="C7" s="43"/>
    </row>
    <row r="8" spans="1:7" s="41" customFormat="1" ht="15" customHeight="1" x14ac:dyDescent="0.2">
      <c r="B8" s="44" t="s">
        <v>797</v>
      </c>
      <c r="C8" s="43"/>
    </row>
    <row r="9" spans="1:7" s="41" customFormat="1" ht="15" customHeight="1" x14ac:dyDescent="0.2">
      <c r="A9" s="45"/>
      <c r="B9" s="44" t="s">
        <v>798</v>
      </c>
      <c r="C9" s="1007"/>
    </row>
    <row r="10" spans="1:7" s="41" customFormat="1" ht="15" customHeight="1" x14ac:dyDescent="0.2">
      <c r="B10" s="44" t="s">
        <v>799</v>
      </c>
      <c r="C10" s="1007"/>
    </row>
    <row r="11" spans="1:7" s="41" customFormat="1" ht="15" customHeight="1" x14ac:dyDescent="0.2">
      <c r="B11" s="44" t="s">
        <v>800</v>
      </c>
      <c r="C11" s="1007"/>
    </row>
    <row r="12" spans="1:7" s="41" customFormat="1" ht="15" customHeight="1" x14ac:dyDescent="0.2">
      <c r="B12" s="44" t="s">
        <v>801</v>
      </c>
      <c r="C12" s="1007"/>
    </row>
    <row r="13" spans="1:7" s="41" customFormat="1" ht="15" customHeight="1" x14ac:dyDescent="0.2">
      <c r="B13" s="44" t="s">
        <v>802</v>
      </c>
      <c r="C13" s="1007"/>
    </row>
    <row r="14" spans="1:7" s="41" customFormat="1" ht="15" customHeight="1" x14ac:dyDescent="0.2">
      <c r="B14" s="44" t="s">
        <v>803</v>
      </c>
      <c r="C14" s="1007"/>
      <c r="D14" s="28"/>
    </row>
    <row r="15" spans="1:7" s="41" customFormat="1" ht="15" customHeight="1" x14ac:dyDescent="0.2">
      <c r="A15" s="3"/>
      <c r="B15" s="44" t="s">
        <v>804</v>
      </c>
      <c r="C15" s="1007"/>
      <c r="D15" s="3"/>
      <c r="G15" s="12"/>
    </row>
    <row r="16" spans="1:7" ht="15" customHeight="1" x14ac:dyDescent="0.2">
      <c r="B16" s="44" t="s">
        <v>805</v>
      </c>
      <c r="C16" s="1007"/>
    </row>
    <row r="17" spans="2:3" ht="15" customHeight="1" x14ac:dyDescent="0.2">
      <c r="B17" s="44" t="s">
        <v>806</v>
      </c>
      <c r="C17" s="1007"/>
    </row>
    <row r="18" spans="2:3" ht="15" customHeight="1" x14ac:dyDescent="0.2">
      <c r="B18" s="44" t="s">
        <v>807</v>
      </c>
      <c r="C18" s="1007"/>
    </row>
    <row r="19" spans="2:3" ht="15" customHeight="1" x14ac:dyDescent="0.2">
      <c r="B19" s="44" t="s">
        <v>808</v>
      </c>
      <c r="C19" s="1007"/>
    </row>
    <row r="20" spans="2:3" ht="15" customHeight="1" x14ac:dyDescent="0.2">
      <c r="B20" s="44" t="s">
        <v>809</v>
      </c>
      <c r="C20" s="1007"/>
    </row>
    <row r="21" spans="2:3" ht="15" customHeight="1" x14ac:dyDescent="0.2">
      <c r="B21" s="44" t="s">
        <v>810</v>
      </c>
      <c r="C21" s="1007"/>
    </row>
    <row r="22" spans="2:3" ht="15" customHeight="1" x14ac:dyDescent="0.2">
      <c r="B22" s="44" t="s">
        <v>811</v>
      </c>
      <c r="C22" s="1007"/>
    </row>
    <row r="23" spans="2:3" ht="15" customHeight="1" x14ac:dyDescent="0.2">
      <c r="B23" s="44" t="s">
        <v>812</v>
      </c>
      <c r="C23" s="1007"/>
    </row>
    <row r="24" spans="2:3" ht="15" customHeight="1" x14ac:dyDescent="0.2">
      <c r="B24" s="44" t="s">
        <v>813</v>
      </c>
      <c r="C24" s="1007"/>
    </row>
    <row r="25" spans="2:3" ht="15" customHeight="1" x14ac:dyDescent="0.2">
      <c r="B25" s="46" t="s">
        <v>814</v>
      </c>
      <c r="C25" s="43"/>
    </row>
    <row r="26" spans="2:3" ht="15" customHeight="1" x14ac:dyDescent="0.2">
      <c r="B26" s="42" t="s">
        <v>815</v>
      </c>
      <c r="C26" s="43"/>
    </row>
    <row r="27" spans="2:3" ht="15" customHeight="1" thickBot="1" x14ac:dyDescent="0.25">
      <c r="B27" s="47" t="s">
        <v>816</v>
      </c>
      <c r="C27" s="48"/>
    </row>
    <row r="28" spans="2:3" ht="15" customHeight="1" thickTop="1" thickBot="1" x14ac:dyDescent="0.25">
      <c r="B28" s="296" t="s">
        <v>615</v>
      </c>
      <c r="C28" s="364">
        <f>SUM(C4:C27)</f>
        <v>0</v>
      </c>
    </row>
    <row r="29" spans="2:3" x14ac:dyDescent="0.2">
      <c r="B29" s="49"/>
      <c r="C29" s="49"/>
    </row>
    <row r="30" spans="2:3" x14ac:dyDescent="0.2">
      <c r="B30" s="240"/>
      <c r="C30" s="28"/>
    </row>
    <row r="31" spans="2:3" x14ac:dyDescent="0.2">
      <c r="B31" s="49"/>
      <c r="C31" s="49"/>
    </row>
  </sheetData>
  <sheetProtection algorithmName="SHA-512" hashValue="9rXcKLApm5R1kzNr1C4PhOeqYdbRQPi702iSYwRoSlkQ0Ce4BX1TjMhOqEXzwy3FS/q5QD+xLw4diHVXOVorMQ==" saltValue="eF8u3d5F0suOBgaLNkErsw==" spinCount="100000" sheet="1" objects="1" scenarios="1"/>
  <customSheetViews>
    <customSheetView guid="{AB984B78-CF90-47D3-BD7F-5805A1C1409B}" showPageBreaks="1" showGridLines="0" fitToPage="1">
      <selection activeCell="C4" sqref="C4"/>
      <pageMargins left="0.78740157499999996" right="0.78740157499999996" top="0.984251969" bottom="0.984251969" header="0.4921259845" footer="0.4921259845"/>
      <pageSetup paperSize="9" orientation="landscape" r:id="rId1"/>
      <headerFooter alignWithMargins="0">
        <oddHeader>&amp;L &amp;A, Seite &amp;P von &amp;N&amp;R&amp;D</oddHeader>
      </headerFooter>
    </customSheetView>
    <customSheetView guid="{FF7014B8-726F-4A88-B434-EC34DD9149F9}" showGridLines="0" fitToPage="1">
      <selection activeCell="C4" sqref="C4"/>
      <pageMargins left="0.78740157499999996" right="0.78740157499999996" top="0.984251969" bottom="0.984251969" header="0.4921259845" footer="0.4921259845"/>
      <pageSetup paperSize="9" orientation="landscape" r:id="rId2"/>
      <headerFooter alignWithMargins="0">
        <oddHeader>&amp;L &amp;A, Seite &amp;P von &amp;N&amp;R&amp;D</oddHeader>
      </headerFooter>
    </customSheetView>
  </customSheetViews>
  <phoneticPr fontId="13" type="noConversion"/>
  <pageMargins left="0.78740157499999996" right="0.78740157499999996" top="0.984251969" bottom="0.984251969" header="0.4921259845" footer="0.4921259845"/>
  <pageSetup paperSize="9" orientation="landscape" r:id="rId3"/>
  <headerFooter alignWithMargins="0">
    <oddHeader>&amp;L &amp;A, Seite &amp;P von &amp;N&amp;R&amp;D</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4">
    <tabColor indexed="43"/>
    <pageSetUpPr fitToPage="1"/>
  </sheetPr>
  <dimension ref="A1:I30"/>
  <sheetViews>
    <sheetView showGridLines="0" zoomScaleNormal="100" workbookViewId="0">
      <selection activeCell="C5" sqref="C5"/>
    </sheetView>
  </sheetViews>
  <sheetFormatPr baseColWidth="10" defaultColWidth="19.28515625" defaultRowHeight="12.75" x14ac:dyDescent="0.2"/>
  <cols>
    <col min="1" max="1" width="2.7109375" style="19" customWidth="1"/>
    <col min="2" max="2" width="53.42578125" style="275" customWidth="1"/>
    <col min="3" max="9" width="17.7109375" style="275" customWidth="1"/>
    <col min="10" max="10" width="2.7109375" style="61" customWidth="1"/>
    <col min="11" max="16384" width="19.28515625" style="61"/>
  </cols>
  <sheetData>
    <row r="1" spans="1:9" ht="30" customHeight="1" x14ac:dyDescent="0.2">
      <c r="A1" s="61"/>
      <c r="B1" s="37" t="str">
        <f>"A2. Überleitung von der handelsrechtlichen Bilanz " &amp; 'A. Allgemeine Informationen'!C15 &amp;" zum elektronischen Datenerhebungsbogen"</f>
        <v>A2. Überleitung von der handelsrechtlichen Bilanz 2025 zum elektronischen Datenerhebungsbogen</v>
      </c>
      <c r="C1" s="10"/>
      <c r="D1" s="10"/>
      <c r="E1" s="10"/>
      <c r="F1" s="10"/>
      <c r="G1" s="10"/>
      <c r="H1" s="10"/>
      <c r="I1" s="10"/>
    </row>
    <row r="2" spans="1:9" s="17" customFormat="1" ht="12" customHeight="1" thickBot="1" x14ac:dyDescent="0.25">
      <c r="A2" s="9"/>
      <c r="B2" s="9"/>
    </row>
    <row r="3" spans="1:9" s="112" customFormat="1" ht="18" customHeight="1" x14ac:dyDescent="0.2">
      <c r="B3" s="1287" t="s">
        <v>167</v>
      </c>
      <c r="C3" s="1285" t="s">
        <v>343</v>
      </c>
      <c r="D3" s="183" t="s">
        <v>127</v>
      </c>
      <c r="E3" s="119"/>
      <c r="F3" s="118"/>
      <c r="G3" s="612" t="s">
        <v>128</v>
      </c>
      <c r="H3" s="613"/>
      <c r="I3" s="614"/>
    </row>
    <row r="4" spans="1:9" s="112" customFormat="1" ht="180" customHeight="1" x14ac:dyDescent="0.2">
      <c r="B4" s="1288"/>
      <c r="C4" s="1286"/>
      <c r="D4" s="114" t="s">
        <v>91</v>
      </c>
      <c r="E4" s="113" t="s">
        <v>92</v>
      </c>
      <c r="F4" s="113" t="s">
        <v>93</v>
      </c>
      <c r="G4" s="114" t="s">
        <v>344</v>
      </c>
      <c r="H4" s="114" t="s">
        <v>162</v>
      </c>
      <c r="I4" s="117" t="s">
        <v>95</v>
      </c>
    </row>
    <row r="5" spans="1:9" s="18" customFormat="1" ht="15" customHeight="1" x14ac:dyDescent="0.2">
      <c r="A5" s="64"/>
      <c r="B5" s="50" t="s">
        <v>44</v>
      </c>
      <c r="C5" s="365">
        <f>C6+C10+C15+C16</f>
        <v>0</v>
      </c>
      <c r="D5" s="366">
        <f>D6+D10+D15+D16</f>
        <v>0</v>
      </c>
      <c r="E5" s="366">
        <f>E6+E10+E15+E16</f>
        <v>0</v>
      </c>
      <c r="F5" s="366">
        <f>D5+E5</f>
        <v>0</v>
      </c>
      <c r="G5" s="366">
        <f>G6+G10+G15+G16</f>
        <v>0</v>
      </c>
      <c r="H5" s="366">
        <f>H6+H10+H15+H16</f>
        <v>0</v>
      </c>
      <c r="I5" s="367">
        <f>I6+I10+I15+I16</f>
        <v>0</v>
      </c>
    </row>
    <row r="6" spans="1:9" s="18" customFormat="1" ht="15" customHeight="1" x14ac:dyDescent="0.2">
      <c r="A6" s="64"/>
      <c r="B6" s="50" t="s">
        <v>21</v>
      </c>
      <c r="C6" s="366">
        <f t="shared" ref="C6:I6" si="0">SUM(C7:C9)</f>
        <v>0</v>
      </c>
      <c r="D6" s="366">
        <f t="shared" si="0"/>
        <v>0</v>
      </c>
      <c r="E6" s="366">
        <f t="shared" si="0"/>
        <v>0</v>
      </c>
      <c r="F6" s="366">
        <f t="shared" si="0"/>
        <v>0</v>
      </c>
      <c r="G6" s="366">
        <f>SUM(G7:G9)</f>
        <v>0</v>
      </c>
      <c r="H6" s="366">
        <f t="shared" si="0"/>
        <v>0</v>
      </c>
      <c r="I6" s="367">
        <f t="shared" si="0"/>
        <v>0</v>
      </c>
    </row>
    <row r="7" spans="1:9" s="18" customFormat="1" ht="15" customHeight="1" x14ac:dyDescent="0.2">
      <c r="A7" s="64"/>
      <c r="B7" s="51" t="s">
        <v>22</v>
      </c>
      <c r="C7" s="184"/>
      <c r="D7" s="185"/>
      <c r="E7" s="185"/>
      <c r="F7" s="366">
        <f>D7+E7</f>
        <v>0</v>
      </c>
      <c r="G7" s="185"/>
      <c r="H7" s="185"/>
      <c r="I7" s="186"/>
    </row>
    <row r="8" spans="1:9" s="18" customFormat="1" ht="15" customHeight="1" x14ac:dyDescent="0.2">
      <c r="A8" s="64"/>
      <c r="B8" s="51" t="s">
        <v>23</v>
      </c>
      <c r="C8" s="184"/>
      <c r="D8" s="185"/>
      <c r="E8" s="185"/>
      <c r="F8" s="366">
        <f>D8+E8</f>
        <v>0</v>
      </c>
      <c r="G8" s="185"/>
      <c r="H8" s="185"/>
      <c r="I8" s="186"/>
    </row>
    <row r="9" spans="1:9" s="18" customFormat="1" ht="15" customHeight="1" x14ac:dyDescent="0.2">
      <c r="A9" s="64"/>
      <c r="B9" s="51" t="s">
        <v>24</v>
      </c>
      <c r="C9" s="184"/>
      <c r="D9" s="185"/>
      <c r="E9" s="185"/>
      <c r="F9" s="366">
        <f>D9+E9</f>
        <v>0</v>
      </c>
      <c r="G9" s="185"/>
      <c r="H9" s="185"/>
      <c r="I9" s="186"/>
    </row>
    <row r="10" spans="1:9" s="18" customFormat="1" ht="15" customHeight="1" x14ac:dyDescent="0.2">
      <c r="A10" s="64"/>
      <c r="B10" s="50" t="s">
        <v>25</v>
      </c>
      <c r="C10" s="365">
        <f>SUM(C11:C14)</f>
        <v>0</v>
      </c>
      <c r="D10" s="366">
        <f t="shared" ref="D10:I10" si="1">SUM(D11:D14)</f>
        <v>0</v>
      </c>
      <c r="E10" s="366">
        <f t="shared" si="1"/>
        <v>0</v>
      </c>
      <c r="F10" s="366">
        <f t="shared" si="1"/>
        <v>0</v>
      </c>
      <c r="G10" s="366">
        <f t="shared" si="1"/>
        <v>0</v>
      </c>
      <c r="H10" s="366">
        <f t="shared" si="1"/>
        <v>0</v>
      </c>
      <c r="I10" s="367">
        <f t="shared" si="1"/>
        <v>0</v>
      </c>
    </row>
    <row r="11" spans="1:9" ht="15" customHeight="1" x14ac:dyDescent="0.2">
      <c r="A11" s="64"/>
      <c r="B11" s="51" t="s">
        <v>26</v>
      </c>
      <c r="C11" s="184"/>
      <c r="D11" s="185"/>
      <c r="E11" s="185"/>
      <c r="F11" s="366">
        <f t="shared" ref="F11:F16" si="2">D11+E11</f>
        <v>0</v>
      </c>
      <c r="G11" s="185"/>
      <c r="H11" s="185"/>
      <c r="I11" s="186"/>
    </row>
    <row r="12" spans="1:9" ht="15" customHeight="1" x14ac:dyDescent="0.2">
      <c r="A12" s="64"/>
      <c r="B12" s="51" t="s">
        <v>27</v>
      </c>
      <c r="C12" s="184"/>
      <c r="D12" s="185"/>
      <c r="E12" s="185"/>
      <c r="F12" s="366">
        <f t="shared" si="2"/>
        <v>0</v>
      </c>
      <c r="G12" s="185"/>
      <c r="H12" s="185"/>
      <c r="I12" s="186"/>
    </row>
    <row r="13" spans="1:9" s="18" customFormat="1" ht="15" customHeight="1" x14ac:dyDescent="0.2">
      <c r="A13" s="64"/>
      <c r="B13" s="51" t="s">
        <v>28</v>
      </c>
      <c r="C13" s="184"/>
      <c r="D13" s="185"/>
      <c r="E13" s="185"/>
      <c r="F13" s="366">
        <f t="shared" si="2"/>
        <v>0</v>
      </c>
      <c r="G13" s="185"/>
      <c r="H13" s="185"/>
      <c r="I13" s="186"/>
    </row>
    <row r="14" spans="1:9" ht="30" customHeight="1" x14ac:dyDescent="0.2">
      <c r="A14" s="64"/>
      <c r="B14" s="51" t="s">
        <v>100</v>
      </c>
      <c r="C14" s="184"/>
      <c r="D14" s="185"/>
      <c r="E14" s="185"/>
      <c r="F14" s="366">
        <f t="shared" si="2"/>
        <v>0</v>
      </c>
      <c r="G14" s="185"/>
      <c r="H14" s="185"/>
      <c r="I14" s="186"/>
    </row>
    <row r="15" spans="1:9" ht="15" customHeight="1" x14ac:dyDescent="0.2">
      <c r="A15" s="64"/>
      <c r="B15" s="50" t="s">
        <v>29</v>
      </c>
      <c r="C15" s="184"/>
      <c r="D15" s="185"/>
      <c r="E15" s="185"/>
      <c r="F15" s="366">
        <f t="shared" si="2"/>
        <v>0</v>
      </c>
      <c r="G15" s="185"/>
      <c r="H15" s="185"/>
      <c r="I15" s="186"/>
    </row>
    <row r="16" spans="1:9" ht="15" customHeight="1" thickBot="1" x14ac:dyDescent="0.25">
      <c r="A16" s="64"/>
      <c r="B16" s="54" t="s">
        <v>30</v>
      </c>
      <c r="C16" s="187"/>
      <c r="D16" s="188"/>
      <c r="E16" s="188"/>
      <c r="F16" s="368">
        <f t="shared" si="2"/>
        <v>0</v>
      </c>
      <c r="G16" s="188"/>
      <c r="H16" s="188"/>
      <c r="I16" s="189"/>
    </row>
    <row r="17" spans="1:9" s="18" customFormat="1" ht="15" customHeight="1" x14ac:dyDescent="0.2">
      <c r="A17" s="64"/>
      <c r="B17" s="55" t="s">
        <v>31</v>
      </c>
      <c r="C17" s="369">
        <f>C18+SUM(C24:C29)</f>
        <v>0</v>
      </c>
      <c r="D17" s="370">
        <f t="shared" ref="D17:I17" si="3">D18+SUM(D24:D29)</f>
        <v>0</v>
      </c>
      <c r="E17" s="370">
        <f t="shared" si="3"/>
        <v>0</v>
      </c>
      <c r="F17" s="370">
        <f t="shared" si="3"/>
        <v>0</v>
      </c>
      <c r="G17" s="370">
        <f t="shared" si="3"/>
        <v>0</v>
      </c>
      <c r="H17" s="370">
        <f t="shared" si="3"/>
        <v>0</v>
      </c>
      <c r="I17" s="371">
        <f t="shared" si="3"/>
        <v>0</v>
      </c>
    </row>
    <row r="18" spans="1:9" ht="15" customHeight="1" x14ac:dyDescent="0.2">
      <c r="A18" s="64"/>
      <c r="B18" s="50" t="s">
        <v>32</v>
      </c>
      <c r="C18" s="365">
        <f>SUM(C19:C23)</f>
        <v>0</v>
      </c>
      <c r="D18" s="366">
        <f t="shared" ref="D18:I18" si="4">SUM(D19:D23)</f>
        <v>0</v>
      </c>
      <c r="E18" s="366">
        <f t="shared" si="4"/>
        <v>0</v>
      </c>
      <c r="F18" s="366">
        <f t="shared" si="4"/>
        <v>0</v>
      </c>
      <c r="G18" s="366">
        <f t="shared" si="4"/>
        <v>0</v>
      </c>
      <c r="H18" s="366">
        <f t="shared" si="4"/>
        <v>0</v>
      </c>
      <c r="I18" s="367">
        <f t="shared" si="4"/>
        <v>0</v>
      </c>
    </row>
    <row r="19" spans="1:9" s="18" customFormat="1" ht="15" customHeight="1" x14ac:dyDescent="0.2">
      <c r="A19" s="64"/>
      <c r="B19" s="51" t="s">
        <v>33</v>
      </c>
      <c r="C19" s="184"/>
      <c r="D19" s="185"/>
      <c r="E19" s="185"/>
      <c r="F19" s="366">
        <f t="shared" ref="F19:F29" si="5">D19+E19</f>
        <v>0</v>
      </c>
      <c r="G19" s="185"/>
      <c r="H19" s="185"/>
      <c r="I19" s="186"/>
    </row>
    <row r="20" spans="1:9" s="18" customFormat="1" ht="15" customHeight="1" x14ac:dyDescent="0.2">
      <c r="A20" s="64"/>
      <c r="B20" s="51" t="s">
        <v>34</v>
      </c>
      <c r="C20" s="184"/>
      <c r="D20" s="185"/>
      <c r="E20" s="185"/>
      <c r="F20" s="366">
        <f t="shared" si="5"/>
        <v>0</v>
      </c>
      <c r="G20" s="185"/>
      <c r="H20" s="185"/>
      <c r="I20" s="186"/>
    </row>
    <row r="21" spans="1:9" s="18" customFormat="1" ht="15" customHeight="1" x14ac:dyDescent="0.2">
      <c r="A21" s="64"/>
      <c r="B21" s="51" t="s">
        <v>35</v>
      </c>
      <c r="C21" s="184"/>
      <c r="D21" s="185"/>
      <c r="E21" s="185"/>
      <c r="F21" s="366">
        <f t="shared" si="5"/>
        <v>0</v>
      </c>
      <c r="G21" s="185"/>
      <c r="H21" s="185"/>
      <c r="I21" s="186"/>
    </row>
    <row r="22" spans="1:9" ht="15" customHeight="1" x14ac:dyDescent="0.2">
      <c r="A22" s="64"/>
      <c r="B22" s="51" t="s">
        <v>36</v>
      </c>
      <c r="C22" s="184"/>
      <c r="D22" s="185"/>
      <c r="E22" s="185"/>
      <c r="F22" s="366">
        <f t="shared" si="5"/>
        <v>0</v>
      </c>
      <c r="G22" s="185"/>
      <c r="H22" s="185"/>
      <c r="I22" s="186"/>
    </row>
    <row r="23" spans="1:9" ht="15" customHeight="1" x14ac:dyDescent="0.2">
      <c r="A23" s="64"/>
      <c r="B23" s="51" t="s">
        <v>37</v>
      </c>
      <c r="C23" s="184"/>
      <c r="D23" s="185"/>
      <c r="E23" s="185"/>
      <c r="F23" s="366">
        <f t="shared" si="5"/>
        <v>0</v>
      </c>
      <c r="G23" s="185"/>
      <c r="H23" s="185"/>
      <c r="I23" s="186"/>
    </row>
    <row r="24" spans="1:9" ht="15" customHeight="1" x14ac:dyDescent="0.2">
      <c r="A24" s="64"/>
      <c r="B24" s="50" t="s">
        <v>38</v>
      </c>
      <c r="C24" s="184"/>
      <c r="D24" s="185"/>
      <c r="E24" s="185"/>
      <c r="F24" s="366">
        <f t="shared" si="5"/>
        <v>0</v>
      </c>
      <c r="G24" s="185"/>
      <c r="H24" s="185"/>
      <c r="I24" s="186"/>
    </row>
    <row r="25" spans="1:9" ht="15" customHeight="1" x14ac:dyDescent="0.2">
      <c r="A25" s="64"/>
      <c r="B25" s="50" t="s">
        <v>39</v>
      </c>
      <c r="C25" s="184"/>
      <c r="D25" s="185"/>
      <c r="E25" s="185"/>
      <c r="F25" s="366">
        <f t="shared" si="5"/>
        <v>0</v>
      </c>
      <c r="G25" s="185"/>
      <c r="H25" s="185"/>
      <c r="I25" s="186"/>
    </row>
    <row r="26" spans="1:9" s="18" customFormat="1" ht="15" customHeight="1" x14ac:dyDescent="0.2">
      <c r="A26" s="64"/>
      <c r="B26" s="50" t="s">
        <v>40</v>
      </c>
      <c r="C26" s="184"/>
      <c r="D26" s="185"/>
      <c r="E26" s="185"/>
      <c r="F26" s="366">
        <f t="shared" si="5"/>
        <v>0</v>
      </c>
      <c r="G26" s="185"/>
      <c r="H26" s="185"/>
      <c r="I26" s="186"/>
    </row>
    <row r="27" spans="1:9" s="18" customFormat="1" ht="15" customHeight="1" x14ac:dyDescent="0.2">
      <c r="A27" s="64"/>
      <c r="B27" s="50" t="s">
        <v>41</v>
      </c>
      <c r="C27" s="184"/>
      <c r="D27" s="185"/>
      <c r="E27" s="185"/>
      <c r="F27" s="366">
        <f t="shared" si="5"/>
        <v>0</v>
      </c>
      <c r="G27" s="185"/>
      <c r="H27" s="185"/>
      <c r="I27" s="186"/>
    </row>
    <row r="28" spans="1:9" s="18" customFormat="1" ht="15" customHeight="1" x14ac:dyDescent="0.2">
      <c r="A28" s="64"/>
      <c r="B28" s="50" t="s">
        <v>42</v>
      </c>
      <c r="C28" s="184"/>
      <c r="D28" s="185"/>
      <c r="E28" s="185"/>
      <c r="F28" s="366">
        <f t="shared" si="5"/>
        <v>0</v>
      </c>
      <c r="G28" s="185"/>
      <c r="H28" s="185"/>
      <c r="I28" s="186"/>
    </row>
    <row r="29" spans="1:9" ht="15" customHeight="1" thickBot="1" x14ac:dyDescent="0.25">
      <c r="A29" s="64"/>
      <c r="B29" s="56" t="s">
        <v>43</v>
      </c>
      <c r="C29" s="190"/>
      <c r="D29" s="190"/>
      <c r="E29" s="191"/>
      <c r="F29" s="372">
        <f t="shared" si="5"/>
        <v>0</v>
      </c>
      <c r="G29" s="191"/>
      <c r="H29" s="191"/>
      <c r="I29" s="192"/>
    </row>
    <row r="30" spans="1:9" ht="8.25" customHeight="1" x14ac:dyDescent="0.2"/>
  </sheetData>
  <sheetProtection algorithmName="SHA-512" hashValue="WilrdFyi1biTAIJfTl6jO2maETQY+WkLxI8xB3mF10SzFkAndHjkryM/IgtrGM40NlRZ3q1/cB89+IDZa+lv1w==" saltValue="cCqLLpGOhdoPqa8GAjmNew==" spinCount="100000" sheet="1" objects="1" scenarios="1"/>
  <customSheetViews>
    <customSheetView guid="{AB984B78-CF90-47D3-BD7F-5805A1C1409B}" scale="85" showPageBreaks="1" showGridLines="0" fitToPage="1" printArea="1">
      <selection activeCell="C7" sqref="C7"/>
      <pageMargins left="0.78740157499999996" right="0.78740157499999996" top="0.984251969" bottom="0.984251969" header="0.4921259845" footer="0.4921259845"/>
      <pageSetup paperSize="9" scale="55" orientation="landscape" r:id="rId1"/>
      <headerFooter alignWithMargins="0">
        <oddHeader>&amp;L &amp;A, Seite &amp;P von &amp;N&amp;R&amp;D</oddHeader>
      </headerFooter>
    </customSheetView>
    <customSheetView guid="{FF7014B8-726F-4A88-B434-EC34DD9149F9}" showGridLines="0" fitToPage="1">
      <selection activeCell="C7" sqref="C7"/>
      <pageMargins left="0.78740157499999996" right="0.78740157499999996" top="0.984251969" bottom="0.984251969" header="0.4921259845" footer="0.4921259845"/>
      <pageSetup paperSize="9" scale="54" orientation="landscape" r:id="rId2"/>
      <headerFooter alignWithMargins="0">
        <oddHeader>&amp;L &amp;A, Seite &amp;P von &amp;N&amp;R&amp;D</oddHeader>
      </headerFooter>
    </customSheetView>
  </customSheetViews>
  <mergeCells count="2">
    <mergeCell ref="C3:C4"/>
    <mergeCell ref="B3:B4"/>
  </mergeCells>
  <phoneticPr fontId="13" type="noConversion"/>
  <pageMargins left="0.78740157499999996" right="0.78740157499999996" top="0.984251969" bottom="0.984251969" header="0.4921259845" footer="0.4921259845"/>
  <pageSetup paperSize="9" scale="65" orientation="landscape" r:id="rId3"/>
  <headerFooter alignWithMargins="0">
    <oddHeader>&amp;L &amp;A, Seite &amp;P von &amp;N&amp;R&amp;D</oddHeader>
  </headerFooter>
  <ignoredErrors>
    <ignoredError sqref="F6 F10"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5">
    <tabColor indexed="43"/>
    <pageSetUpPr fitToPage="1"/>
  </sheetPr>
  <dimension ref="A1:J30"/>
  <sheetViews>
    <sheetView showGridLines="0" zoomScaleNormal="100" zoomScalePageLayoutView="55" workbookViewId="0">
      <selection activeCell="C5" sqref="C5"/>
    </sheetView>
  </sheetViews>
  <sheetFormatPr baseColWidth="10" defaultColWidth="19.28515625" defaultRowHeight="12.75" x14ac:dyDescent="0.2"/>
  <cols>
    <col min="1" max="1" width="2.7109375" style="275" customWidth="1"/>
    <col min="2" max="2" width="74.140625" style="275" customWidth="1"/>
    <col min="3" max="9" width="17.7109375" style="275" customWidth="1"/>
    <col min="10" max="10" width="2.7109375" style="61" customWidth="1"/>
    <col min="11" max="16384" width="19.28515625" style="61"/>
  </cols>
  <sheetData>
    <row r="1" spans="1:10" ht="30" customHeight="1" x14ac:dyDescent="0.2">
      <c r="A1" s="61"/>
      <c r="B1" s="38" t="str">
        <f>"A3. Überleitung von der handelsrechtlichen Gewinn- und Verlustrechnung " &amp; 'A. Allgemeine Informationen'!C15 &amp; " zum elektronischen Datenerhebungsbogen"</f>
        <v>A3. Überleitung von der handelsrechtlichen Gewinn- und Verlustrechnung 2025 zum elektronischen Datenerhebungsbogen</v>
      </c>
      <c r="C1" s="10"/>
      <c r="D1" s="29"/>
      <c r="E1" s="29"/>
      <c r="F1" s="29"/>
      <c r="G1" s="29"/>
      <c r="H1" s="29"/>
      <c r="I1" s="29"/>
    </row>
    <row r="2" spans="1:10" s="17" customFormat="1" ht="12" customHeight="1" thickBot="1" x14ac:dyDescent="0.25">
      <c r="A2" s="9"/>
      <c r="B2" s="9"/>
    </row>
    <row r="3" spans="1:10" s="112" customFormat="1" ht="18" customHeight="1" x14ac:dyDescent="0.2">
      <c r="A3" s="115"/>
      <c r="B3" s="1291" t="s">
        <v>167</v>
      </c>
      <c r="C3" s="1289" t="s">
        <v>345</v>
      </c>
      <c r="D3" s="183" t="s">
        <v>125</v>
      </c>
      <c r="E3" s="597"/>
      <c r="F3" s="597"/>
      <c r="G3" s="598" t="s">
        <v>126</v>
      </c>
      <c r="H3" s="599"/>
      <c r="I3" s="600"/>
      <c r="J3" s="15"/>
    </row>
    <row r="4" spans="1:10" s="112" customFormat="1" ht="180" customHeight="1" x14ac:dyDescent="0.2">
      <c r="A4" s="116"/>
      <c r="B4" s="1292"/>
      <c r="C4" s="1290"/>
      <c r="D4" s="113" t="s">
        <v>91</v>
      </c>
      <c r="E4" s="113" t="s">
        <v>92</v>
      </c>
      <c r="F4" s="113" t="s">
        <v>96</v>
      </c>
      <c r="G4" s="114" t="s">
        <v>346</v>
      </c>
      <c r="H4" s="114" t="s">
        <v>94</v>
      </c>
      <c r="I4" s="117" t="s">
        <v>95</v>
      </c>
    </row>
    <row r="5" spans="1:10" s="18" customFormat="1" ht="15" customHeight="1" x14ac:dyDescent="0.2">
      <c r="A5" s="11"/>
      <c r="B5" s="62" t="s">
        <v>45</v>
      </c>
      <c r="C5" s="52"/>
      <c r="D5" s="52"/>
      <c r="E5" s="52"/>
      <c r="F5" s="373">
        <f t="shared" ref="F5:F29" si="0">E5+D5</f>
        <v>0</v>
      </c>
      <c r="G5" s="52"/>
      <c r="H5" s="52"/>
      <c r="I5" s="53"/>
    </row>
    <row r="6" spans="1:10" s="18" customFormat="1" ht="15" customHeight="1" x14ac:dyDescent="0.2">
      <c r="A6" s="11"/>
      <c r="B6" s="62" t="s">
        <v>46</v>
      </c>
      <c r="C6" s="52"/>
      <c r="D6" s="52"/>
      <c r="E6" s="52"/>
      <c r="F6" s="373">
        <f t="shared" si="0"/>
        <v>0</v>
      </c>
      <c r="G6" s="52"/>
      <c r="H6" s="52"/>
      <c r="I6" s="53"/>
    </row>
    <row r="7" spans="1:10" ht="15" customHeight="1" x14ac:dyDescent="0.2">
      <c r="A7" s="11"/>
      <c r="B7" s="62" t="s">
        <v>47</v>
      </c>
      <c r="C7" s="52"/>
      <c r="D7" s="52"/>
      <c r="E7" s="52"/>
      <c r="F7" s="373">
        <f t="shared" si="0"/>
        <v>0</v>
      </c>
      <c r="G7" s="52"/>
      <c r="H7" s="52"/>
      <c r="I7" s="53"/>
    </row>
    <row r="8" spans="1:10" ht="15" customHeight="1" x14ac:dyDescent="0.2">
      <c r="A8" s="11"/>
      <c r="B8" s="62" t="s">
        <v>48</v>
      </c>
      <c r="C8" s="52"/>
      <c r="D8" s="52"/>
      <c r="E8" s="52"/>
      <c r="F8" s="373">
        <f t="shared" si="0"/>
        <v>0</v>
      </c>
      <c r="G8" s="52"/>
      <c r="H8" s="52"/>
      <c r="I8" s="53"/>
    </row>
    <row r="9" spans="1:10" ht="15" customHeight="1" x14ac:dyDescent="0.2">
      <c r="A9" s="11"/>
      <c r="B9" s="62" t="s">
        <v>49</v>
      </c>
      <c r="C9" s="52"/>
      <c r="D9" s="52"/>
      <c r="E9" s="52"/>
      <c r="F9" s="373">
        <f t="shared" si="0"/>
        <v>0</v>
      </c>
      <c r="G9" s="52"/>
      <c r="H9" s="52"/>
      <c r="I9" s="53"/>
    </row>
    <row r="10" spans="1:10" ht="15" customHeight="1" x14ac:dyDescent="0.2">
      <c r="A10" s="11"/>
      <c r="B10" s="62" t="s">
        <v>50</v>
      </c>
      <c r="C10" s="52"/>
      <c r="D10" s="52"/>
      <c r="E10" s="52"/>
      <c r="F10" s="373">
        <f t="shared" si="0"/>
        <v>0</v>
      </c>
      <c r="G10" s="52"/>
      <c r="H10" s="52"/>
      <c r="I10" s="53"/>
    </row>
    <row r="11" spans="1:10" ht="15" customHeight="1" x14ac:dyDescent="0.2">
      <c r="A11" s="11"/>
      <c r="B11" s="62" t="s">
        <v>51</v>
      </c>
      <c r="C11" s="52"/>
      <c r="D11" s="52"/>
      <c r="E11" s="52"/>
      <c r="F11" s="373">
        <f t="shared" si="0"/>
        <v>0</v>
      </c>
      <c r="G11" s="52"/>
      <c r="H11" s="52"/>
      <c r="I11" s="53"/>
    </row>
    <row r="12" spans="1:10" ht="15" customHeight="1" x14ac:dyDescent="0.2">
      <c r="A12" s="11"/>
      <c r="B12" s="62" t="s">
        <v>52</v>
      </c>
      <c r="C12" s="52"/>
      <c r="D12" s="52"/>
      <c r="E12" s="52"/>
      <c r="F12" s="373">
        <f t="shared" si="0"/>
        <v>0</v>
      </c>
      <c r="G12" s="52"/>
      <c r="H12" s="52"/>
      <c r="I12" s="53"/>
    </row>
    <row r="13" spans="1:10" ht="15" customHeight="1" x14ac:dyDescent="0.2">
      <c r="A13" s="11"/>
      <c r="B13" s="62" t="s">
        <v>53</v>
      </c>
      <c r="C13" s="52"/>
      <c r="D13" s="52"/>
      <c r="E13" s="52"/>
      <c r="F13" s="373">
        <f t="shared" si="0"/>
        <v>0</v>
      </c>
      <c r="G13" s="52"/>
      <c r="H13" s="52"/>
      <c r="I13" s="53"/>
    </row>
    <row r="14" spans="1:10" ht="15" customHeight="1" x14ac:dyDescent="0.2">
      <c r="A14" s="11"/>
      <c r="B14" s="62" t="s">
        <v>69</v>
      </c>
      <c r="C14" s="52"/>
      <c r="D14" s="52"/>
      <c r="E14" s="52"/>
      <c r="F14" s="373">
        <f t="shared" si="0"/>
        <v>0</v>
      </c>
      <c r="G14" s="52"/>
      <c r="H14" s="52"/>
      <c r="I14" s="53"/>
    </row>
    <row r="15" spans="1:10" ht="15" customHeight="1" x14ac:dyDescent="0.2">
      <c r="A15" s="11"/>
      <c r="B15" s="62" t="s">
        <v>111</v>
      </c>
      <c r="C15" s="52"/>
      <c r="D15" s="52"/>
      <c r="E15" s="52"/>
      <c r="F15" s="373">
        <f t="shared" si="0"/>
        <v>0</v>
      </c>
      <c r="G15" s="52"/>
      <c r="H15" s="52"/>
      <c r="I15" s="53"/>
    </row>
    <row r="16" spans="1:10" s="18" customFormat="1" ht="15" customHeight="1" x14ac:dyDescent="0.2">
      <c r="A16" s="11"/>
      <c r="B16" s="62" t="s">
        <v>54</v>
      </c>
      <c r="C16" s="52"/>
      <c r="D16" s="52"/>
      <c r="E16" s="52"/>
      <c r="F16" s="373">
        <f t="shared" si="0"/>
        <v>0</v>
      </c>
      <c r="G16" s="52"/>
      <c r="H16" s="52"/>
      <c r="I16" s="53"/>
    </row>
    <row r="17" spans="1:9" ht="15" customHeight="1" x14ac:dyDescent="0.2">
      <c r="A17" s="11"/>
      <c r="B17" s="62" t="s">
        <v>55</v>
      </c>
      <c r="C17" s="52"/>
      <c r="D17" s="52"/>
      <c r="E17" s="52"/>
      <c r="F17" s="373">
        <f t="shared" si="0"/>
        <v>0</v>
      </c>
      <c r="G17" s="52"/>
      <c r="H17" s="52"/>
      <c r="I17" s="53"/>
    </row>
    <row r="18" spans="1:9" ht="15" customHeight="1" x14ac:dyDescent="0.2">
      <c r="A18" s="11"/>
      <c r="B18" s="62" t="s">
        <v>56</v>
      </c>
      <c r="C18" s="373">
        <f>SUM(C5:C9,C10:C17)</f>
        <v>0</v>
      </c>
      <c r="D18" s="373">
        <f>SUM(D5:D9,D10:D17)</f>
        <v>0</v>
      </c>
      <c r="E18" s="373">
        <f>SUM(E5:E9,E10:E17)</f>
        <v>0</v>
      </c>
      <c r="F18" s="373">
        <f t="shared" si="0"/>
        <v>0</v>
      </c>
      <c r="G18" s="373">
        <f>SUM(G5:G9,G10:G17)</f>
        <v>0</v>
      </c>
      <c r="H18" s="373">
        <f>SUM(H5:H9,H10:H17)</f>
        <v>0</v>
      </c>
      <c r="I18" s="374">
        <f>SUM(I5:I9,I10:I17)</f>
        <v>0</v>
      </c>
    </row>
    <row r="19" spans="1:9" ht="15" customHeight="1" x14ac:dyDescent="0.2">
      <c r="A19" s="11"/>
      <c r="B19" s="62" t="s">
        <v>57</v>
      </c>
      <c r="C19" s="52"/>
      <c r="D19" s="52"/>
      <c r="E19" s="52"/>
      <c r="F19" s="373">
        <f t="shared" si="0"/>
        <v>0</v>
      </c>
      <c r="G19" s="52"/>
      <c r="H19" s="52"/>
      <c r="I19" s="53"/>
    </row>
    <row r="20" spans="1:9" s="18" customFormat="1" ht="15" customHeight="1" x14ac:dyDescent="0.2">
      <c r="A20" s="11"/>
      <c r="B20" s="62" t="s">
        <v>58</v>
      </c>
      <c r="C20" s="52"/>
      <c r="D20" s="52"/>
      <c r="E20" s="52"/>
      <c r="F20" s="373">
        <f t="shared" si="0"/>
        <v>0</v>
      </c>
      <c r="G20" s="52"/>
      <c r="H20" s="52"/>
      <c r="I20" s="53"/>
    </row>
    <row r="21" spans="1:9" s="18" customFormat="1" ht="15" customHeight="1" x14ac:dyDescent="0.2">
      <c r="A21" s="11"/>
      <c r="B21" s="62" t="s">
        <v>59</v>
      </c>
      <c r="C21" s="373">
        <f>C19+C20</f>
        <v>0</v>
      </c>
      <c r="D21" s="373">
        <f t="shared" ref="D21:I21" si="1">D19+D20</f>
        <v>0</v>
      </c>
      <c r="E21" s="373">
        <f t="shared" si="1"/>
        <v>0</v>
      </c>
      <c r="F21" s="373">
        <f t="shared" si="0"/>
        <v>0</v>
      </c>
      <c r="G21" s="373">
        <f>G19+G20</f>
        <v>0</v>
      </c>
      <c r="H21" s="373">
        <f t="shared" si="1"/>
        <v>0</v>
      </c>
      <c r="I21" s="374">
        <f t="shared" si="1"/>
        <v>0</v>
      </c>
    </row>
    <row r="22" spans="1:9" ht="15" customHeight="1" x14ac:dyDescent="0.2">
      <c r="A22" s="11"/>
      <c r="B22" s="62" t="s">
        <v>60</v>
      </c>
      <c r="C22" s="52"/>
      <c r="D22" s="52"/>
      <c r="E22" s="52"/>
      <c r="F22" s="373">
        <f t="shared" si="0"/>
        <v>0</v>
      </c>
      <c r="G22" s="52"/>
      <c r="H22" s="52"/>
      <c r="I22" s="53"/>
    </row>
    <row r="23" spans="1:9" ht="15" customHeight="1" x14ac:dyDescent="0.2">
      <c r="A23" s="11"/>
      <c r="B23" s="62" t="s">
        <v>61</v>
      </c>
      <c r="C23" s="52"/>
      <c r="D23" s="52"/>
      <c r="E23" s="52"/>
      <c r="F23" s="373">
        <f t="shared" si="0"/>
        <v>0</v>
      </c>
      <c r="G23" s="52"/>
      <c r="H23" s="52"/>
      <c r="I23" s="53"/>
    </row>
    <row r="24" spans="1:9" ht="15" customHeight="1" x14ac:dyDescent="0.2">
      <c r="A24" s="11"/>
      <c r="B24" s="62" t="s">
        <v>62</v>
      </c>
      <c r="C24" s="52"/>
      <c r="D24" s="52"/>
      <c r="E24" s="52"/>
      <c r="F24" s="373">
        <f t="shared" si="0"/>
        <v>0</v>
      </c>
      <c r="G24" s="52"/>
      <c r="H24" s="52"/>
      <c r="I24" s="53"/>
    </row>
    <row r="25" spans="1:9" ht="15" customHeight="1" x14ac:dyDescent="0.2">
      <c r="A25" s="11"/>
      <c r="B25" s="62" t="s">
        <v>63</v>
      </c>
      <c r="C25" s="52"/>
      <c r="D25" s="52"/>
      <c r="E25" s="52"/>
      <c r="F25" s="373">
        <f t="shared" si="0"/>
        <v>0</v>
      </c>
      <c r="G25" s="52"/>
      <c r="H25" s="52"/>
      <c r="I25" s="53"/>
    </row>
    <row r="26" spans="1:9" ht="15" customHeight="1" x14ac:dyDescent="0.2">
      <c r="A26" s="11"/>
      <c r="B26" s="62" t="s">
        <v>64</v>
      </c>
      <c r="C26" s="373">
        <f>SUM(C18,C21:C25)</f>
        <v>0</v>
      </c>
      <c r="D26" s="373">
        <f t="shared" ref="D26:I26" si="2">SUM(D18,D21:D25)</f>
        <v>0</v>
      </c>
      <c r="E26" s="373">
        <f t="shared" si="2"/>
        <v>0</v>
      </c>
      <c r="F26" s="373">
        <f t="shared" si="0"/>
        <v>0</v>
      </c>
      <c r="G26" s="373">
        <f>SUM(G18,G21:G25)</f>
        <v>0</v>
      </c>
      <c r="H26" s="373">
        <f t="shared" si="2"/>
        <v>0</v>
      </c>
      <c r="I26" s="374">
        <f t="shared" si="2"/>
        <v>0</v>
      </c>
    </row>
    <row r="27" spans="1:9" ht="15" customHeight="1" x14ac:dyDescent="0.2">
      <c r="A27" s="11"/>
      <c r="B27" s="62" t="s">
        <v>65</v>
      </c>
      <c r="C27" s="52"/>
      <c r="D27" s="52"/>
      <c r="E27" s="52"/>
      <c r="F27" s="373">
        <f t="shared" si="0"/>
        <v>0</v>
      </c>
      <c r="G27" s="52"/>
      <c r="H27" s="52"/>
      <c r="I27" s="53"/>
    </row>
    <row r="28" spans="1:9" ht="15" customHeight="1" x14ac:dyDescent="0.2">
      <c r="A28" s="11"/>
      <c r="B28" s="62" t="s">
        <v>66</v>
      </c>
      <c r="C28" s="52"/>
      <c r="D28" s="52"/>
      <c r="E28" s="52"/>
      <c r="F28" s="373">
        <f t="shared" si="0"/>
        <v>0</v>
      </c>
      <c r="G28" s="52"/>
      <c r="H28" s="52"/>
      <c r="I28" s="53"/>
    </row>
    <row r="29" spans="1:9" ht="15" customHeight="1" thickBot="1" x14ac:dyDescent="0.25">
      <c r="A29" s="11"/>
      <c r="B29" s="63" t="s">
        <v>67</v>
      </c>
      <c r="C29" s="375">
        <f>C26+C27+C28</f>
        <v>0</v>
      </c>
      <c r="D29" s="375">
        <f t="shared" ref="D29:I29" si="3">D26+D27+D28</f>
        <v>0</v>
      </c>
      <c r="E29" s="375">
        <f t="shared" si="3"/>
        <v>0</v>
      </c>
      <c r="F29" s="375">
        <f t="shared" si="0"/>
        <v>0</v>
      </c>
      <c r="G29" s="375">
        <f>G26+G27+G28</f>
        <v>0</v>
      </c>
      <c r="H29" s="375">
        <f t="shared" si="3"/>
        <v>0</v>
      </c>
      <c r="I29" s="376">
        <f t="shared" si="3"/>
        <v>0</v>
      </c>
    </row>
    <row r="30" spans="1:9" s="41" customFormat="1" ht="7.5" customHeight="1" x14ac:dyDescent="0.2"/>
  </sheetData>
  <sheetProtection algorithmName="SHA-512" hashValue="u/fx5e+7TDa1iy5vQq+kCxS7oDmSJFIe12QleczKMGCHdT3atRAvVEDET6/S+OFFzQA1dVUFuE8piXVy9YNH0A==" saltValue="QrKCeF9A3D6sE2YVHh/Y/Q==" spinCount="100000" sheet="1" objects="1" scenarios="1"/>
  <customSheetViews>
    <customSheetView guid="{AB984B78-CF90-47D3-BD7F-5805A1C1409B}" scale="85" showPageBreaks="1" showGridLines="0" fitToPage="1" printArea="1">
      <selection activeCell="C5" sqref="C5"/>
      <pageMargins left="0.78740157499999996" right="0.78740157499999996" top="0.984251969" bottom="0.984251969" header="0.4921259845" footer="0.4921259845"/>
      <pageSetup paperSize="9" scale="49" orientation="landscape" r:id="rId1"/>
      <headerFooter alignWithMargins="0">
        <oddHeader>&amp;L &amp;A, Seite &amp;P von &amp;N&amp;R&amp;D</oddHeader>
      </headerFooter>
    </customSheetView>
    <customSheetView guid="{FF7014B8-726F-4A88-B434-EC34DD9149F9}" scale="85" showGridLines="0" fitToPage="1">
      <selection activeCell="C5" sqref="C5"/>
      <pageMargins left="0.78740157499999996" right="0.78740157499999996" top="0.984251969" bottom="0.984251969" header="0.4921259845" footer="0.4921259845"/>
      <pageSetup paperSize="9" scale="48" orientation="landscape" r:id="rId2"/>
      <headerFooter alignWithMargins="0">
        <oddHeader>&amp;L &amp;A, Seite &amp;P von &amp;N&amp;R&amp;D</oddHeader>
      </headerFooter>
    </customSheetView>
  </customSheetViews>
  <mergeCells count="2">
    <mergeCell ref="C3:C4"/>
    <mergeCell ref="B3:B4"/>
  </mergeCells>
  <phoneticPr fontId="13" type="noConversion"/>
  <pageMargins left="0.78740157499999996" right="0.78740157499999996" top="0.984251969" bottom="0.984251969" header="0.4921259845" footer="0.4921259845"/>
  <pageSetup paperSize="9" scale="59" orientation="landscape" r:id="rId3"/>
  <headerFooter alignWithMargins="0">
    <oddHeader>&amp;L &amp;A, Seite &amp;P von &amp;N&amp;R&amp;D</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21">
    <tabColor indexed="43"/>
    <pageSetUpPr fitToPage="1"/>
  </sheetPr>
  <dimension ref="A1:EU139"/>
  <sheetViews>
    <sheetView showGridLines="0" zoomScale="112" zoomScaleNormal="112" workbookViewId="0">
      <pane xSplit="2" ySplit="5" topLeftCell="C6" activePane="bottomRight" state="frozen"/>
      <selection pane="topRight" activeCell="C1" sqref="C1"/>
      <selection pane="bottomLeft" activeCell="A5" sqref="A5"/>
      <selection pane="bottomRight" activeCell="C7" sqref="C7"/>
    </sheetView>
  </sheetViews>
  <sheetFormatPr baseColWidth="10" defaultColWidth="19.28515625" defaultRowHeight="12.75" x14ac:dyDescent="0.2"/>
  <cols>
    <col min="1" max="1" width="2.7109375" style="19" customWidth="1"/>
    <col min="2" max="2" width="70.28515625" style="275" customWidth="1"/>
    <col min="3" max="16" width="17.7109375" style="61" customWidth="1"/>
    <col min="17" max="17" width="2.7109375" style="61" customWidth="1"/>
    <col min="18" max="31" width="17.7109375" style="61" customWidth="1"/>
    <col min="32" max="32" width="2.7109375" style="61" customWidth="1"/>
    <col min="33" max="46" width="17.7109375" style="61" customWidth="1"/>
    <col min="47" max="47" width="2.7109375" style="61" customWidth="1"/>
    <col min="48" max="61" width="17.7109375" style="61" customWidth="1"/>
    <col min="62" max="62" width="2.7109375" style="61" customWidth="1"/>
    <col min="63" max="76" width="17.7109375" style="61" customWidth="1"/>
    <col min="77" max="77" width="2.7109375" style="61" customWidth="1"/>
    <col min="78" max="91" width="17.7109375" style="61" customWidth="1"/>
    <col min="92" max="92" width="2.7109375" style="61" customWidth="1"/>
    <col min="93" max="106" width="17.7109375" style="61" customWidth="1"/>
    <col min="107" max="107" width="2.7109375" style="61" customWidth="1"/>
    <col min="108" max="121" width="17.7109375" style="61" customWidth="1"/>
    <col min="122" max="122" width="2.7109375" style="61" customWidth="1"/>
    <col min="123" max="136" width="17.7109375" style="61" customWidth="1"/>
    <col min="137" max="137" width="2.7109375" style="61" customWidth="1"/>
    <col min="138" max="151" width="17.7109375" style="61" customWidth="1"/>
    <col min="152" max="152" width="2.7109375" style="61" customWidth="1"/>
    <col min="153" max="16384" width="19.28515625" style="61"/>
  </cols>
  <sheetData>
    <row r="1" spans="1:151" ht="30" customHeight="1" x14ac:dyDescent="0.2">
      <c r="A1" s="61"/>
      <c r="B1" s="37" t="s">
        <v>332</v>
      </c>
    </row>
    <row r="2" spans="1:151" s="17" customFormat="1" ht="12" customHeight="1" thickBot="1" x14ac:dyDescent="0.25">
      <c r="A2" s="9"/>
      <c r="B2" s="9"/>
    </row>
    <row r="3" spans="1:151" ht="21.75" customHeight="1" x14ac:dyDescent="0.2">
      <c r="B3" s="1293" t="s">
        <v>90</v>
      </c>
      <c r="C3" s="278" t="str">
        <f>"Tätigkeit Stromübertragung für "&amp;'A. Allgemeine Informationen'!$C$9</f>
        <v xml:space="preserve">Tätigkeit Stromübertragung für </v>
      </c>
      <c r="D3" s="279"/>
      <c r="E3" s="280"/>
      <c r="F3" s="280"/>
      <c r="G3" s="280"/>
      <c r="H3" s="280"/>
      <c r="I3" s="280"/>
      <c r="J3" s="280"/>
      <c r="K3" s="280"/>
      <c r="L3" s="280"/>
      <c r="M3" s="280"/>
      <c r="N3" s="281"/>
      <c r="O3" s="280"/>
      <c r="P3" s="281"/>
      <c r="R3" s="497" t="str">
        <f>"Tätigkeit Stromverteilung für "&amp;'E8. KKAuf'!D18 &amp; " (NetzID: " &amp;'E8. KKAuf'!B18&amp;")"</f>
        <v>Tätigkeit Stromverteilung für  (NetzID: )</v>
      </c>
      <c r="S3" s="279"/>
      <c r="T3" s="280"/>
      <c r="U3" s="280"/>
      <c r="V3" s="280"/>
      <c r="W3" s="280"/>
      <c r="X3" s="280"/>
      <c r="Y3" s="280"/>
      <c r="Z3" s="280"/>
      <c r="AA3" s="280"/>
      <c r="AB3" s="280"/>
      <c r="AC3" s="281"/>
      <c r="AD3" s="280"/>
      <c r="AE3" s="281"/>
      <c r="AG3" s="497" t="str">
        <f>"Tätigkeit Stromverteilung für "&amp;'E8. KKAuf'!D25 &amp; " (NetzID: " &amp;'E8. KKAuf'!B25&amp;")"</f>
        <v>Tätigkeit Stromverteilung für  (NetzID: )</v>
      </c>
      <c r="AH3" s="279"/>
      <c r="AI3" s="280"/>
      <c r="AJ3" s="280"/>
      <c r="AK3" s="280"/>
      <c r="AL3" s="280"/>
      <c r="AM3" s="280"/>
      <c r="AN3" s="280"/>
      <c r="AO3" s="280"/>
      <c r="AP3" s="280"/>
      <c r="AQ3" s="280"/>
      <c r="AR3" s="281"/>
      <c r="AS3" s="280"/>
      <c r="AT3" s="281"/>
      <c r="AV3" s="497" t="str">
        <f>"Tätigkeit Stromverteilung für "&amp;'E8. KKAuf'!D32 &amp; " (NetzID: " &amp;'E8. KKAuf'!B32&amp;")"</f>
        <v>Tätigkeit Stromverteilung für  (NetzID: )</v>
      </c>
      <c r="AW3" s="279"/>
      <c r="AX3" s="280"/>
      <c r="AY3" s="280"/>
      <c r="AZ3" s="280"/>
      <c r="BA3" s="280"/>
      <c r="BB3" s="280"/>
      <c r="BC3" s="280"/>
      <c r="BD3" s="280"/>
      <c r="BE3" s="280"/>
      <c r="BF3" s="280"/>
      <c r="BG3" s="281"/>
      <c r="BH3" s="280"/>
      <c r="BI3" s="281"/>
      <c r="BK3" s="497" t="str">
        <f>"Tätigkeit Stromverteilung für "&amp;'E8. KKAuf'!D39 &amp; " (NetzID: " &amp;'E8. KKAuf'!B39&amp;")"</f>
        <v>Tätigkeit Stromverteilung für  (NetzID: )</v>
      </c>
      <c r="BL3" s="279"/>
      <c r="BM3" s="280"/>
      <c r="BN3" s="280"/>
      <c r="BO3" s="280"/>
      <c r="BP3" s="280"/>
      <c r="BQ3" s="280"/>
      <c r="BR3" s="280"/>
      <c r="BS3" s="280"/>
      <c r="BT3" s="280"/>
      <c r="BU3" s="280"/>
      <c r="BV3" s="281"/>
      <c r="BW3" s="280"/>
      <c r="BX3" s="281"/>
      <c r="BZ3" s="497" t="str">
        <f>"Tätigkeit Stromverteilung für "&amp;'E8. KKAuf'!D46 &amp; " (NetzID: " &amp;'E8. KKAuf'!B46&amp;")"</f>
        <v>Tätigkeit Stromverteilung für  (NetzID: )</v>
      </c>
      <c r="CA3" s="279"/>
      <c r="CB3" s="280"/>
      <c r="CC3" s="280"/>
      <c r="CD3" s="280"/>
      <c r="CE3" s="280"/>
      <c r="CF3" s="280"/>
      <c r="CG3" s="280"/>
      <c r="CH3" s="280"/>
      <c r="CI3" s="280"/>
      <c r="CJ3" s="280"/>
      <c r="CK3" s="281"/>
      <c r="CL3" s="280"/>
      <c r="CM3" s="281"/>
      <c r="CO3" s="497" t="str">
        <f>"Tätigkeit Stromverteilung für "&amp;'E8. KKAuf'!D53 &amp; " (NetzID: " &amp;'E8. KKAuf'!B53&amp;")"</f>
        <v>Tätigkeit Stromverteilung für  (NetzID: )</v>
      </c>
      <c r="CP3" s="279"/>
      <c r="CQ3" s="280"/>
      <c r="CR3" s="280"/>
      <c r="CS3" s="280"/>
      <c r="CT3" s="280"/>
      <c r="CU3" s="280"/>
      <c r="CV3" s="280"/>
      <c r="CW3" s="280"/>
      <c r="CX3" s="280"/>
      <c r="CY3" s="280"/>
      <c r="CZ3" s="281"/>
      <c r="DA3" s="280"/>
      <c r="DB3" s="281"/>
      <c r="DD3" s="497" t="str">
        <f>"Tätigkeit Stromverteilung für "&amp;'E8. KKAuf'!D60 &amp; " (NetzID: " &amp;'E8. KKAuf'!B60&amp;")"</f>
        <v>Tätigkeit Stromverteilung für  (NetzID: )</v>
      </c>
      <c r="DE3" s="279"/>
      <c r="DF3" s="280"/>
      <c r="DG3" s="280"/>
      <c r="DH3" s="280"/>
      <c r="DI3" s="280"/>
      <c r="DJ3" s="280"/>
      <c r="DK3" s="280"/>
      <c r="DL3" s="280"/>
      <c r="DM3" s="280"/>
      <c r="DN3" s="280"/>
      <c r="DO3" s="281"/>
      <c r="DP3" s="280"/>
      <c r="DQ3" s="281"/>
      <c r="DS3" s="497" t="str">
        <f>"Tätigkeit Stromverteilung für "&amp;'E8. KKAuf'!D67 &amp; " (NetzID: " &amp;'E8. KKAuf'!B67&amp;")"</f>
        <v>Tätigkeit Stromverteilung für  (NetzID: )</v>
      </c>
      <c r="DT3" s="279"/>
      <c r="DU3" s="280"/>
      <c r="DV3" s="280"/>
      <c r="DW3" s="280"/>
      <c r="DX3" s="280"/>
      <c r="DY3" s="280"/>
      <c r="DZ3" s="280"/>
      <c r="EA3" s="280"/>
      <c r="EB3" s="280"/>
      <c r="EC3" s="280"/>
      <c r="ED3" s="281"/>
      <c r="EE3" s="280"/>
      <c r="EF3" s="281"/>
      <c r="EH3" s="497" t="str">
        <f>"Tätigkeit Stromverteilung für "&amp;'E8. KKAuf'!D74 &amp; " (NetzID: " &amp;'E8. KKAuf'!B74&amp;")"</f>
        <v>Tätigkeit Stromverteilung für  (NetzID: )</v>
      </c>
      <c r="EI3" s="279"/>
      <c r="EJ3" s="280"/>
      <c r="EK3" s="280"/>
      <c r="EL3" s="280"/>
      <c r="EM3" s="280"/>
      <c r="EN3" s="280"/>
      <c r="EO3" s="280"/>
      <c r="EP3" s="280"/>
      <c r="EQ3" s="280"/>
      <c r="ER3" s="280"/>
      <c r="ES3" s="281"/>
      <c r="ET3" s="280"/>
      <c r="EU3" s="281"/>
    </row>
    <row r="4" spans="1:151" ht="18" customHeight="1" x14ac:dyDescent="0.2">
      <c r="B4" s="1294"/>
      <c r="C4" s="511" t="s">
        <v>397</v>
      </c>
      <c r="D4" s="512"/>
      <c r="E4" s="513"/>
      <c r="F4" s="513"/>
      <c r="G4" s="514"/>
      <c r="H4" s="515" t="s">
        <v>401</v>
      </c>
      <c r="I4" s="513"/>
      <c r="J4" s="513"/>
      <c r="K4" s="513"/>
      <c r="L4" s="513"/>
      <c r="M4" s="513"/>
      <c r="N4" s="514"/>
      <c r="O4" s="509" t="s">
        <v>398</v>
      </c>
      <c r="P4" s="510"/>
      <c r="R4" s="516" t="s">
        <v>397</v>
      </c>
      <c r="S4" s="512"/>
      <c r="T4" s="513"/>
      <c r="U4" s="513"/>
      <c r="V4" s="514"/>
      <c r="W4" s="515" t="s">
        <v>401</v>
      </c>
      <c r="X4" s="513"/>
      <c r="Y4" s="513"/>
      <c r="Z4" s="513"/>
      <c r="AA4" s="513"/>
      <c r="AB4" s="513"/>
      <c r="AC4" s="514"/>
      <c r="AD4" s="509" t="s">
        <v>398</v>
      </c>
      <c r="AE4" s="510"/>
      <c r="AG4" s="516" t="s">
        <v>397</v>
      </c>
      <c r="AH4" s="512"/>
      <c r="AI4" s="513"/>
      <c r="AJ4" s="513"/>
      <c r="AK4" s="514"/>
      <c r="AL4" s="515" t="s">
        <v>401</v>
      </c>
      <c r="AM4" s="513"/>
      <c r="AN4" s="513"/>
      <c r="AO4" s="513"/>
      <c r="AP4" s="513"/>
      <c r="AQ4" s="513"/>
      <c r="AR4" s="514"/>
      <c r="AS4" s="509" t="s">
        <v>398</v>
      </c>
      <c r="AT4" s="510"/>
      <c r="AV4" s="516" t="s">
        <v>397</v>
      </c>
      <c r="AW4" s="512"/>
      <c r="AX4" s="513"/>
      <c r="AY4" s="513"/>
      <c r="AZ4" s="514"/>
      <c r="BA4" s="515" t="s">
        <v>401</v>
      </c>
      <c r="BB4" s="513"/>
      <c r="BC4" s="513"/>
      <c r="BD4" s="513"/>
      <c r="BE4" s="513"/>
      <c r="BF4" s="513"/>
      <c r="BG4" s="514"/>
      <c r="BH4" s="509" t="s">
        <v>398</v>
      </c>
      <c r="BI4" s="510"/>
      <c r="BK4" s="516" t="s">
        <v>397</v>
      </c>
      <c r="BL4" s="512"/>
      <c r="BM4" s="513"/>
      <c r="BN4" s="513"/>
      <c r="BO4" s="514"/>
      <c r="BP4" s="515" t="s">
        <v>401</v>
      </c>
      <c r="BQ4" s="513"/>
      <c r="BR4" s="513"/>
      <c r="BS4" s="513"/>
      <c r="BT4" s="513"/>
      <c r="BU4" s="513"/>
      <c r="BV4" s="514"/>
      <c r="BW4" s="509" t="s">
        <v>398</v>
      </c>
      <c r="BX4" s="510"/>
      <c r="BZ4" s="516" t="s">
        <v>397</v>
      </c>
      <c r="CA4" s="512"/>
      <c r="CB4" s="513"/>
      <c r="CC4" s="513"/>
      <c r="CD4" s="514"/>
      <c r="CE4" s="515" t="s">
        <v>401</v>
      </c>
      <c r="CF4" s="513"/>
      <c r="CG4" s="513"/>
      <c r="CH4" s="513"/>
      <c r="CI4" s="513"/>
      <c r="CJ4" s="513"/>
      <c r="CK4" s="514"/>
      <c r="CL4" s="509" t="s">
        <v>398</v>
      </c>
      <c r="CM4" s="510"/>
      <c r="CO4" s="516" t="s">
        <v>397</v>
      </c>
      <c r="CP4" s="512"/>
      <c r="CQ4" s="513"/>
      <c r="CR4" s="513"/>
      <c r="CS4" s="514"/>
      <c r="CT4" s="515" t="s">
        <v>401</v>
      </c>
      <c r="CU4" s="513"/>
      <c r="CV4" s="513"/>
      <c r="CW4" s="513"/>
      <c r="CX4" s="513"/>
      <c r="CY4" s="513"/>
      <c r="CZ4" s="514"/>
      <c r="DA4" s="509" t="s">
        <v>398</v>
      </c>
      <c r="DB4" s="510"/>
      <c r="DD4" s="516" t="s">
        <v>397</v>
      </c>
      <c r="DE4" s="512"/>
      <c r="DF4" s="513"/>
      <c r="DG4" s="513"/>
      <c r="DH4" s="514"/>
      <c r="DI4" s="515" t="s">
        <v>401</v>
      </c>
      <c r="DJ4" s="513"/>
      <c r="DK4" s="513"/>
      <c r="DL4" s="513"/>
      <c r="DM4" s="513"/>
      <c r="DN4" s="513"/>
      <c r="DO4" s="514"/>
      <c r="DP4" s="509" t="s">
        <v>398</v>
      </c>
      <c r="DQ4" s="510"/>
      <c r="DS4" s="516" t="s">
        <v>397</v>
      </c>
      <c r="DT4" s="512"/>
      <c r="DU4" s="513"/>
      <c r="DV4" s="513"/>
      <c r="DW4" s="514"/>
      <c r="DX4" s="515" t="s">
        <v>401</v>
      </c>
      <c r="DY4" s="513"/>
      <c r="DZ4" s="513"/>
      <c r="EA4" s="513"/>
      <c r="EB4" s="513"/>
      <c r="EC4" s="513"/>
      <c r="ED4" s="514"/>
      <c r="EE4" s="509" t="s">
        <v>398</v>
      </c>
      <c r="EF4" s="510"/>
      <c r="EH4" s="516" t="s">
        <v>397</v>
      </c>
      <c r="EI4" s="512"/>
      <c r="EJ4" s="513"/>
      <c r="EK4" s="513"/>
      <c r="EL4" s="514"/>
      <c r="EM4" s="515" t="s">
        <v>401</v>
      </c>
      <c r="EN4" s="513"/>
      <c r="EO4" s="513"/>
      <c r="EP4" s="513"/>
      <c r="EQ4" s="513"/>
      <c r="ER4" s="513"/>
      <c r="ES4" s="514"/>
      <c r="ET4" s="509" t="s">
        <v>398</v>
      </c>
      <c r="EU4" s="510"/>
    </row>
    <row r="5" spans="1:151" ht="36" customHeight="1" x14ac:dyDescent="0.2">
      <c r="B5" s="1295"/>
      <c r="C5" s="481" t="s">
        <v>399</v>
      </c>
      <c r="D5" s="482" t="s">
        <v>208</v>
      </c>
      <c r="E5" s="482" t="s">
        <v>209</v>
      </c>
      <c r="F5" s="482" t="s">
        <v>210</v>
      </c>
      <c r="G5" s="481" t="s">
        <v>400</v>
      </c>
      <c r="H5" s="481" t="s">
        <v>399</v>
      </c>
      <c r="I5" s="482" t="s">
        <v>208</v>
      </c>
      <c r="J5" s="482" t="s">
        <v>209</v>
      </c>
      <c r="K5" s="482" t="s">
        <v>210</v>
      </c>
      <c r="L5" s="482" t="s">
        <v>395</v>
      </c>
      <c r="M5" s="504" t="s">
        <v>396</v>
      </c>
      <c r="N5" s="482" t="s">
        <v>400</v>
      </c>
      <c r="O5" s="481" t="s">
        <v>399</v>
      </c>
      <c r="P5" s="483" t="s">
        <v>400</v>
      </c>
      <c r="R5" s="498" t="s">
        <v>399</v>
      </c>
      <c r="S5" s="482" t="s">
        <v>208</v>
      </c>
      <c r="T5" s="482" t="s">
        <v>209</v>
      </c>
      <c r="U5" s="482" t="s">
        <v>210</v>
      </c>
      <c r="V5" s="481" t="s">
        <v>400</v>
      </c>
      <c r="W5" s="481" t="s">
        <v>399</v>
      </c>
      <c r="X5" s="482" t="s">
        <v>208</v>
      </c>
      <c r="Y5" s="482" t="s">
        <v>209</v>
      </c>
      <c r="Z5" s="482" t="s">
        <v>210</v>
      </c>
      <c r="AA5" s="482" t="s">
        <v>395</v>
      </c>
      <c r="AB5" s="504" t="s">
        <v>396</v>
      </c>
      <c r="AC5" s="482" t="s">
        <v>400</v>
      </c>
      <c r="AD5" s="481" t="s">
        <v>399</v>
      </c>
      <c r="AE5" s="483" t="s">
        <v>400</v>
      </c>
      <c r="AG5" s="498" t="s">
        <v>399</v>
      </c>
      <c r="AH5" s="482" t="s">
        <v>208</v>
      </c>
      <c r="AI5" s="482" t="s">
        <v>209</v>
      </c>
      <c r="AJ5" s="482" t="s">
        <v>210</v>
      </c>
      <c r="AK5" s="481" t="s">
        <v>400</v>
      </c>
      <c r="AL5" s="481" t="s">
        <v>399</v>
      </c>
      <c r="AM5" s="482" t="s">
        <v>208</v>
      </c>
      <c r="AN5" s="482" t="s">
        <v>209</v>
      </c>
      <c r="AO5" s="482" t="s">
        <v>210</v>
      </c>
      <c r="AP5" s="482" t="s">
        <v>395</v>
      </c>
      <c r="AQ5" s="504" t="s">
        <v>396</v>
      </c>
      <c r="AR5" s="482" t="s">
        <v>400</v>
      </c>
      <c r="AS5" s="481" t="s">
        <v>399</v>
      </c>
      <c r="AT5" s="483" t="s">
        <v>400</v>
      </c>
      <c r="AV5" s="498" t="s">
        <v>399</v>
      </c>
      <c r="AW5" s="482" t="s">
        <v>208</v>
      </c>
      <c r="AX5" s="482" t="s">
        <v>209</v>
      </c>
      <c r="AY5" s="482" t="s">
        <v>210</v>
      </c>
      <c r="AZ5" s="481" t="s">
        <v>400</v>
      </c>
      <c r="BA5" s="481" t="s">
        <v>399</v>
      </c>
      <c r="BB5" s="482" t="s">
        <v>208</v>
      </c>
      <c r="BC5" s="482" t="s">
        <v>209</v>
      </c>
      <c r="BD5" s="482" t="s">
        <v>210</v>
      </c>
      <c r="BE5" s="482" t="s">
        <v>395</v>
      </c>
      <c r="BF5" s="504" t="s">
        <v>396</v>
      </c>
      <c r="BG5" s="482" t="s">
        <v>400</v>
      </c>
      <c r="BH5" s="481" t="s">
        <v>399</v>
      </c>
      <c r="BI5" s="483" t="s">
        <v>400</v>
      </c>
      <c r="BK5" s="498" t="s">
        <v>399</v>
      </c>
      <c r="BL5" s="482" t="s">
        <v>208</v>
      </c>
      <c r="BM5" s="482" t="s">
        <v>209</v>
      </c>
      <c r="BN5" s="482" t="s">
        <v>210</v>
      </c>
      <c r="BO5" s="481" t="s">
        <v>400</v>
      </c>
      <c r="BP5" s="481" t="s">
        <v>399</v>
      </c>
      <c r="BQ5" s="482" t="s">
        <v>208</v>
      </c>
      <c r="BR5" s="482" t="s">
        <v>209</v>
      </c>
      <c r="BS5" s="482" t="s">
        <v>210</v>
      </c>
      <c r="BT5" s="482" t="s">
        <v>395</v>
      </c>
      <c r="BU5" s="504" t="s">
        <v>396</v>
      </c>
      <c r="BV5" s="482" t="s">
        <v>400</v>
      </c>
      <c r="BW5" s="481" t="s">
        <v>399</v>
      </c>
      <c r="BX5" s="483" t="s">
        <v>400</v>
      </c>
      <c r="BZ5" s="498" t="s">
        <v>399</v>
      </c>
      <c r="CA5" s="482" t="s">
        <v>208</v>
      </c>
      <c r="CB5" s="482" t="s">
        <v>209</v>
      </c>
      <c r="CC5" s="482" t="s">
        <v>210</v>
      </c>
      <c r="CD5" s="481" t="s">
        <v>400</v>
      </c>
      <c r="CE5" s="481" t="s">
        <v>399</v>
      </c>
      <c r="CF5" s="482" t="s">
        <v>208</v>
      </c>
      <c r="CG5" s="482" t="s">
        <v>209</v>
      </c>
      <c r="CH5" s="482" t="s">
        <v>210</v>
      </c>
      <c r="CI5" s="482" t="s">
        <v>395</v>
      </c>
      <c r="CJ5" s="504" t="s">
        <v>396</v>
      </c>
      <c r="CK5" s="482" t="s">
        <v>400</v>
      </c>
      <c r="CL5" s="481" t="s">
        <v>399</v>
      </c>
      <c r="CM5" s="483" t="s">
        <v>400</v>
      </c>
      <c r="CO5" s="498" t="s">
        <v>399</v>
      </c>
      <c r="CP5" s="482" t="s">
        <v>208</v>
      </c>
      <c r="CQ5" s="482" t="s">
        <v>209</v>
      </c>
      <c r="CR5" s="482" t="s">
        <v>210</v>
      </c>
      <c r="CS5" s="481" t="s">
        <v>400</v>
      </c>
      <c r="CT5" s="481" t="s">
        <v>399</v>
      </c>
      <c r="CU5" s="482" t="s">
        <v>208</v>
      </c>
      <c r="CV5" s="482" t="s">
        <v>209</v>
      </c>
      <c r="CW5" s="482" t="s">
        <v>210</v>
      </c>
      <c r="CX5" s="482" t="s">
        <v>395</v>
      </c>
      <c r="CY5" s="504" t="s">
        <v>396</v>
      </c>
      <c r="CZ5" s="482" t="s">
        <v>400</v>
      </c>
      <c r="DA5" s="481" t="s">
        <v>399</v>
      </c>
      <c r="DB5" s="483" t="s">
        <v>400</v>
      </c>
      <c r="DD5" s="498" t="s">
        <v>399</v>
      </c>
      <c r="DE5" s="482" t="s">
        <v>208</v>
      </c>
      <c r="DF5" s="482" t="s">
        <v>209</v>
      </c>
      <c r="DG5" s="482" t="s">
        <v>210</v>
      </c>
      <c r="DH5" s="481" t="s">
        <v>400</v>
      </c>
      <c r="DI5" s="481" t="s">
        <v>399</v>
      </c>
      <c r="DJ5" s="482" t="s">
        <v>208</v>
      </c>
      <c r="DK5" s="482" t="s">
        <v>209</v>
      </c>
      <c r="DL5" s="482" t="s">
        <v>210</v>
      </c>
      <c r="DM5" s="482" t="s">
        <v>395</v>
      </c>
      <c r="DN5" s="504" t="s">
        <v>396</v>
      </c>
      <c r="DO5" s="482" t="s">
        <v>400</v>
      </c>
      <c r="DP5" s="481" t="s">
        <v>399</v>
      </c>
      <c r="DQ5" s="483" t="s">
        <v>400</v>
      </c>
      <c r="DS5" s="498" t="s">
        <v>399</v>
      </c>
      <c r="DT5" s="482" t="s">
        <v>208</v>
      </c>
      <c r="DU5" s="482" t="s">
        <v>209</v>
      </c>
      <c r="DV5" s="482" t="s">
        <v>210</v>
      </c>
      <c r="DW5" s="481" t="s">
        <v>400</v>
      </c>
      <c r="DX5" s="481" t="s">
        <v>399</v>
      </c>
      <c r="DY5" s="482" t="s">
        <v>208</v>
      </c>
      <c r="DZ5" s="482" t="s">
        <v>209</v>
      </c>
      <c r="EA5" s="482" t="s">
        <v>210</v>
      </c>
      <c r="EB5" s="482" t="s">
        <v>395</v>
      </c>
      <c r="EC5" s="504" t="s">
        <v>396</v>
      </c>
      <c r="ED5" s="482" t="s">
        <v>400</v>
      </c>
      <c r="EE5" s="481" t="s">
        <v>399</v>
      </c>
      <c r="EF5" s="483" t="s">
        <v>400</v>
      </c>
      <c r="EH5" s="498" t="s">
        <v>399</v>
      </c>
      <c r="EI5" s="482" t="s">
        <v>208</v>
      </c>
      <c r="EJ5" s="482" t="s">
        <v>209</v>
      </c>
      <c r="EK5" s="482" t="s">
        <v>210</v>
      </c>
      <c r="EL5" s="481" t="s">
        <v>400</v>
      </c>
      <c r="EM5" s="481" t="s">
        <v>399</v>
      </c>
      <c r="EN5" s="482" t="s">
        <v>208</v>
      </c>
      <c r="EO5" s="482" t="s">
        <v>209</v>
      </c>
      <c r="EP5" s="482" t="s">
        <v>210</v>
      </c>
      <c r="EQ5" s="482" t="s">
        <v>395</v>
      </c>
      <c r="ER5" s="504" t="s">
        <v>396</v>
      </c>
      <c r="ES5" s="482" t="s">
        <v>400</v>
      </c>
      <c r="ET5" s="481" t="s">
        <v>399</v>
      </c>
      <c r="EU5" s="483" t="s">
        <v>400</v>
      </c>
    </row>
    <row r="6" spans="1:151" ht="18" customHeight="1" x14ac:dyDescent="0.2">
      <c r="B6" s="282">
        <v>2022</v>
      </c>
      <c r="C6" s="484"/>
      <c r="D6" s="485"/>
      <c r="E6" s="485"/>
      <c r="F6" s="485"/>
      <c r="G6" s="485"/>
      <c r="H6" s="485"/>
      <c r="I6" s="485"/>
      <c r="J6" s="485"/>
      <c r="K6" s="485"/>
      <c r="L6" s="485"/>
      <c r="M6" s="485"/>
      <c r="N6" s="485"/>
      <c r="O6" s="485"/>
      <c r="P6" s="486"/>
      <c r="R6" s="499"/>
      <c r="S6" s="485"/>
      <c r="T6" s="485"/>
      <c r="U6" s="485"/>
      <c r="V6" s="485"/>
      <c r="W6" s="485"/>
      <c r="X6" s="485"/>
      <c r="Y6" s="485"/>
      <c r="Z6" s="485"/>
      <c r="AA6" s="485"/>
      <c r="AB6" s="485"/>
      <c r="AC6" s="485"/>
      <c r="AD6" s="485"/>
      <c r="AE6" s="486"/>
      <c r="AG6" s="499"/>
      <c r="AH6" s="485"/>
      <c r="AI6" s="485"/>
      <c r="AJ6" s="485"/>
      <c r="AK6" s="485"/>
      <c r="AL6" s="485"/>
      <c r="AM6" s="485"/>
      <c r="AN6" s="485"/>
      <c r="AO6" s="485"/>
      <c r="AP6" s="485"/>
      <c r="AQ6" s="485"/>
      <c r="AR6" s="485"/>
      <c r="AS6" s="485"/>
      <c r="AT6" s="486"/>
      <c r="AV6" s="499"/>
      <c r="AW6" s="485"/>
      <c r="AX6" s="485"/>
      <c r="AY6" s="485"/>
      <c r="AZ6" s="485"/>
      <c r="BA6" s="485"/>
      <c r="BB6" s="485"/>
      <c r="BC6" s="485"/>
      <c r="BD6" s="485"/>
      <c r="BE6" s="485"/>
      <c r="BF6" s="485"/>
      <c r="BG6" s="485"/>
      <c r="BH6" s="485"/>
      <c r="BI6" s="486"/>
      <c r="BK6" s="499"/>
      <c r="BL6" s="485"/>
      <c r="BM6" s="485"/>
      <c r="BN6" s="485"/>
      <c r="BO6" s="485"/>
      <c r="BP6" s="485"/>
      <c r="BQ6" s="485"/>
      <c r="BR6" s="485"/>
      <c r="BS6" s="485"/>
      <c r="BT6" s="485"/>
      <c r="BU6" s="485"/>
      <c r="BV6" s="485"/>
      <c r="BW6" s="485"/>
      <c r="BX6" s="486"/>
      <c r="BZ6" s="499"/>
      <c r="CA6" s="485"/>
      <c r="CB6" s="485"/>
      <c r="CC6" s="485"/>
      <c r="CD6" s="485"/>
      <c r="CE6" s="485"/>
      <c r="CF6" s="485"/>
      <c r="CG6" s="485"/>
      <c r="CH6" s="485"/>
      <c r="CI6" s="485"/>
      <c r="CJ6" s="485"/>
      <c r="CK6" s="485"/>
      <c r="CL6" s="485"/>
      <c r="CM6" s="486"/>
      <c r="CO6" s="499"/>
      <c r="CP6" s="485"/>
      <c r="CQ6" s="485"/>
      <c r="CR6" s="485"/>
      <c r="CS6" s="485"/>
      <c r="CT6" s="485"/>
      <c r="CU6" s="485"/>
      <c r="CV6" s="485"/>
      <c r="CW6" s="485"/>
      <c r="CX6" s="485"/>
      <c r="CY6" s="485"/>
      <c r="CZ6" s="485"/>
      <c r="DA6" s="485"/>
      <c r="DB6" s="486"/>
      <c r="DD6" s="499"/>
      <c r="DE6" s="485"/>
      <c r="DF6" s="485"/>
      <c r="DG6" s="485"/>
      <c r="DH6" s="485"/>
      <c r="DI6" s="485"/>
      <c r="DJ6" s="485"/>
      <c r="DK6" s="485"/>
      <c r="DL6" s="485"/>
      <c r="DM6" s="485"/>
      <c r="DN6" s="485"/>
      <c r="DO6" s="485"/>
      <c r="DP6" s="485"/>
      <c r="DQ6" s="486"/>
      <c r="DS6" s="499"/>
      <c r="DT6" s="485"/>
      <c r="DU6" s="485"/>
      <c r="DV6" s="485"/>
      <c r="DW6" s="485"/>
      <c r="DX6" s="485"/>
      <c r="DY6" s="485"/>
      <c r="DZ6" s="485"/>
      <c r="EA6" s="485"/>
      <c r="EB6" s="485"/>
      <c r="EC6" s="485"/>
      <c r="ED6" s="485"/>
      <c r="EE6" s="485"/>
      <c r="EF6" s="486"/>
      <c r="EH6" s="499"/>
      <c r="EI6" s="485"/>
      <c r="EJ6" s="485"/>
      <c r="EK6" s="485"/>
      <c r="EL6" s="485"/>
      <c r="EM6" s="485"/>
      <c r="EN6" s="485"/>
      <c r="EO6" s="485"/>
      <c r="EP6" s="485"/>
      <c r="EQ6" s="485"/>
      <c r="ER6" s="485"/>
      <c r="ES6" s="485"/>
      <c r="ET6" s="485"/>
      <c r="EU6" s="486"/>
    </row>
    <row r="7" spans="1:151" ht="15" customHeight="1" x14ac:dyDescent="0.2">
      <c r="B7" s="488" t="s">
        <v>212</v>
      </c>
      <c r="C7" s="494">
        <f t="shared" ref="C7:P7" si="0">SUM(C8+C12+C17)</f>
        <v>0</v>
      </c>
      <c r="D7" s="494">
        <f t="shared" si="0"/>
        <v>0</v>
      </c>
      <c r="E7" s="494">
        <f t="shared" si="0"/>
        <v>0</v>
      </c>
      <c r="F7" s="494">
        <f t="shared" si="0"/>
        <v>0</v>
      </c>
      <c r="G7" s="494">
        <f t="shared" si="0"/>
        <v>0</v>
      </c>
      <c r="H7" s="494">
        <f t="shared" si="0"/>
        <v>0</v>
      </c>
      <c r="I7" s="494">
        <f t="shared" si="0"/>
        <v>0</v>
      </c>
      <c r="J7" s="494">
        <f t="shared" si="0"/>
        <v>0</v>
      </c>
      <c r="K7" s="494">
        <f t="shared" si="0"/>
        <v>0</v>
      </c>
      <c r="L7" s="494">
        <f t="shared" si="0"/>
        <v>0</v>
      </c>
      <c r="M7" s="494">
        <f t="shared" si="0"/>
        <v>0</v>
      </c>
      <c r="N7" s="494">
        <f t="shared" si="0"/>
        <v>0</v>
      </c>
      <c r="O7" s="505">
        <f t="shared" si="0"/>
        <v>0</v>
      </c>
      <c r="P7" s="495">
        <f t="shared" si="0"/>
        <v>0</v>
      </c>
      <c r="R7" s="500">
        <f t="shared" ref="R7:AE7" si="1">SUM(R8+R12+R17)</f>
        <v>0</v>
      </c>
      <c r="S7" s="494">
        <f t="shared" si="1"/>
        <v>0</v>
      </c>
      <c r="T7" s="494">
        <f t="shared" si="1"/>
        <v>0</v>
      </c>
      <c r="U7" s="494">
        <f t="shared" si="1"/>
        <v>0</v>
      </c>
      <c r="V7" s="494">
        <f t="shared" si="1"/>
        <v>0</v>
      </c>
      <c r="W7" s="494">
        <f t="shared" si="1"/>
        <v>0</v>
      </c>
      <c r="X7" s="494">
        <f t="shared" si="1"/>
        <v>0</v>
      </c>
      <c r="Y7" s="494">
        <f t="shared" si="1"/>
        <v>0</v>
      </c>
      <c r="Z7" s="494">
        <f t="shared" si="1"/>
        <v>0</v>
      </c>
      <c r="AA7" s="494">
        <f t="shared" si="1"/>
        <v>0</v>
      </c>
      <c r="AB7" s="494">
        <f t="shared" si="1"/>
        <v>0</v>
      </c>
      <c r="AC7" s="494">
        <f t="shared" si="1"/>
        <v>0</v>
      </c>
      <c r="AD7" s="505">
        <f t="shared" si="1"/>
        <v>0</v>
      </c>
      <c r="AE7" s="495">
        <f t="shared" si="1"/>
        <v>0</v>
      </c>
      <c r="AG7" s="500">
        <f t="shared" ref="AG7:AT7" si="2">SUM(AG8+AG12+AG17)</f>
        <v>0</v>
      </c>
      <c r="AH7" s="494">
        <f t="shared" si="2"/>
        <v>0</v>
      </c>
      <c r="AI7" s="494">
        <f t="shared" si="2"/>
        <v>0</v>
      </c>
      <c r="AJ7" s="494">
        <f t="shared" si="2"/>
        <v>0</v>
      </c>
      <c r="AK7" s="494">
        <f t="shared" si="2"/>
        <v>0</v>
      </c>
      <c r="AL7" s="494">
        <f t="shared" si="2"/>
        <v>0</v>
      </c>
      <c r="AM7" s="494">
        <f t="shared" si="2"/>
        <v>0</v>
      </c>
      <c r="AN7" s="494">
        <f t="shared" si="2"/>
        <v>0</v>
      </c>
      <c r="AO7" s="494">
        <f t="shared" si="2"/>
        <v>0</v>
      </c>
      <c r="AP7" s="494">
        <f t="shared" si="2"/>
        <v>0</v>
      </c>
      <c r="AQ7" s="494">
        <f t="shared" si="2"/>
        <v>0</v>
      </c>
      <c r="AR7" s="494">
        <f t="shared" si="2"/>
        <v>0</v>
      </c>
      <c r="AS7" s="505">
        <f t="shared" si="2"/>
        <v>0</v>
      </c>
      <c r="AT7" s="495">
        <f t="shared" si="2"/>
        <v>0</v>
      </c>
      <c r="AV7" s="500">
        <f t="shared" ref="AV7:BI7" si="3">SUM(AV8+AV12+AV17)</f>
        <v>0</v>
      </c>
      <c r="AW7" s="494">
        <f t="shared" si="3"/>
        <v>0</v>
      </c>
      <c r="AX7" s="494">
        <f t="shared" si="3"/>
        <v>0</v>
      </c>
      <c r="AY7" s="494">
        <f t="shared" si="3"/>
        <v>0</v>
      </c>
      <c r="AZ7" s="494">
        <f t="shared" si="3"/>
        <v>0</v>
      </c>
      <c r="BA7" s="494">
        <f t="shared" si="3"/>
        <v>0</v>
      </c>
      <c r="BB7" s="494">
        <f t="shared" si="3"/>
        <v>0</v>
      </c>
      <c r="BC7" s="494">
        <f t="shared" si="3"/>
        <v>0</v>
      </c>
      <c r="BD7" s="494">
        <f t="shared" si="3"/>
        <v>0</v>
      </c>
      <c r="BE7" s="494">
        <f t="shared" si="3"/>
        <v>0</v>
      </c>
      <c r="BF7" s="494">
        <f t="shared" si="3"/>
        <v>0</v>
      </c>
      <c r="BG7" s="494">
        <f t="shared" si="3"/>
        <v>0</v>
      </c>
      <c r="BH7" s="505">
        <f t="shared" si="3"/>
        <v>0</v>
      </c>
      <c r="BI7" s="495">
        <f t="shared" si="3"/>
        <v>0</v>
      </c>
      <c r="BK7" s="500">
        <f t="shared" ref="BK7:BX7" si="4">SUM(BK8+BK12+BK17)</f>
        <v>0</v>
      </c>
      <c r="BL7" s="494">
        <f t="shared" si="4"/>
        <v>0</v>
      </c>
      <c r="BM7" s="494">
        <f t="shared" si="4"/>
        <v>0</v>
      </c>
      <c r="BN7" s="494">
        <f t="shared" si="4"/>
        <v>0</v>
      </c>
      <c r="BO7" s="494">
        <f t="shared" si="4"/>
        <v>0</v>
      </c>
      <c r="BP7" s="494">
        <f t="shared" si="4"/>
        <v>0</v>
      </c>
      <c r="BQ7" s="494">
        <f t="shared" si="4"/>
        <v>0</v>
      </c>
      <c r="BR7" s="494">
        <f t="shared" si="4"/>
        <v>0</v>
      </c>
      <c r="BS7" s="494">
        <f t="shared" si="4"/>
        <v>0</v>
      </c>
      <c r="BT7" s="494">
        <f t="shared" si="4"/>
        <v>0</v>
      </c>
      <c r="BU7" s="494">
        <f t="shared" si="4"/>
        <v>0</v>
      </c>
      <c r="BV7" s="494">
        <f t="shared" si="4"/>
        <v>0</v>
      </c>
      <c r="BW7" s="505">
        <f t="shared" si="4"/>
        <v>0</v>
      </c>
      <c r="BX7" s="495">
        <f t="shared" si="4"/>
        <v>0</v>
      </c>
      <c r="BZ7" s="500">
        <f t="shared" ref="BZ7:CM7" si="5">SUM(BZ8+BZ12+BZ17)</f>
        <v>0</v>
      </c>
      <c r="CA7" s="494">
        <f t="shared" si="5"/>
        <v>0</v>
      </c>
      <c r="CB7" s="494">
        <f t="shared" si="5"/>
        <v>0</v>
      </c>
      <c r="CC7" s="494">
        <f t="shared" si="5"/>
        <v>0</v>
      </c>
      <c r="CD7" s="494">
        <f t="shared" si="5"/>
        <v>0</v>
      </c>
      <c r="CE7" s="494">
        <f t="shared" si="5"/>
        <v>0</v>
      </c>
      <c r="CF7" s="494">
        <f t="shared" si="5"/>
        <v>0</v>
      </c>
      <c r="CG7" s="494">
        <f t="shared" si="5"/>
        <v>0</v>
      </c>
      <c r="CH7" s="494">
        <f t="shared" si="5"/>
        <v>0</v>
      </c>
      <c r="CI7" s="494">
        <f t="shared" si="5"/>
        <v>0</v>
      </c>
      <c r="CJ7" s="494">
        <f t="shared" si="5"/>
        <v>0</v>
      </c>
      <c r="CK7" s="494">
        <f t="shared" si="5"/>
        <v>0</v>
      </c>
      <c r="CL7" s="505">
        <f t="shared" si="5"/>
        <v>0</v>
      </c>
      <c r="CM7" s="495">
        <f t="shared" si="5"/>
        <v>0</v>
      </c>
      <c r="CO7" s="500">
        <f t="shared" ref="CO7:DB7" si="6">SUM(CO8+CO12+CO17)</f>
        <v>0</v>
      </c>
      <c r="CP7" s="494">
        <f t="shared" si="6"/>
        <v>0</v>
      </c>
      <c r="CQ7" s="494">
        <f t="shared" si="6"/>
        <v>0</v>
      </c>
      <c r="CR7" s="494">
        <f t="shared" si="6"/>
        <v>0</v>
      </c>
      <c r="CS7" s="494">
        <f t="shared" si="6"/>
        <v>0</v>
      </c>
      <c r="CT7" s="494">
        <f t="shared" si="6"/>
        <v>0</v>
      </c>
      <c r="CU7" s="494">
        <f t="shared" si="6"/>
        <v>0</v>
      </c>
      <c r="CV7" s="494">
        <f t="shared" si="6"/>
        <v>0</v>
      </c>
      <c r="CW7" s="494">
        <f t="shared" si="6"/>
        <v>0</v>
      </c>
      <c r="CX7" s="494">
        <f t="shared" si="6"/>
        <v>0</v>
      </c>
      <c r="CY7" s="494">
        <f t="shared" si="6"/>
        <v>0</v>
      </c>
      <c r="CZ7" s="494">
        <f t="shared" si="6"/>
        <v>0</v>
      </c>
      <c r="DA7" s="505">
        <f t="shared" si="6"/>
        <v>0</v>
      </c>
      <c r="DB7" s="495">
        <f t="shared" si="6"/>
        <v>0</v>
      </c>
      <c r="DD7" s="500">
        <f t="shared" ref="DD7:DQ7" si="7">SUM(DD8+DD12+DD17)</f>
        <v>0</v>
      </c>
      <c r="DE7" s="494">
        <f t="shared" si="7"/>
        <v>0</v>
      </c>
      <c r="DF7" s="494">
        <f t="shared" si="7"/>
        <v>0</v>
      </c>
      <c r="DG7" s="494">
        <f t="shared" si="7"/>
        <v>0</v>
      </c>
      <c r="DH7" s="494">
        <f t="shared" si="7"/>
        <v>0</v>
      </c>
      <c r="DI7" s="494">
        <f t="shared" si="7"/>
        <v>0</v>
      </c>
      <c r="DJ7" s="494">
        <f t="shared" si="7"/>
        <v>0</v>
      </c>
      <c r="DK7" s="494">
        <f t="shared" si="7"/>
        <v>0</v>
      </c>
      <c r="DL7" s="494">
        <f t="shared" si="7"/>
        <v>0</v>
      </c>
      <c r="DM7" s="494">
        <f t="shared" si="7"/>
        <v>0</v>
      </c>
      <c r="DN7" s="494">
        <f t="shared" si="7"/>
        <v>0</v>
      </c>
      <c r="DO7" s="494">
        <f t="shared" si="7"/>
        <v>0</v>
      </c>
      <c r="DP7" s="505">
        <f t="shared" si="7"/>
        <v>0</v>
      </c>
      <c r="DQ7" s="495">
        <f t="shared" si="7"/>
        <v>0</v>
      </c>
      <c r="DS7" s="500">
        <f t="shared" ref="DS7:EF7" si="8">SUM(DS8+DS12+DS17)</f>
        <v>0</v>
      </c>
      <c r="DT7" s="494">
        <f t="shared" si="8"/>
        <v>0</v>
      </c>
      <c r="DU7" s="494">
        <f t="shared" si="8"/>
        <v>0</v>
      </c>
      <c r="DV7" s="494">
        <f t="shared" si="8"/>
        <v>0</v>
      </c>
      <c r="DW7" s="494">
        <f t="shared" si="8"/>
        <v>0</v>
      </c>
      <c r="DX7" s="494">
        <f t="shared" si="8"/>
        <v>0</v>
      </c>
      <c r="DY7" s="494">
        <f t="shared" si="8"/>
        <v>0</v>
      </c>
      <c r="DZ7" s="494">
        <f t="shared" si="8"/>
        <v>0</v>
      </c>
      <c r="EA7" s="494">
        <f t="shared" si="8"/>
        <v>0</v>
      </c>
      <c r="EB7" s="494">
        <f t="shared" si="8"/>
        <v>0</v>
      </c>
      <c r="EC7" s="494">
        <f t="shared" si="8"/>
        <v>0</v>
      </c>
      <c r="ED7" s="494">
        <f t="shared" si="8"/>
        <v>0</v>
      </c>
      <c r="EE7" s="505">
        <f t="shared" si="8"/>
        <v>0</v>
      </c>
      <c r="EF7" s="495">
        <f t="shared" si="8"/>
        <v>0</v>
      </c>
      <c r="EH7" s="500">
        <f t="shared" ref="EH7:EU7" si="9">SUM(EH8+EH12+EH17)</f>
        <v>0</v>
      </c>
      <c r="EI7" s="494">
        <f t="shared" si="9"/>
        <v>0</v>
      </c>
      <c r="EJ7" s="494">
        <f t="shared" si="9"/>
        <v>0</v>
      </c>
      <c r="EK7" s="494">
        <f t="shared" si="9"/>
        <v>0</v>
      </c>
      <c r="EL7" s="494">
        <f t="shared" si="9"/>
        <v>0</v>
      </c>
      <c r="EM7" s="494">
        <f t="shared" si="9"/>
        <v>0</v>
      </c>
      <c r="EN7" s="494">
        <f t="shared" si="9"/>
        <v>0</v>
      </c>
      <c r="EO7" s="494">
        <f t="shared" si="9"/>
        <v>0</v>
      </c>
      <c r="EP7" s="494">
        <f t="shared" si="9"/>
        <v>0</v>
      </c>
      <c r="EQ7" s="494">
        <f t="shared" si="9"/>
        <v>0</v>
      </c>
      <c r="ER7" s="494">
        <f t="shared" si="9"/>
        <v>0</v>
      </c>
      <c r="ES7" s="494">
        <f t="shared" si="9"/>
        <v>0</v>
      </c>
      <c r="ET7" s="505">
        <f t="shared" si="9"/>
        <v>0</v>
      </c>
      <c r="EU7" s="495">
        <f t="shared" si="9"/>
        <v>0</v>
      </c>
    </row>
    <row r="8" spans="1:151" ht="15" customHeight="1" x14ac:dyDescent="0.2">
      <c r="B8" s="496" t="s">
        <v>213</v>
      </c>
      <c r="C8" s="494">
        <f t="shared" ref="C8:M8" si="10">SUM(C9:C11)</f>
        <v>0</v>
      </c>
      <c r="D8" s="494">
        <f t="shared" si="10"/>
        <v>0</v>
      </c>
      <c r="E8" s="494">
        <f t="shared" si="10"/>
        <v>0</v>
      </c>
      <c r="F8" s="494">
        <f t="shared" si="10"/>
        <v>0</v>
      </c>
      <c r="G8" s="494">
        <f t="shared" si="10"/>
        <v>0</v>
      </c>
      <c r="H8" s="494">
        <f t="shared" si="10"/>
        <v>0</v>
      </c>
      <c r="I8" s="494">
        <f t="shared" si="10"/>
        <v>0</v>
      </c>
      <c r="J8" s="494">
        <f t="shared" si="10"/>
        <v>0</v>
      </c>
      <c r="K8" s="494">
        <f t="shared" si="10"/>
        <v>0</v>
      </c>
      <c r="L8" s="494">
        <f t="shared" si="10"/>
        <v>0</v>
      </c>
      <c r="M8" s="494">
        <f t="shared" si="10"/>
        <v>0</v>
      </c>
      <c r="N8" s="494">
        <f t="shared" ref="N8:P8" si="11">SUM(N9:N11)</f>
        <v>0</v>
      </c>
      <c r="O8" s="505">
        <f t="shared" si="11"/>
        <v>0</v>
      </c>
      <c r="P8" s="495">
        <f t="shared" si="11"/>
        <v>0</v>
      </c>
      <c r="R8" s="500">
        <f t="shared" ref="R8:AE8" si="12">SUM(R9:R11)</f>
        <v>0</v>
      </c>
      <c r="S8" s="494">
        <f t="shared" si="12"/>
        <v>0</v>
      </c>
      <c r="T8" s="494">
        <f t="shared" si="12"/>
        <v>0</v>
      </c>
      <c r="U8" s="494">
        <f t="shared" si="12"/>
        <v>0</v>
      </c>
      <c r="V8" s="494">
        <f t="shared" si="12"/>
        <v>0</v>
      </c>
      <c r="W8" s="494">
        <f t="shared" si="12"/>
        <v>0</v>
      </c>
      <c r="X8" s="494">
        <f t="shared" si="12"/>
        <v>0</v>
      </c>
      <c r="Y8" s="494">
        <f t="shared" si="12"/>
        <v>0</v>
      </c>
      <c r="Z8" s="494">
        <f t="shared" si="12"/>
        <v>0</v>
      </c>
      <c r="AA8" s="494">
        <f t="shared" si="12"/>
        <v>0</v>
      </c>
      <c r="AB8" s="494">
        <f t="shared" si="12"/>
        <v>0</v>
      </c>
      <c r="AC8" s="494">
        <f t="shared" si="12"/>
        <v>0</v>
      </c>
      <c r="AD8" s="505">
        <f t="shared" si="12"/>
        <v>0</v>
      </c>
      <c r="AE8" s="495">
        <f t="shared" si="12"/>
        <v>0</v>
      </c>
      <c r="AG8" s="500">
        <f t="shared" ref="AG8:AT8" si="13">SUM(AG9:AG11)</f>
        <v>0</v>
      </c>
      <c r="AH8" s="494">
        <f t="shared" si="13"/>
        <v>0</v>
      </c>
      <c r="AI8" s="494">
        <f t="shared" si="13"/>
        <v>0</v>
      </c>
      <c r="AJ8" s="494">
        <f t="shared" si="13"/>
        <v>0</v>
      </c>
      <c r="AK8" s="494">
        <f t="shared" si="13"/>
        <v>0</v>
      </c>
      <c r="AL8" s="494">
        <f t="shared" si="13"/>
        <v>0</v>
      </c>
      <c r="AM8" s="494">
        <f t="shared" si="13"/>
        <v>0</v>
      </c>
      <c r="AN8" s="494">
        <f t="shared" si="13"/>
        <v>0</v>
      </c>
      <c r="AO8" s="494">
        <f t="shared" si="13"/>
        <v>0</v>
      </c>
      <c r="AP8" s="494">
        <f t="shared" si="13"/>
        <v>0</v>
      </c>
      <c r="AQ8" s="494">
        <f t="shared" si="13"/>
        <v>0</v>
      </c>
      <c r="AR8" s="494">
        <f t="shared" si="13"/>
        <v>0</v>
      </c>
      <c r="AS8" s="505">
        <f t="shared" si="13"/>
        <v>0</v>
      </c>
      <c r="AT8" s="495">
        <f t="shared" si="13"/>
        <v>0</v>
      </c>
      <c r="AV8" s="500">
        <f t="shared" ref="AV8:BI8" si="14">SUM(AV9:AV11)</f>
        <v>0</v>
      </c>
      <c r="AW8" s="494">
        <f t="shared" si="14"/>
        <v>0</v>
      </c>
      <c r="AX8" s="494">
        <f t="shared" si="14"/>
        <v>0</v>
      </c>
      <c r="AY8" s="494">
        <f t="shared" si="14"/>
        <v>0</v>
      </c>
      <c r="AZ8" s="494">
        <f t="shared" si="14"/>
        <v>0</v>
      </c>
      <c r="BA8" s="494">
        <f t="shared" si="14"/>
        <v>0</v>
      </c>
      <c r="BB8" s="494">
        <f t="shared" si="14"/>
        <v>0</v>
      </c>
      <c r="BC8" s="494">
        <f t="shared" si="14"/>
        <v>0</v>
      </c>
      <c r="BD8" s="494">
        <f t="shared" si="14"/>
        <v>0</v>
      </c>
      <c r="BE8" s="494">
        <f t="shared" si="14"/>
        <v>0</v>
      </c>
      <c r="BF8" s="494">
        <f t="shared" si="14"/>
        <v>0</v>
      </c>
      <c r="BG8" s="494">
        <f t="shared" si="14"/>
        <v>0</v>
      </c>
      <c r="BH8" s="505">
        <f t="shared" si="14"/>
        <v>0</v>
      </c>
      <c r="BI8" s="495">
        <f t="shared" si="14"/>
        <v>0</v>
      </c>
      <c r="BK8" s="500">
        <f t="shared" ref="BK8:BX8" si="15">SUM(BK9:BK11)</f>
        <v>0</v>
      </c>
      <c r="BL8" s="494">
        <f t="shared" si="15"/>
        <v>0</v>
      </c>
      <c r="BM8" s="494">
        <f t="shared" si="15"/>
        <v>0</v>
      </c>
      <c r="BN8" s="494">
        <f t="shared" si="15"/>
        <v>0</v>
      </c>
      <c r="BO8" s="494">
        <f t="shared" si="15"/>
        <v>0</v>
      </c>
      <c r="BP8" s="494">
        <f t="shared" si="15"/>
        <v>0</v>
      </c>
      <c r="BQ8" s="494">
        <f t="shared" si="15"/>
        <v>0</v>
      </c>
      <c r="BR8" s="494">
        <f t="shared" si="15"/>
        <v>0</v>
      </c>
      <c r="BS8" s="494">
        <f t="shared" si="15"/>
        <v>0</v>
      </c>
      <c r="BT8" s="494">
        <f t="shared" si="15"/>
        <v>0</v>
      </c>
      <c r="BU8" s="494">
        <f t="shared" si="15"/>
        <v>0</v>
      </c>
      <c r="BV8" s="494">
        <f t="shared" si="15"/>
        <v>0</v>
      </c>
      <c r="BW8" s="505">
        <f t="shared" si="15"/>
        <v>0</v>
      </c>
      <c r="BX8" s="495">
        <f t="shared" si="15"/>
        <v>0</v>
      </c>
      <c r="BZ8" s="500">
        <f t="shared" ref="BZ8:CM8" si="16">SUM(BZ9:BZ11)</f>
        <v>0</v>
      </c>
      <c r="CA8" s="494">
        <f t="shared" si="16"/>
        <v>0</v>
      </c>
      <c r="CB8" s="494">
        <f t="shared" si="16"/>
        <v>0</v>
      </c>
      <c r="CC8" s="494">
        <f t="shared" si="16"/>
        <v>0</v>
      </c>
      <c r="CD8" s="494">
        <f t="shared" si="16"/>
        <v>0</v>
      </c>
      <c r="CE8" s="494">
        <f t="shared" si="16"/>
        <v>0</v>
      </c>
      <c r="CF8" s="494">
        <f t="shared" si="16"/>
        <v>0</v>
      </c>
      <c r="CG8" s="494">
        <f t="shared" si="16"/>
        <v>0</v>
      </c>
      <c r="CH8" s="494">
        <f t="shared" si="16"/>
        <v>0</v>
      </c>
      <c r="CI8" s="494">
        <f t="shared" si="16"/>
        <v>0</v>
      </c>
      <c r="CJ8" s="494">
        <f t="shared" si="16"/>
        <v>0</v>
      </c>
      <c r="CK8" s="494">
        <f t="shared" si="16"/>
        <v>0</v>
      </c>
      <c r="CL8" s="505">
        <f t="shared" si="16"/>
        <v>0</v>
      </c>
      <c r="CM8" s="495">
        <f t="shared" si="16"/>
        <v>0</v>
      </c>
      <c r="CO8" s="500">
        <f t="shared" ref="CO8:DB8" si="17">SUM(CO9:CO11)</f>
        <v>0</v>
      </c>
      <c r="CP8" s="494">
        <f t="shared" si="17"/>
        <v>0</v>
      </c>
      <c r="CQ8" s="494">
        <f t="shared" si="17"/>
        <v>0</v>
      </c>
      <c r="CR8" s="494">
        <f t="shared" si="17"/>
        <v>0</v>
      </c>
      <c r="CS8" s="494">
        <f t="shared" si="17"/>
        <v>0</v>
      </c>
      <c r="CT8" s="494">
        <f t="shared" si="17"/>
        <v>0</v>
      </c>
      <c r="CU8" s="494">
        <f t="shared" si="17"/>
        <v>0</v>
      </c>
      <c r="CV8" s="494">
        <f t="shared" si="17"/>
        <v>0</v>
      </c>
      <c r="CW8" s="494">
        <f t="shared" si="17"/>
        <v>0</v>
      </c>
      <c r="CX8" s="494">
        <f t="shared" si="17"/>
        <v>0</v>
      </c>
      <c r="CY8" s="494">
        <f t="shared" si="17"/>
        <v>0</v>
      </c>
      <c r="CZ8" s="494">
        <f t="shared" si="17"/>
        <v>0</v>
      </c>
      <c r="DA8" s="505">
        <f t="shared" si="17"/>
        <v>0</v>
      </c>
      <c r="DB8" s="495">
        <f t="shared" si="17"/>
        <v>0</v>
      </c>
      <c r="DD8" s="500">
        <f t="shared" ref="DD8:DQ8" si="18">SUM(DD9:DD11)</f>
        <v>0</v>
      </c>
      <c r="DE8" s="494">
        <f t="shared" si="18"/>
        <v>0</v>
      </c>
      <c r="DF8" s="494">
        <f t="shared" si="18"/>
        <v>0</v>
      </c>
      <c r="DG8" s="494">
        <f t="shared" si="18"/>
        <v>0</v>
      </c>
      <c r="DH8" s="494">
        <f t="shared" si="18"/>
        <v>0</v>
      </c>
      <c r="DI8" s="494">
        <f t="shared" si="18"/>
        <v>0</v>
      </c>
      <c r="DJ8" s="494">
        <f t="shared" si="18"/>
        <v>0</v>
      </c>
      <c r="DK8" s="494">
        <f t="shared" si="18"/>
        <v>0</v>
      </c>
      <c r="DL8" s="494">
        <f t="shared" si="18"/>
        <v>0</v>
      </c>
      <c r="DM8" s="494">
        <f t="shared" si="18"/>
        <v>0</v>
      </c>
      <c r="DN8" s="494">
        <f t="shared" si="18"/>
        <v>0</v>
      </c>
      <c r="DO8" s="494">
        <f t="shared" si="18"/>
        <v>0</v>
      </c>
      <c r="DP8" s="505">
        <f t="shared" si="18"/>
        <v>0</v>
      </c>
      <c r="DQ8" s="495">
        <f t="shared" si="18"/>
        <v>0</v>
      </c>
      <c r="DS8" s="500">
        <f t="shared" ref="DS8:EF8" si="19">SUM(DS9:DS11)</f>
        <v>0</v>
      </c>
      <c r="DT8" s="494">
        <f t="shared" si="19"/>
        <v>0</v>
      </c>
      <c r="DU8" s="494">
        <f t="shared" si="19"/>
        <v>0</v>
      </c>
      <c r="DV8" s="494">
        <f t="shared" si="19"/>
        <v>0</v>
      </c>
      <c r="DW8" s="494">
        <f t="shared" si="19"/>
        <v>0</v>
      </c>
      <c r="DX8" s="494">
        <f t="shared" si="19"/>
        <v>0</v>
      </c>
      <c r="DY8" s="494">
        <f t="shared" si="19"/>
        <v>0</v>
      </c>
      <c r="DZ8" s="494">
        <f t="shared" si="19"/>
        <v>0</v>
      </c>
      <c r="EA8" s="494">
        <f t="shared" si="19"/>
        <v>0</v>
      </c>
      <c r="EB8" s="494">
        <f t="shared" si="19"/>
        <v>0</v>
      </c>
      <c r="EC8" s="494">
        <f t="shared" si="19"/>
        <v>0</v>
      </c>
      <c r="ED8" s="494">
        <f t="shared" si="19"/>
        <v>0</v>
      </c>
      <c r="EE8" s="505">
        <f t="shared" si="19"/>
        <v>0</v>
      </c>
      <c r="EF8" s="495">
        <f t="shared" si="19"/>
        <v>0</v>
      </c>
      <c r="EH8" s="500">
        <f t="shared" ref="EH8:EU8" si="20">SUM(EH9:EH11)</f>
        <v>0</v>
      </c>
      <c r="EI8" s="494">
        <f t="shared" si="20"/>
        <v>0</v>
      </c>
      <c r="EJ8" s="494">
        <f t="shared" si="20"/>
        <v>0</v>
      </c>
      <c r="EK8" s="494">
        <f t="shared" si="20"/>
        <v>0</v>
      </c>
      <c r="EL8" s="494">
        <f t="shared" si="20"/>
        <v>0</v>
      </c>
      <c r="EM8" s="494">
        <f t="shared" si="20"/>
        <v>0</v>
      </c>
      <c r="EN8" s="494">
        <f t="shared" si="20"/>
        <v>0</v>
      </c>
      <c r="EO8" s="494">
        <f t="shared" si="20"/>
        <v>0</v>
      </c>
      <c r="EP8" s="494">
        <f t="shared" si="20"/>
        <v>0</v>
      </c>
      <c r="EQ8" s="494">
        <f t="shared" si="20"/>
        <v>0</v>
      </c>
      <c r="ER8" s="494">
        <f t="shared" si="20"/>
        <v>0</v>
      </c>
      <c r="ES8" s="494">
        <f t="shared" si="20"/>
        <v>0</v>
      </c>
      <c r="ET8" s="505">
        <f t="shared" si="20"/>
        <v>0</v>
      </c>
      <c r="EU8" s="495">
        <f t="shared" si="20"/>
        <v>0</v>
      </c>
    </row>
    <row r="9" spans="1:151" ht="30" customHeight="1" x14ac:dyDescent="0.2">
      <c r="B9" s="496" t="s">
        <v>214</v>
      </c>
      <c r="C9" s="491"/>
      <c r="D9" s="491"/>
      <c r="E9" s="491"/>
      <c r="F9" s="491"/>
      <c r="G9" s="494">
        <f>C9+D9-E9+F9</f>
        <v>0</v>
      </c>
      <c r="H9" s="491"/>
      <c r="I9" s="491"/>
      <c r="J9" s="491"/>
      <c r="K9" s="491"/>
      <c r="L9" s="491"/>
      <c r="M9" s="493"/>
      <c r="N9" s="494">
        <f>H9+I9-J9+K9-L9+M9</f>
        <v>0</v>
      </c>
      <c r="O9" s="506"/>
      <c r="P9" s="492"/>
      <c r="R9" s="501"/>
      <c r="S9" s="491"/>
      <c r="T9" s="491"/>
      <c r="U9" s="491"/>
      <c r="V9" s="494">
        <f>R9+S9-T9+U9</f>
        <v>0</v>
      </c>
      <c r="W9" s="491"/>
      <c r="X9" s="491"/>
      <c r="Y9" s="491"/>
      <c r="Z9" s="491"/>
      <c r="AA9" s="491"/>
      <c r="AB9" s="493"/>
      <c r="AC9" s="494">
        <f>W9+X9-Y9+Z9-AA9+AB9</f>
        <v>0</v>
      </c>
      <c r="AD9" s="506"/>
      <c r="AE9" s="492"/>
      <c r="AG9" s="501"/>
      <c r="AH9" s="491"/>
      <c r="AI9" s="491"/>
      <c r="AJ9" s="491"/>
      <c r="AK9" s="494">
        <f>AG9+AH9-AI9+AJ9</f>
        <v>0</v>
      </c>
      <c r="AL9" s="491"/>
      <c r="AM9" s="491"/>
      <c r="AN9" s="491"/>
      <c r="AO9" s="491"/>
      <c r="AP9" s="491"/>
      <c r="AQ9" s="493"/>
      <c r="AR9" s="494">
        <f>AL9+AM9-AN9+AO9-AP9+AQ9</f>
        <v>0</v>
      </c>
      <c r="AS9" s="506"/>
      <c r="AT9" s="492"/>
      <c r="AV9" s="501"/>
      <c r="AW9" s="491"/>
      <c r="AX9" s="491"/>
      <c r="AY9" s="491"/>
      <c r="AZ9" s="494">
        <f>AV9+AW9-AX9+AY9</f>
        <v>0</v>
      </c>
      <c r="BA9" s="491"/>
      <c r="BB9" s="491"/>
      <c r="BC9" s="491"/>
      <c r="BD9" s="491"/>
      <c r="BE9" s="491"/>
      <c r="BF9" s="493"/>
      <c r="BG9" s="494">
        <f>BA9+BB9-BC9+BD9-BE9+BF9</f>
        <v>0</v>
      </c>
      <c r="BH9" s="506"/>
      <c r="BI9" s="492"/>
      <c r="BK9" s="501"/>
      <c r="BL9" s="491"/>
      <c r="BM9" s="491"/>
      <c r="BN9" s="491"/>
      <c r="BO9" s="494">
        <f>BK9+BL9-BM9+BN9</f>
        <v>0</v>
      </c>
      <c r="BP9" s="491"/>
      <c r="BQ9" s="491"/>
      <c r="BR9" s="491"/>
      <c r="BS9" s="491"/>
      <c r="BT9" s="491"/>
      <c r="BU9" s="493"/>
      <c r="BV9" s="494">
        <f>BP9+BQ9-BR9+BS9-BT9+BU9</f>
        <v>0</v>
      </c>
      <c r="BW9" s="506"/>
      <c r="BX9" s="492"/>
      <c r="BZ9" s="501"/>
      <c r="CA9" s="491"/>
      <c r="CB9" s="491"/>
      <c r="CC9" s="491"/>
      <c r="CD9" s="494">
        <f>BZ9+CA9-CB9+CC9</f>
        <v>0</v>
      </c>
      <c r="CE9" s="491"/>
      <c r="CF9" s="491"/>
      <c r="CG9" s="491"/>
      <c r="CH9" s="491"/>
      <c r="CI9" s="491"/>
      <c r="CJ9" s="493"/>
      <c r="CK9" s="494">
        <f>CE9+CF9-CG9+CH9-CI9+CJ9</f>
        <v>0</v>
      </c>
      <c r="CL9" s="506"/>
      <c r="CM9" s="492"/>
      <c r="CO9" s="501"/>
      <c r="CP9" s="491"/>
      <c r="CQ9" s="491"/>
      <c r="CR9" s="491"/>
      <c r="CS9" s="494">
        <f>CO9+CP9-CQ9+CR9</f>
        <v>0</v>
      </c>
      <c r="CT9" s="491"/>
      <c r="CU9" s="491"/>
      <c r="CV9" s="491"/>
      <c r="CW9" s="491"/>
      <c r="CX9" s="491"/>
      <c r="CY9" s="493"/>
      <c r="CZ9" s="494">
        <f>CT9+CU9-CV9+CW9-CX9+CY9</f>
        <v>0</v>
      </c>
      <c r="DA9" s="506"/>
      <c r="DB9" s="492"/>
      <c r="DD9" s="501"/>
      <c r="DE9" s="491"/>
      <c r="DF9" s="491"/>
      <c r="DG9" s="491"/>
      <c r="DH9" s="494">
        <f>DD9+DE9-DF9+DG9</f>
        <v>0</v>
      </c>
      <c r="DI9" s="491"/>
      <c r="DJ9" s="491"/>
      <c r="DK9" s="491"/>
      <c r="DL9" s="491"/>
      <c r="DM9" s="491"/>
      <c r="DN9" s="493"/>
      <c r="DO9" s="494">
        <f>DI9+DJ9-DK9+DL9-DM9+DN9</f>
        <v>0</v>
      </c>
      <c r="DP9" s="506"/>
      <c r="DQ9" s="492"/>
      <c r="DS9" s="501"/>
      <c r="DT9" s="491"/>
      <c r="DU9" s="491"/>
      <c r="DV9" s="491"/>
      <c r="DW9" s="494">
        <f>DS9+DT9-DU9+DV9</f>
        <v>0</v>
      </c>
      <c r="DX9" s="491"/>
      <c r="DY9" s="491"/>
      <c r="DZ9" s="491"/>
      <c r="EA9" s="491"/>
      <c r="EB9" s="491"/>
      <c r="EC9" s="493"/>
      <c r="ED9" s="494">
        <f>DX9+DY9-DZ9+EA9-EB9+EC9</f>
        <v>0</v>
      </c>
      <c r="EE9" s="506"/>
      <c r="EF9" s="492"/>
      <c r="EH9" s="501"/>
      <c r="EI9" s="491"/>
      <c r="EJ9" s="491"/>
      <c r="EK9" s="491"/>
      <c r="EL9" s="494">
        <f>EH9+EI9-EJ9+EK9</f>
        <v>0</v>
      </c>
      <c r="EM9" s="491"/>
      <c r="EN9" s="491"/>
      <c r="EO9" s="491"/>
      <c r="EP9" s="491"/>
      <c r="EQ9" s="491"/>
      <c r="ER9" s="493"/>
      <c r="ES9" s="494">
        <f>EM9+EN9-EO9+EP9-EQ9+ER9</f>
        <v>0</v>
      </c>
      <c r="ET9" s="506"/>
      <c r="EU9" s="492"/>
    </row>
    <row r="10" spans="1:151" ht="15" customHeight="1" x14ac:dyDescent="0.2">
      <c r="B10" s="496" t="s">
        <v>215</v>
      </c>
      <c r="C10" s="491"/>
      <c r="D10" s="491"/>
      <c r="E10" s="491"/>
      <c r="F10" s="491"/>
      <c r="G10" s="494">
        <f t="shared" ref="G10:G11" si="21">C10+D10-E10+F10</f>
        <v>0</v>
      </c>
      <c r="H10" s="491"/>
      <c r="I10" s="491"/>
      <c r="J10" s="491"/>
      <c r="K10" s="491"/>
      <c r="L10" s="491"/>
      <c r="M10" s="493"/>
      <c r="N10" s="494">
        <f t="shared" ref="N10:N11" si="22">H10+I10-J10+K10-L10+M10</f>
        <v>0</v>
      </c>
      <c r="O10" s="506"/>
      <c r="P10" s="492"/>
      <c r="R10" s="501"/>
      <c r="S10" s="491"/>
      <c r="T10" s="491"/>
      <c r="U10" s="491"/>
      <c r="V10" s="494">
        <f t="shared" ref="V10:V11" si="23">R10+S10-T10+U10</f>
        <v>0</v>
      </c>
      <c r="W10" s="491"/>
      <c r="X10" s="491"/>
      <c r="Y10" s="491"/>
      <c r="Z10" s="491"/>
      <c r="AA10" s="491"/>
      <c r="AB10" s="493"/>
      <c r="AC10" s="494">
        <f t="shared" ref="AC10:AC11" si="24">W10+X10-Y10+Z10-AA10+AB10</f>
        <v>0</v>
      </c>
      <c r="AD10" s="506"/>
      <c r="AE10" s="492"/>
      <c r="AG10" s="501"/>
      <c r="AH10" s="491"/>
      <c r="AI10" s="491"/>
      <c r="AJ10" s="491"/>
      <c r="AK10" s="494">
        <f t="shared" ref="AK10:AK11" si="25">AG10+AH10-AI10+AJ10</f>
        <v>0</v>
      </c>
      <c r="AL10" s="491"/>
      <c r="AM10" s="491"/>
      <c r="AN10" s="491"/>
      <c r="AO10" s="491"/>
      <c r="AP10" s="491"/>
      <c r="AQ10" s="493"/>
      <c r="AR10" s="494">
        <f t="shared" ref="AR10:AR11" si="26">AL10+AM10-AN10+AO10-AP10+AQ10</f>
        <v>0</v>
      </c>
      <c r="AS10" s="506"/>
      <c r="AT10" s="492"/>
      <c r="AV10" s="501"/>
      <c r="AW10" s="491"/>
      <c r="AX10" s="491"/>
      <c r="AY10" s="491"/>
      <c r="AZ10" s="494">
        <f t="shared" ref="AZ10:AZ11" si="27">AV10+AW10-AX10+AY10</f>
        <v>0</v>
      </c>
      <c r="BA10" s="491"/>
      <c r="BB10" s="491"/>
      <c r="BC10" s="491"/>
      <c r="BD10" s="491"/>
      <c r="BE10" s="491"/>
      <c r="BF10" s="493"/>
      <c r="BG10" s="494">
        <f t="shared" ref="BG10:BG11" si="28">BA10+BB10-BC10+BD10-BE10+BF10</f>
        <v>0</v>
      </c>
      <c r="BH10" s="506"/>
      <c r="BI10" s="492"/>
      <c r="BK10" s="501"/>
      <c r="BL10" s="491"/>
      <c r="BM10" s="491"/>
      <c r="BN10" s="491"/>
      <c r="BO10" s="494">
        <f t="shared" ref="BO10:BO11" si="29">BK10+BL10-BM10+BN10</f>
        <v>0</v>
      </c>
      <c r="BP10" s="491"/>
      <c r="BQ10" s="491"/>
      <c r="BR10" s="491"/>
      <c r="BS10" s="491"/>
      <c r="BT10" s="491"/>
      <c r="BU10" s="493"/>
      <c r="BV10" s="494">
        <f t="shared" ref="BV10:BV11" si="30">BP10+BQ10-BR10+BS10-BT10+BU10</f>
        <v>0</v>
      </c>
      <c r="BW10" s="506"/>
      <c r="BX10" s="492"/>
      <c r="BZ10" s="501"/>
      <c r="CA10" s="491"/>
      <c r="CB10" s="491"/>
      <c r="CC10" s="491"/>
      <c r="CD10" s="494">
        <f t="shared" ref="CD10:CD11" si="31">BZ10+CA10-CB10+CC10</f>
        <v>0</v>
      </c>
      <c r="CE10" s="491"/>
      <c r="CF10" s="491"/>
      <c r="CG10" s="491"/>
      <c r="CH10" s="491"/>
      <c r="CI10" s="491"/>
      <c r="CJ10" s="493"/>
      <c r="CK10" s="494">
        <f t="shared" ref="CK10:CK11" si="32">CE10+CF10-CG10+CH10-CI10+CJ10</f>
        <v>0</v>
      </c>
      <c r="CL10" s="506"/>
      <c r="CM10" s="492"/>
      <c r="CO10" s="501"/>
      <c r="CP10" s="491"/>
      <c r="CQ10" s="491"/>
      <c r="CR10" s="491"/>
      <c r="CS10" s="494">
        <f t="shared" ref="CS10:CS11" si="33">CO10+CP10-CQ10+CR10</f>
        <v>0</v>
      </c>
      <c r="CT10" s="491"/>
      <c r="CU10" s="491"/>
      <c r="CV10" s="491"/>
      <c r="CW10" s="491"/>
      <c r="CX10" s="491"/>
      <c r="CY10" s="493"/>
      <c r="CZ10" s="494">
        <f t="shared" ref="CZ10:CZ11" si="34">CT10+CU10-CV10+CW10-CX10+CY10</f>
        <v>0</v>
      </c>
      <c r="DA10" s="506"/>
      <c r="DB10" s="492"/>
      <c r="DD10" s="501"/>
      <c r="DE10" s="491"/>
      <c r="DF10" s="491"/>
      <c r="DG10" s="491"/>
      <c r="DH10" s="494">
        <f t="shared" ref="DH10:DH11" si="35">DD10+DE10-DF10+DG10</f>
        <v>0</v>
      </c>
      <c r="DI10" s="491"/>
      <c r="DJ10" s="491"/>
      <c r="DK10" s="491"/>
      <c r="DL10" s="491"/>
      <c r="DM10" s="491"/>
      <c r="DN10" s="493"/>
      <c r="DO10" s="494">
        <f t="shared" ref="DO10:DO11" si="36">DI10+DJ10-DK10+DL10-DM10+DN10</f>
        <v>0</v>
      </c>
      <c r="DP10" s="506"/>
      <c r="DQ10" s="492"/>
      <c r="DS10" s="501"/>
      <c r="DT10" s="491"/>
      <c r="DU10" s="491"/>
      <c r="DV10" s="491"/>
      <c r="DW10" s="494">
        <f t="shared" ref="DW10:DW11" si="37">DS10+DT10-DU10+DV10</f>
        <v>0</v>
      </c>
      <c r="DX10" s="491"/>
      <c r="DY10" s="491"/>
      <c r="DZ10" s="491"/>
      <c r="EA10" s="491"/>
      <c r="EB10" s="491"/>
      <c r="EC10" s="493"/>
      <c r="ED10" s="494">
        <f t="shared" ref="ED10:ED11" si="38">DX10+DY10-DZ10+EA10-EB10+EC10</f>
        <v>0</v>
      </c>
      <c r="EE10" s="506"/>
      <c r="EF10" s="492"/>
      <c r="EH10" s="501"/>
      <c r="EI10" s="491"/>
      <c r="EJ10" s="491"/>
      <c r="EK10" s="491"/>
      <c r="EL10" s="494">
        <f t="shared" ref="EL10:EL11" si="39">EH10+EI10-EJ10+EK10</f>
        <v>0</v>
      </c>
      <c r="EM10" s="491"/>
      <c r="EN10" s="491"/>
      <c r="EO10" s="491"/>
      <c r="EP10" s="491"/>
      <c r="EQ10" s="491"/>
      <c r="ER10" s="493"/>
      <c r="ES10" s="494">
        <f t="shared" ref="ES10:ES11" si="40">EM10+EN10-EO10+EP10-EQ10+ER10</f>
        <v>0</v>
      </c>
      <c r="ET10" s="506"/>
      <c r="EU10" s="492"/>
    </row>
    <row r="11" spans="1:151" ht="15" customHeight="1" x14ac:dyDescent="0.2">
      <c r="B11" s="496" t="s">
        <v>216</v>
      </c>
      <c r="C11" s="491"/>
      <c r="D11" s="491"/>
      <c r="E11" s="491"/>
      <c r="F11" s="491"/>
      <c r="G11" s="494">
        <f t="shared" si="21"/>
        <v>0</v>
      </c>
      <c r="H11" s="491"/>
      <c r="I11" s="491"/>
      <c r="J11" s="491"/>
      <c r="K11" s="491"/>
      <c r="L11" s="491"/>
      <c r="M11" s="493"/>
      <c r="N11" s="494">
        <f t="shared" si="22"/>
        <v>0</v>
      </c>
      <c r="O11" s="506"/>
      <c r="P11" s="492"/>
      <c r="R11" s="501"/>
      <c r="S11" s="491"/>
      <c r="T11" s="491"/>
      <c r="U11" s="491"/>
      <c r="V11" s="494">
        <f t="shared" si="23"/>
        <v>0</v>
      </c>
      <c r="W11" s="491"/>
      <c r="X11" s="491"/>
      <c r="Y11" s="491"/>
      <c r="Z11" s="491"/>
      <c r="AA11" s="491"/>
      <c r="AB11" s="493"/>
      <c r="AC11" s="494">
        <f t="shared" si="24"/>
        <v>0</v>
      </c>
      <c r="AD11" s="506"/>
      <c r="AE11" s="492"/>
      <c r="AG11" s="501"/>
      <c r="AH11" s="491"/>
      <c r="AI11" s="491"/>
      <c r="AJ11" s="491"/>
      <c r="AK11" s="494">
        <f t="shared" si="25"/>
        <v>0</v>
      </c>
      <c r="AL11" s="491"/>
      <c r="AM11" s="491"/>
      <c r="AN11" s="491"/>
      <c r="AO11" s="491"/>
      <c r="AP11" s="491"/>
      <c r="AQ11" s="493"/>
      <c r="AR11" s="494">
        <f t="shared" si="26"/>
        <v>0</v>
      </c>
      <c r="AS11" s="506"/>
      <c r="AT11" s="492"/>
      <c r="AV11" s="501"/>
      <c r="AW11" s="491"/>
      <c r="AX11" s="491"/>
      <c r="AY11" s="491"/>
      <c r="AZ11" s="494">
        <f t="shared" si="27"/>
        <v>0</v>
      </c>
      <c r="BA11" s="491"/>
      <c r="BB11" s="491"/>
      <c r="BC11" s="491"/>
      <c r="BD11" s="491"/>
      <c r="BE11" s="491"/>
      <c r="BF11" s="493"/>
      <c r="BG11" s="494">
        <f t="shared" si="28"/>
        <v>0</v>
      </c>
      <c r="BH11" s="506"/>
      <c r="BI11" s="492"/>
      <c r="BK11" s="501"/>
      <c r="BL11" s="491"/>
      <c r="BM11" s="491"/>
      <c r="BN11" s="491"/>
      <c r="BO11" s="494">
        <f t="shared" si="29"/>
        <v>0</v>
      </c>
      <c r="BP11" s="491"/>
      <c r="BQ11" s="491"/>
      <c r="BR11" s="491"/>
      <c r="BS11" s="491"/>
      <c r="BT11" s="491"/>
      <c r="BU11" s="493"/>
      <c r="BV11" s="494">
        <f t="shared" si="30"/>
        <v>0</v>
      </c>
      <c r="BW11" s="506"/>
      <c r="BX11" s="492"/>
      <c r="BZ11" s="501"/>
      <c r="CA11" s="491"/>
      <c r="CB11" s="491"/>
      <c r="CC11" s="491"/>
      <c r="CD11" s="494">
        <f t="shared" si="31"/>
        <v>0</v>
      </c>
      <c r="CE11" s="491"/>
      <c r="CF11" s="491"/>
      <c r="CG11" s="491"/>
      <c r="CH11" s="491"/>
      <c r="CI11" s="491"/>
      <c r="CJ11" s="493"/>
      <c r="CK11" s="494">
        <f t="shared" si="32"/>
        <v>0</v>
      </c>
      <c r="CL11" s="506"/>
      <c r="CM11" s="492"/>
      <c r="CO11" s="501"/>
      <c r="CP11" s="491"/>
      <c r="CQ11" s="491"/>
      <c r="CR11" s="491"/>
      <c r="CS11" s="494">
        <f t="shared" si="33"/>
        <v>0</v>
      </c>
      <c r="CT11" s="491"/>
      <c r="CU11" s="491"/>
      <c r="CV11" s="491"/>
      <c r="CW11" s="491"/>
      <c r="CX11" s="491"/>
      <c r="CY11" s="493"/>
      <c r="CZ11" s="494">
        <f t="shared" si="34"/>
        <v>0</v>
      </c>
      <c r="DA11" s="506"/>
      <c r="DB11" s="492"/>
      <c r="DD11" s="501"/>
      <c r="DE11" s="491"/>
      <c r="DF11" s="491"/>
      <c r="DG11" s="491"/>
      <c r="DH11" s="494">
        <f t="shared" si="35"/>
        <v>0</v>
      </c>
      <c r="DI11" s="491"/>
      <c r="DJ11" s="491"/>
      <c r="DK11" s="491"/>
      <c r="DL11" s="491"/>
      <c r="DM11" s="491"/>
      <c r="DN11" s="493"/>
      <c r="DO11" s="494">
        <f t="shared" si="36"/>
        <v>0</v>
      </c>
      <c r="DP11" s="506"/>
      <c r="DQ11" s="492"/>
      <c r="DS11" s="501"/>
      <c r="DT11" s="491"/>
      <c r="DU11" s="491"/>
      <c r="DV11" s="491"/>
      <c r="DW11" s="494">
        <f t="shared" si="37"/>
        <v>0</v>
      </c>
      <c r="DX11" s="491"/>
      <c r="DY11" s="491"/>
      <c r="DZ11" s="491"/>
      <c r="EA11" s="491"/>
      <c r="EB11" s="491"/>
      <c r="EC11" s="493"/>
      <c r="ED11" s="494">
        <f t="shared" si="38"/>
        <v>0</v>
      </c>
      <c r="EE11" s="506"/>
      <c r="EF11" s="492"/>
      <c r="EH11" s="501"/>
      <c r="EI11" s="491"/>
      <c r="EJ11" s="491"/>
      <c r="EK11" s="491"/>
      <c r="EL11" s="494">
        <f t="shared" si="39"/>
        <v>0</v>
      </c>
      <c r="EM11" s="491"/>
      <c r="EN11" s="491"/>
      <c r="EO11" s="491"/>
      <c r="EP11" s="491"/>
      <c r="EQ11" s="491"/>
      <c r="ER11" s="493"/>
      <c r="ES11" s="494">
        <f t="shared" si="40"/>
        <v>0</v>
      </c>
      <c r="ET11" s="506"/>
      <c r="EU11" s="492"/>
    </row>
    <row r="12" spans="1:151" ht="15" customHeight="1" x14ac:dyDescent="0.2">
      <c r="B12" s="496" t="s">
        <v>217</v>
      </c>
      <c r="C12" s="505">
        <f t="shared" ref="C12:P12" si="41">SUM(C13:C16)</f>
        <v>0</v>
      </c>
      <c r="D12" s="494">
        <f t="shared" si="41"/>
        <v>0</v>
      </c>
      <c r="E12" s="494">
        <f t="shared" si="41"/>
        <v>0</v>
      </c>
      <c r="F12" s="494">
        <f t="shared" si="41"/>
        <v>0</v>
      </c>
      <c r="G12" s="494">
        <f t="shared" si="41"/>
        <v>0</v>
      </c>
      <c r="H12" s="494">
        <f t="shared" si="41"/>
        <v>0</v>
      </c>
      <c r="I12" s="494">
        <f t="shared" si="41"/>
        <v>0</v>
      </c>
      <c r="J12" s="494">
        <f t="shared" si="41"/>
        <v>0</v>
      </c>
      <c r="K12" s="494">
        <f t="shared" si="41"/>
        <v>0</v>
      </c>
      <c r="L12" s="494">
        <f t="shared" si="41"/>
        <v>0</v>
      </c>
      <c r="M12" s="494">
        <f t="shared" si="41"/>
        <v>0</v>
      </c>
      <c r="N12" s="494">
        <f t="shared" si="41"/>
        <v>0</v>
      </c>
      <c r="O12" s="494">
        <f t="shared" si="41"/>
        <v>0</v>
      </c>
      <c r="P12" s="495">
        <f t="shared" si="41"/>
        <v>0</v>
      </c>
      <c r="R12" s="500">
        <f t="shared" ref="R12:AE12" si="42">SUM(R13:R16)</f>
        <v>0</v>
      </c>
      <c r="S12" s="494">
        <f t="shared" si="42"/>
        <v>0</v>
      </c>
      <c r="T12" s="494">
        <f t="shared" si="42"/>
        <v>0</v>
      </c>
      <c r="U12" s="494">
        <f t="shared" si="42"/>
        <v>0</v>
      </c>
      <c r="V12" s="494">
        <f t="shared" si="42"/>
        <v>0</v>
      </c>
      <c r="W12" s="494">
        <f t="shared" si="42"/>
        <v>0</v>
      </c>
      <c r="X12" s="494">
        <f t="shared" si="42"/>
        <v>0</v>
      </c>
      <c r="Y12" s="494">
        <f t="shared" si="42"/>
        <v>0</v>
      </c>
      <c r="Z12" s="494">
        <f t="shared" si="42"/>
        <v>0</v>
      </c>
      <c r="AA12" s="494">
        <f t="shared" si="42"/>
        <v>0</v>
      </c>
      <c r="AB12" s="494">
        <f t="shared" si="42"/>
        <v>0</v>
      </c>
      <c r="AC12" s="494">
        <f t="shared" si="42"/>
        <v>0</v>
      </c>
      <c r="AD12" s="494">
        <f t="shared" si="42"/>
        <v>0</v>
      </c>
      <c r="AE12" s="495">
        <f t="shared" si="42"/>
        <v>0</v>
      </c>
      <c r="AG12" s="500">
        <f t="shared" ref="AG12:AT12" si="43">SUM(AG13:AG16)</f>
        <v>0</v>
      </c>
      <c r="AH12" s="494">
        <f t="shared" si="43"/>
        <v>0</v>
      </c>
      <c r="AI12" s="494">
        <f t="shared" si="43"/>
        <v>0</v>
      </c>
      <c r="AJ12" s="494">
        <f t="shared" si="43"/>
        <v>0</v>
      </c>
      <c r="AK12" s="494">
        <f t="shared" si="43"/>
        <v>0</v>
      </c>
      <c r="AL12" s="494">
        <f t="shared" si="43"/>
        <v>0</v>
      </c>
      <c r="AM12" s="494">
        <f t="shared" si="43"/>
        <v>0</v>
      </c>
      <c r="AN12" s="494">
        <f t="shared" si="43"/>
        <v>0</v>
      </c>
      <c r="AO12" s="494">
        <f t="shared" si="43"/>
        <v>0</v>
      </c>
      <c r="AP12" s="494">
        <f t="shared" si="43"/>
        <v>0</v>
      </c>
      <c r="AQ12" s="494">
        <f t="shared" si="43"/>
        <v>0</v>
      </c>
      <c r="AR12" s="494">
        <f t="shared" si="43"/>
        <v>0</v>
      </c>
      <c r="AS12" s="494">
        <f t="shared" si="43"/>
        <v>0</v>
      </c>
      <c r="AT12" s="495">
        <f t="shared" si="43"/>
        <v>0</v>
      </c>
      <c r="AV12" s="500">
        <f t="shared" ref="AV12:BI12" si="44">SUM(AV13:AV16)</f>
        <v>0</v>
      </c>
      <c r="AW12" s="494">
        <f t="shared" si="44"/>
        <v>0</v>
      </c>
      <c r="AX12" s="494">
        <f t="shared" si="44"/>
        <v>0</v>
      </c>
      <c r="AY12" s="494">
        <f t="shared" si="44"/>
        <v>0</v>
      </c>
      <c r="AZ12" s="494">
        <f t="shared" si="44"/>
        <v>0</v>
      </c>
      <c r="BA12" s="494">
        <f t="shared" si="44"/>
        <v>0</v>
      </c>
      <c r="BB12" s="494">
        <f t="shared" si="44"/>
        <v>0</v>
      </c>
      <c r="BC12" s="494">
        <f t="shared" si="44"/>
        <v>0</v>
      </c>
      <c r="BD12" s="494">
        <f t="shared" si="44"/>
        <v>0</v>
      </c>
      <c r="BE12" s="494">
        <f t="shared" si="44"/>
        <v>0</v>
      </c>
      <c r="BF12" s="494">
        <f t="shared" si="44"/>
        <v>0</v>
      </c>
      <c r="BG12" s="494">
        <f t="shared" si="44"/>
        <v>0</v>
      </c>
      <c r="BH12" s="494">
        <f t="shared" si="44"/>
        <v>0</v>
      </c>
      <c r="BI12" s="495">
        <f t="shared" si="44"/>
        <v>0</v>
      </c>
      <c r="BK12" s="500">
        <f t="shared" ref="BK12:BX12" si="45">SUM(BK13:BK16)</f>
        <v>0</v>
      </c>
      <c r="BL12" s="494">
        <f t="shared" si="45"/>
        <v>0</v>
      </c>
      <c r="BM12" s="494">
        <f t="shared" si="45"/>
        <v>0</v>
      </c>
      <c r="BN12" s="494">
        <f t="shared" si="45"/>
        <v>0</v>
      </c>
      <c r="BO12" s="494">
        <f t="shared" si="45"/>
        <v>0</v>
      </c>
      <c r="BP12" s="494">
        <f t="shared" si="45"/>
        <v>0</v>
      </c>
      <c r="BQ12" s="494">
        <f t="shared" si="45"/>
        <v>0</v>
      </c>
      <c r="BR12" s="494">
        <f t="shared" si="45"/>
        <v>0</v>
      </c>
      <c r="BS12" s="494">
        <f t="shared" si="45"/>
        <v>0</v>
      </c>
      <c r="BT12" s="494">
        <f t="shared" si="45"/>
        <v>0</v>
      </c>
      <c r="BU12" s="494">
        <f t="shared" si="45"/>
        <v>0</v>
      </c>
      <c r="BV12" s="494">
        <f t="shared" si="45"/>
        <v>0</v>
      </c>
      <c r="BW12" s="494">
        <f t="shared" si="45"/>
        <v>0</v>
      </c>
      <c r="BX12" s="495">
        <f t="shared" si="45"/>
        <v>0</v>
      </c>
      <c r="BZ12" s="500">
        <f t="shared" ref="BZ12:CM12" si="46">SUM(BZ13:BZ16)</f>
        <v>0</v>
      </c>
      <c r="CA12" s="494">
        <f t="shared" si="46"/>
        <v>0</v>
      </c>
      <c r="CB12" s="494">
        <f t="shared" si="46"/>
        <v>0</v>
      </c>
      <c r="CC12" s="494">
        <f t="shared" si="46"/>
        <v>0</v>
      </c>
      <c r="CD12" s="494">
        <f t="shared" si="46"/>
        <v>0</v>
      </c>
      <c r="CE12" s="494">
        <f t="shared" si="46"/>
        <v>0</v>
      </c>
      <c r="CF12" s="494">
        <f t="shared" si="46"/>
        <v>0</v>
      </c>
      <c r="CG12" s="494">
        <f t="shared" si="46"/>
        <v>0</v>
      </c>
      <c r="CH12" s="494">
        <f t="shared" si="46"/>
        <v>0</v>
      </c>
      <c r="CI12" s="494">
        <f t="shared" si="46"/>
        <v>0</v>
      </c>
      <c r="CJ12" s="494">
        <f t="shared" si="46"/>
        <v>0</v>
      </c>
      <c r="CK12" s="494">
        <f t="shared" si="46"/>
        <v>0</v>
      </c>
      <c r="CL12" s="494">
        <f t="shared" si="46"/>
        <v>0</v>
      </c>
      <c r="CM12" s="495">
        <f t="shared" si="46"/>
        <v>0</v>
      </c>
      <c r="CO12" s="500">
        <f t="shared" ref="CO12:DB12" si="47">SUM(CO13:CO16)</f>
        <v>0</v>
      </c>
      <c r="CP12" s="494">
        <f t="shared" si="47"/>
        <v>0</v>
      </c>
      <c r="CQ12" s="494">
        <f t="shared" si="47"/>
        <v>0</v>
      </c>
      <c r="CR12" s="494">
        <f t="shared" si="47"/>
        <v>0</v>
      </c>
      <c r="CS12" s="494">
        <f t="shared" si="47"/>
        <v>0</v>
      </c>
      <c r="CT12" s="494">
        <f t="shared" si="47"/>
        <v>0</v>
      </c>
      <c r="CU12" s="494">
        <f t="shared" si="47"/>
        <v>0</v>
      </c>
      <c r="CV12" s="494">
        <f t="shared" si="47"/>
        <v>0</v>
      </c>
      <c r="CW12" s="494">
        <f t="shared" si="47"/>
        <v>0</v>
      </c>
      <c r="CX12" s="494">
        <f t="shared" si="47"/>
        <v>0</v>
      </c>
      <c r="CY12" s="494">
        <f t="shared" si="47"/>
        <v>0</v>
      </c>
      <c r="CZ12" s="494">
        <f t="shared" si="47"/>
        <v>0</v>
      </c>
      <c r="DA12" s="494">
        <f t="shared" si="47"/>
        <v>0</v>
      </c>
      <c r="DB12" s="495">
        <f t="shared" si="47"/>
        <v>0</v>
      </c>
      <c r="DD12" s="500">
        <f t="shared" ref="DD12:DQ12" si="48">SUM(DD13:DD16)</f>
        <v>0</v>
      </c>
      <c r="DE12" s="494">
        <f t="shared" si="48"/>
        <v>0</v>
      </c>
      <c r="DF12" s="494">
        <f t="shared" si="48"/>
        <v>0</v>
      </c>
      <c r="DG12" s="494">
        <f t="shared" si="48"/>
        <v>0</v>
      </c>
      <c r="DH12" s="494">
        <f t="shared" si="48"/>
        <v>0</v>
      </c>
      <c r="DI12" s="494">
        <f t="shared" si="48"/>
        <v>0</v>
      </c>
      <c r="DJ12" s="494">
        <f t="shared" si="48"/>
        <v>0</v>
      </c>
      <c r="DK12" s="494">
        <f t="shared" si="48"/>
        <v>0</v>
      </c>
      <c r="DL12" s="494">
        <f t="shared" si="48"/>
        <v>0</v>
      </c>
      <c r="DM12" s="494">
        <f t="shared" si="48"/>
        <v>0</v>
      </c>
      <c r="DN12" s="494">
        <f t="shared" si="48"/>
        <v>0</v>
      </c>
      <c r="DO12" s="494">
        <f t="shared" si="48"/>
        <v>0</v>
      </c>
      <c r="DP12" s="494">
        <f t="shared" si="48"/>
        <v>0</v>
      </c>
      <c r="DQ12" s="495">
        <f t="shared" si="48"/>
        <v>0</v>
      </c>
      <c r="DS12" s="500">
        <f t="shared" ref="DS12:EF12" si="49">SUM(DS13:DS16)</f>
        <v>0</v>
      </c>
      <c r="DT12" s="494">
        <f t="shared" si="49"/>
        <v>0</v>
      </c>
      <c r="DU12" s="494">
        <f t="shared" si="49"/>
        <v>0</v>
      </c>
      <c r="DV12" s="494">
        <f t="shared" si="49"/>
        <v>0</v>
      </c>
      <c r="DW12" s="494">
        <f t="shared" si="49"/>
        <v>0</v>
      </c>
      <c r="DX12" s="494">
        <f t="shared" si="49"/>
        <v>0</v>
      </c>
      <c r="DY12" s="494">
        <f t="shared" si="49"/>
        <v>0</v>
      </c>
      <c r="DZ12" s="494">
        <f t="shared" si="49"/>
        <v>0</v>
      </c>
      <c r="EA12" s="494">
        <f t="shared" si="49"/>
        <v>0</v>
      </c>
      <c r="EB12" s="494">
        <f t="shared" si="49"/>
        <v>0</v>
      </c>
      <c r="EC12" s="494">
        <f t="shared" si="49"/>
        <v>0</v>
      </c>
      <c r="ED12" s="494">
        <f t="shared" si="49"/>
        <v>0</v>
      </c>
      <c r="EE12" s="494">
        <f t="shared" si="49"/>
        <v>0</v>
      </c>
      <c r="EF12" s="495">
        <f t="shared" si="49"/>
        <v>0</v>
      </c>
      <c r="EH12" s="500">
        <f t="shared" ref="EH12:EU12" si="50">SUM(EH13:EH16)</f>
        <v>0</v>
      </c>
      <c r="EI12" s="494">
        <f t="shared" si="50"/>
        <v>0</v>
      </c>
      <c r="EJ12" s="494">
        <f t="shared" si="50"/>
        <v>0</v>
      </c>
      <c r="EK12" s="494">
        <f t="shared" si="50"/>
        <v>0</v>
      </c>
      <c r="EL12" s="494">
        <f t="shared" si="50"/>
        <v>0</v>
      </c>
      <c r="EM12" s="494">
        <f t="shared" si="50"/>
        <v>0</v>
      </c>
      <c r="EN12" s="494">
        <f t="shared" si="50"/>
        <v>0</v>
      </c>
      <c r="EO12" s="494">
        <f t="shared" si="50"/>
        <v>0</v>
      </c>
      <c r="EP12" s="494">
        <f t="shared" si="50"/>
        <v>0</v>
      </c>
      <c r="EQ12" s="494">
        <f t="shared" si="50"/>
        <v>0</v>
      </c>
      <c r="ER12" s="494">
        <f t="shared" si="50"/>
        <v>0</v>
      </c>
      <c r="ES12" s="494">
        <f t="shared" si="50"/>
        <v>0</v>
      </c>
      <c r="ET12" s="494">
        <f t="shared" si="50"/>
        <v>0</v>
      </c>
      <c r="EU12" s="495">
        <f t="shared" si="50"/>
        <v>0</v>
      </c>
    </row>
    <row r="13" spans="1:151" ht="30" customHeight="1" x14ac:dyDescent="0.2">
      <c r="B13" s="496" t="s">
        <v>218</v>
      </c>
      <c r="C13" s="491"/>
      <c r="D13" s="491"/>
      <c r="E13" s="491"/>
      <c r="F13" s="491"/>
      <c r="G13" s="494">
        <f t="shared" ref="G13:G16" si="51">C13+D13-E13+F13</f>
        <v>0</v>
      </c>
      <c r="H13" s="491"/>
      <c r="I13" s="491"/>
      <c r="J13" s="491"/>
      <c r="K13" s="491"/>
      <c r="L13" s="491"/>
      <c r="M13" s="493"/>
      <c r="N13" s="494">
        <f t="shared" ref="N13:N16" si="52">H13+I13-J13+K13-L13+M13</f>
        <v>0</v>
      </c>
      <c r="O13" s="506"/>
      <c r="P13" s="492"/>
      <c r="R13" s="501"/>
      <c r="S13" s="491"/>
      <c r="T13" s="491"/>
      <c r="U13" s="491"/>
      <c r="V13" s="494">
        <f t="shared" ref="V13:V16" si="53">R13+S13-T13+U13</f>
        <v>0</v>
      </c>
      <c r="W13" s="491"/>
      <c r="X13" s="491"/>
      <c r="Y13" s="491"/>
      <c r="Z13" s="491"/>
      <c r="AA13" s="491"/>
      <c r="AB13" s="493"/>
      <c r="AC13" s="494">
        <f t="shared" ref="AC13:AC16" si="54">W13+X13-Y13+Z13-AA13+AB13</f>
        <v>0</v>
      </c>
      <c r="AD13" s="506"/>
      <c r="AE13" s="492"/>
      <c r="AG13" s="501"/>
      <c r="AH13" s="491"/>
      <c r="AI13" s="491"/>
      <c r="AJ13" s="491"/>
      <c r="AK13" s="494">
        <f t="shared" ref="AK13:AK16" si="55">AG13+AH13-AI13+AJ13</f>
        <v>0</v>
      </c>
      <c r="AL13" s="491"/>
      <c r="AM13" s="491"/>
      <c r="AN13" s="491"/>
      <c r="AO13" s="491"/>
      <c r="AP13" s="491"/>
      <c r="AQ13" s="493"/>
      <c r="AR13" s="494">
        <f t="shared" ref="AR13:AR16" si="56">AL13+AM13-AN13+AO13-AP13+AQ13</f>
        <v>0</v>
      </c>
      <c r="AS13" s="506"/>
      <c r="AT13" s="492"/>
      <c r="AV13" s="501"/>
      <c r="AW13" s="491"/>
      <c r="AX13" s="491"/>
      <c r="AY13" s="491"/>
      <c r="AZ13" s="494">
        <f t="shared" ref="AZ13:AZ16" si="57">AV13+AW13-AX13+AY13</f>
        <v>0</v>
      </c>
      <c r="BA13" s="491"/>
      <c r="BB13" s="491"/>
      <c r="BC13" s="491"/>
      <c r="BD13" s="491"/>
      <c r="BE13" s="491"/>
      <c r="BF13" s="493"/>
      <c r="BG13" s="494">
        <f t="shared" ref="BG13:BG16" si="58">BA13+BB13-BC13+BD13-BE13+BF13</f>
        <v>0</v>
      </c>
      <c r="BH13" s="506"/>
      <c r="BI13" s="492"/>
      <c r="BK13" s="501"/>
      <c r="BL13" s="491"/>
      <c r="BM13" s="491"/>
      <c r="BN13" s="491"/>
      <c r="BO13" s="494">
        <f t="shared" ref="BO13:BO16" si="59">BK13+BL13-BM13+BN13</f>
        <v>0</v>
      </c>
      <c r="BP13" s="491"/>
      <c r="BQ13" s="491"/>
      <c r="BR13" s="491"/>
      <c r="BS13" s="491"/>
      <c r="BT13" s="491"/>
      <c r="BU13" s="493"/>
      <c r="BV13" s="494">
        <f t="shared" ref="BV13:BV16" si="60">BP13+BQ13-BR13+BS13-BT13+BU13</f>
        <v>0</v>
      </c>
      <c r="BW13" s="506"/>
      <c r="BX13" s="492"/>
      <c r="BZ13" s="501"/>
      <c r="CA13" s="491"/>
      <c r="CB13" s="491"/>
      <c r="CC13" s="491"/>
      <c r="CD13" s="494">
        <f t="shared" ref="CD13:CD16" si="61">BZ13+CA13-CB13+CC13</f>
        <v>0</v>
      </c>
      <c r="CE13" s="491"/>
      <c r="CF13" s="491"/>
      <c r="CG13" s="491"/>
      <c r="CH13" s="491"/>
      <c r="CI13" s="491"/>
      <c r="CJ13" s="493"/>
      <c r="CK13" s="494">
        <f t="shared" ref="CK13:CK16" si="62">CE13+CF13-CG13+CH13-CI13+CJ13</f>
        <v>0</v>
      </c>
      <c r="CL13" s="506"/>
      <c r="CM13" s="492"/>
      <c r="CO13" s="501"/>
      <c r="CP13" s="491"/>
      <c r="CQ13" s="491"/>
      <c r="CR13" s="491"/>
      <c r="CS13" s="494">
        <f t="shared" ref="CS13:CS16" si="63">CO13+CP13-CQ13+CR13</f>
        <v>0</v>
      </c>
      <c r="CT13" s="491"/>
      <c r="CU13" s="491"/>
      <c r="CV13" s="491"/>
      <c r="CW13" s="491"/>
      <c r="CX13" s="491"/>
      <c r="CY13" s="493"/>
      <c r="CZ13" s="494">
        <f t="shared" ref="CZ13:CZ16" si="64">CT13+CU13-CV13+CW13-CX13+CY13</f>
        <v>0</v>
      </c>
      <c r="DA13" s="506"/>
      <c r="DB13" s="492"/>
      <c r="DD13" s="501"/>
      <c r="DE13" s="491"/>
      <c r="DF13" s="491"/>
      <c r="DG13" s="491"/>
      <c r="DH13" s="494">
        <f t="shared" ref="DH13:DH16" si="65">DD13+DE13-DF13+DG13</f>
        <v>0</v>
      </c>
      <c r="DI13" s="491"/>
      <c r="DJ13" s="491"/>
      <c r="DK13" s="491"/>
      <c r="DL13" s="491"/>
      <c r="DM13" s="491"/>
      <c r="DN13" s="493"/>
      <c r="DO13" s="494">
        <f t="shared" ref="DO13:DO16" si="66">DI13+DJ13-DK13+DL13-DM13+DN13</f>
        <v>0</v>
      </c>
      <c r="DP13" s="506"/>
      <c r="DQ13" s="492"/>
      <c r="DS13" s="501"/>
      <c r="DT13" s="491"/>
      <c r="DU13" s="491"/>
      <c r="DV13" s="491"/>
      <c r="DW13" s="494">
        <f t="shared" ref="DW13:DW16" si="67">DS13+DT13-DU13+DV13</f>
        <v>0</v>
      </c>
      <c r="DX13" s="491"/>
      <c r="DY13" s="491"/>
      <c r="DZ13" s="491"/>
      <c r="EA13" s="491"/>
      <c r="EB13" s="491"/>
      <c r="EC13" s="493"/>
      <c r="ED13" s="494">
        <f t="shared" ref="ED13:ED16" si="68">DX13+DY13-DZ13+EA13-EB13+EC13</f>
        <v>0</v>
      </c>
      <c r="EE13" s="506"/>
      <c r="EF13" s="492"/>
      <c r="EH13" s="501"/>
      <c r="EI13" s="491"/>
      <c r="EJ13" s="491"/>
      <c r="EK13" s="491"/>
      <c r="EL13" s="494">
        <f t="shared" ref="EL13:EL16" si="69">EH13+EI13-EJ13+EK13</f>
        <v>0</v>
      </c>
      <c r="EM13" s="491"/>
      <c r="EN13" s="491"/>
      <c r="EO13" s="491"/>
      <c r="EP13" s="491"/>
      <c r="EQ13" s="491"/>
      <c r="ER13" s="493"/>
      <c r="ES13" s="494">
        <f t="shared" ref="ES13:ES16" si="70">EM13+EN13-EO13+EP13-EQ13+ER13</f>
        <v>0</v>
      </c>
      <c r="ET13" s="506"/>
      <c r="EU13" s="492"/>
    </row>
    <row r="14" spans="1:151" ht="15" customHeight="1" x14ac:dyDescent="0.2">
      <c r="B14" s="496" t="s">
        <v>219</v>
      </c>
      <c r="C14" s="491"/>
      <c r="D14" s="491"/>
      <c r="E14" s="491"/>
      <c r="F14" s="491"/>
      <c r="G14" s="494">
        <f t="shared" si="51"/>
        <v>0</v>
      </c>
      <c r="H14" s="491"/>
      <c r="I14" s="491"/>
      <c r="J14" s="491"/>
      <c r="K14" s="491"/>
      <c r="L14" s="491"/>
      <c r="M14" s="493"/>
      <c r="N14" s="494">
        <f t="shared" si="52"/>
        <v>0</v>
      </c>
      <c r="O14" s="506"/>
      <c r="P14" s="492"/>
      <c r="R14" s="501"/>
      <c r="S14" s="491"/>
      <c r="T14" s="491"/>
      <c r="U14" s="491"/>
      <c r="V14" s="494">
        <f t="shared" si="53"/>
        <v>0</v>
      </c>
      <c r="W14" s="491"/>
      <c r="X14" s="491"/>
      <c r="Y14" s="491"/>
      <c r="Z14" s="491"/>
      <c r="AA14" s="491"/>
      <c r="AB14" s="493"/>
      <c r="AC14" s="494">
        <f t="shared" si="54"/>
        <v>0</v>
      </c>
      <c r="AD14" s="506"/>
      <c r="AE14" s="492"/>
      <c r="AG14" s="501"/>
      <c r="AH14" s="491"/>
      <c r="AI14" s="491"/>
      <c r="AJ14" s="491"/>
      <c r="AK14" s="494">
        <f t="shared" si="55"/>
        <v>0</v>
      </c>
      <c r="AL14" s="491"/>
      <c r="AM14" s="491"/>
      <c r="AN14" s="491"/>
      <c r="AO14" s="491"/>
      <c r="AP14" s="491"/>
      <c r="AQ14" s="493"/>
      <c r="AR14" s="494">
        <f t="shared" si="56"/>
        <v>0</v>
      </c>
      <c r="AS14" s="506"/>
      <c r="AT14" s="492"/>
      <c r="AV14" s="501"/>
      <c r="AW14" s="491"/>
      <c r="AX14" s="491"/>
      <c r="AY14" s="491"/>
      <c r="AZ14" s="494">
        <f t="shared" si="57"/>
        <v>0</v>
      </c>
      <c r="BA14" s="491"/>
      <c r="BB14" s="491"/>
      <c r="BC14" s="491"/>
      <c r="BD14" s="491"/>
      <c r="BE14" s="491"/>
      <c r="BF14" s="493"/>
      <c r="BG14" s="494">
        <f t="shared" si="58"/>
        <v>0</v>
      </c>
      <c r="BH14" s="506"/>
      <c r="BI14" s="492"/>
      <c r="BK14" s="501"/>
      <c r="BL14" s="491"/>
      <c r="BM14" s="491"/>
      <c r="BN14" s="491"/>
      <c r="BO14" s="494">
        <f t="shared" si="59"/>
        <v>0</v>
      </c>
      <c r="BP14" s="491"/>
      <c r="BQ14" s="491"/>
      <c r="BR14" s="491"/>
      <c r="BS14" s="491"/>
      <c r="BT14" s="491"/>
      <c r="BU14" s="493"/>
      <c r="BV14" s="494">
        <f t="shared" si="60"/>
        <v>0</v>
      </c>
      <c r="BW14" s="506"/>
      <c r="BX14" s="492"/>
      <c r="BZ14" s="501"/>
      <c r="CA14" s="491"/>
      <c r="CB14" s="491"/>
      <c r="CC14" s="491"/>
      <c r="CD14" s="494">
        <f t="shared" si="61"/>
        <v>0</v>
      </c>
      <c r="CE14" s="491"/>
      <c r="CF14" s="491"/>
      <c r="CG14" s="491"/>
      <c r="CH14" s="491"/>
      <c r="CI14" s="491"/>
      <c r="CJ14" s="493"/>
      <c r="CK14" s="494">
        <f t="shared" si="62"/>
        <v>0</v>
      </c>
      <c r="CL14" s="506"/>
      <c r="CM14" s="492"/>
      <c r="CO14" s="501"/>
      <c r="CP14" s="491"/>
      <c r="CQ14" s="491"/>
      <c r="CR14" s="491"/>
      <c r="CS14" s="494">
        <f t="shared" si="63"/>
        <v>0</v>
      </c>
      <c r="CT14" s="491"/>
      <c r="CU14" s="491"/>
      <c r="CV14" s="491"/>
      <c r="CW14" s="491"/>
      <c r="CX14" s="491"/>
      <c r="CY14" s="493"/>
      <c r="CZ14" s="494">
        <f t="shared" si="64"/>
        <v>0</v>
      </c>
      <c r="DA14" s="506"/>
      <c r="DB14" s="492"/>
      <c r="DD14" s="501"/>
      <c r="DE14" s="491"/>
      <c r="DF14" s="491"/>
      <c r="DG14" s="491"/>
      <c r="DH14" s="494">
        <f t="shared" si="65"/>
        <v>0</v>
      </c>
      <c r="DI14" s="491"/>
      <c r="DJ14" s="491"/>
      <c r="DK14" s="491"/>
      <c r="DL14" s="491"/>
      <c r="DM14" s="491"/>
      <c r="DN14" s="493"/>
      <c r="DO14" s="494">
        <f t="shared" si="66"/>
        <v>0</v>
      </c>
      <c r="DP14" s="506"/>
      <c r="DQ14" s="492"/>
      <c r="DS14" s="501"/>
      <c r="DT14" s="491"/>
      <c r="DU14" s="491"/>
      <c r="DV14" s="491"/>
      <c r="DW14" s="494">
        <f t="shared" si="67"/>
        <v>0</v>
      </c>
      <c r="DX14" s="491"/>
      <c r="DY14" s="491"/>
      <c r="DZ14" s="491"/>
      <c r="EA14" s="491"/>
      <c r="EB14" s="491"/>
      <c r="EC14" s="493"/>
      <c r="ED14" s="494">
        <f t="shared" si="68"/>
        <v>0</v>
      </c>
      <c r="EE14" s="506"/>
      <c r="EF14" s="492"/>
      <c r="EH14" s="501"/>
      <c r="EI14" s="491"/>
      <c r="EJ14" s="491"/>
      <c r="EK14" s="491"/>
      <c r="EL14" s="494">
        <f t="shared" si="69"/>
        <v>0</v>
      </c>
      <c r="EM14" s="491"/>
      <c r="EN14" s="491"/>
      <c r="EO14" s="491"/>
      <c r="EP14" s="491"/>
      <c r="EQ14" s="491"/>
      <c r="ER14" s="493"/>
      <c r="ES14" s="494">
        <f t="shared" si="70"/>
        <v>0</v>
      </c>
      <c r="ET14" s="506"/>
      <c r="EU14" s="492"/>
    </row>
    <row r="15" spans="1:151" ht="15" customHeight="1" x14ac:dyDescent="0.2">
      <c r="B15" s="496" t="s">
        <v>220</v>
      </c>
      <c r="C15" s="491"/>
      <c r="D15" s="491"/>
      <c r="E15" s="491"/>
      <c r="F15" s="491"/>
      <c r="G15" s="494">
        <f t="shared" si="51"/>
        <v>0</v>
      </c>
      <c r="H15" s="491"/>
      <c r="I15" s="491"/>
      <c r="J15" s="491"/>
      <c r="K15" s="491"/>
      <c r="L15" s="491"/>
      <c r="M15" s="493"/>
      <c r="N15" s="494">
        <f t="shared" si="52"/>
        <v>0</v>
      </c>
      <c r="O15" s="506"/>
      <c r="P15" s="492"/>
      <c r="R15" s="501"/>
      <c r="S15" s="491"/>
      <c r="T15" s="491"/>
      <c r="U15" s="491"/>
      <c r="V15" s="494">
        <f t="shared" si="53"/>
        <v>0</v>
      </c>
      <c r="W15" s="491"/>
      <c r="X15" s="491"/>
      <c r="Y15" s="491"/>
      <c r="Z15" s="491"/>
      <c r="AA15" s="491"/>
      <c r="AB15" s="493"/>
      <c r="AC15" s="494">
        <f t="shared" si="54"/>
        <v>0</v>
      </c>
      <c r="AD15" s="506"/>
      <c r="AE15" s="492"/>
      <c r="AG15" s="501"/>
      <c r="AH15" s="491"/>
      <c r="AI15" s="491"/>
      <c r="AJ15" s="491"/>
      <c r="AK15" s="494">
        <f t="shared" si="55"/>
        <v>0</v>
      </c>
      <c r="AL15" s="491"/>
      <c r="AM15" s="491"/>
      <c r="AN15" s="491"/>
      <c r="AO15" s="491"/>
      <c r="AP15" s="491"/>
      <c r="AQ15" s="493"/>
      <c r="AR15" s="494">
        <f t="shared" si="56"/>
        <v>0</v>
      </c>
      <c r="AS15" s="506"/>
      <c r="AT15" s="492"/>
      <c r="AV15" s="501"/>
      <c r="AW15" s="491"/>
      <c r="AX15" s="491"/>
      <c r="AY15" s="491"/>
      <c r="AZ15" s="494">
        <f t="shared" si="57"/>
        <v>0</v>
      </c>
      <c r="BA15" s="491"/>
      <c r="BB15" s="491"/>
      <c r="BC15" s="491"/>
      <c r="BD15" s="491"/>
      <c r="BE15" s="491"/>
      <c r="BF15" s="493"/>
      <c r="BG15" s="494">
        <f t="shared" si="58"/>
        <v>0</v>
      </c>
      <c r="BH15" s="506"/>
      <c r="BI15" s="492"/>
      <c r="BK15" s="501"/>
      <c r="BL15" s="491"/>
      <c r="BM15" s="491"/>
      <c r="BN15" s="491"/>
      <c r="BO15" s="494">
        <f t="shared" si="59"/>
        <v>0</v>
      </c>
      <c r="BP15" s="491"/>
      <c r="BQ15" s="491"/>
      <c r="BR15" s="491"/>
      <c r="BS15" s="491"/>
      <c r="BT15" s="491"/>
      <c r="BU15" s="493"/>
      <c r="BV15" s="494">
        <f t="shared" si="60"/>
        <v>0</v>
      </c>
      <c r="BW15" s="506"/>
      <c r="BX15" s="492"/>
      <c r="BZ15" s="501"/>
      <c r="CA15" s="491"/>
      <c r="CB15" s="491"/>
      <c r="CC15" s="491"/>
      <c r="CD15" s="494">
        <f t="shared" si="61"/>
        <v>0</v>
      </c>
      <c r="CE15" s="491"/>
      <c r="CF15" s="491"/>
      <c r="CG15" s="491"/>
      <c r="CH15" s="491"/>
      <c r="CI15" s="491"/>
      <c r="CJ15" s="493"/>
      <c r="CK15" s="494">
        <f t="shared" si="62"/>
        <v>0</v>
      </c>
      <c r="CL15" s="506"/>
      <c r="CM15" s="492"/>
      <c r="CO15" s="501"/>
      <c r="CP15" s="491"/>
      <c r="CQ15" s="491"/>
      <c r="CR15" s="491"/>
      <c r="CS15" s="494">
        <f t="shared" si="63"/>
        <v>0</v>
      </c>
      <c r="CT15" s="491"/>
      <c r="CU15" s="491"/>
      <c r="CV15" s="491"/>
      <c r="CW15" s="491"/>
      <c r="CX15" s="491"/>
      <c r="CY15" s="493"/>
      <c r="CZ15" s="494">
        <f t="shared" si="64"/>
        <v>0</v>
      </c>
      <c r="DA15" s="506"/>
      <c r="DB15" s="492"/>
      <c r="DD15" s="501"/>
      <c r="DE15" s="491"/>
      <c r="DF15" s="491"/>
      <c r="DG15" s="491"/>
      <c r="DH15" s="494">
        <f t="shared" si="65"/>
        <v>0</v>
      </c>
      <c r="DI15" s="491"/>
      <c r="DJ15" s="491"/>
      <c r="DK15" s="491"/>
      <c r="DL15" s="491"/>
      <c r="DM15" s="491"/>
      <c r="DN15" s="493"/>
      <c r="DO15" s="494">
        <f t="shared" si="66"/>
        <v>0</v>
      </c>
      <c r="DP15" s="506"/>
      <c r="DQ15" s="492"/>
      <c r="DS15" s="501"/>
      <c r="DT15" s="491"/>
      <c r="DU15" s="491"/>
      <c r="DV15" s="491"/>
      <c r="DW15" s="494">
        <f t="shared" si="67"/>
        <v>0</v>
      </c>
      <c r="DX15" s="491"/>
      <c r="DY15" s="491"/>
      <c r="DZ15" s="491"/>
      <c r="EA15" s="491"/>
      <c r="EB15" s="491"/>
      <c r="EC15" s="493"/>
      <c r="ED15" s="494">
        <f t="shared" si="68"/>
        <v>0</v>
      </c>
      <c r="EE15" s="506"/>
      <c r="EF15" s="492"/>
      <c r="EH15" s="501"/>
      <c r="EI15" s="491"/>
      <c r="EJ15" s="491"/>
      <c r="EK15" s="491"/>
      <c r="EL15" s="494">
        <f t="shared" si="69"/>
        <v>0</v>
      </c>
      <c r="EM15" s="491"/>
      <c r="EN15" s="491"/>
      <c r="EO15" s="491"/>
      <c r="EP15" s="491"/>
      <c r="EQ15" s="491"/>
      <c r="ER15" s="493"/>
      <c r="ES15" s="494">
        <f t="shared" si="70"/>
        <v>0</v>
      </c>
      <c r="ET15" s="506"/>
      <c r="EU15" s="492"/>
    </row>
    <row r="16" spans="1:151" ht="15" customHeight="1" x14ac:dyDescent="0.2">
      <c r="B16" s="496" t="s">
        <v>221</v>
      </c>
      <c r="C16" s="491"/>
      <c r="D16" s="491"/>
      <c r="E16" s="491"/>
      <c r="F16" s="491"/>
      <c r="G16" s="494">
        <f t="shared" si="51"/>
        <v>0</v>
      </c>
      <c r="H16" s="491"/>
      <c r="I16" s="491"/>
      <c r="J16" s="491"/>
      <c r="K16" s="491"/>
      <c r="L16" s="491"/>
      <c r="M16" s="493"/>
      <c r="N16" s="494">
        <f t="shared" si="52"/>
        <v>0</v>
      </c>
      <c r="O16" s="506"/>
      <c r="P16" s="492"/>
      <c r="R16" s="501"/>
      <c r="S16" s="491"/>
      <c r="T16" s="491"/>
      <c r="U16" s="491"/>
      <c r="V16" s="494">
        <f t="shared" si="53"/>
        <v>0</v>
      </c>
      <c r="W16" s="491"/>
      <c r="X16" s="491"/>
      <c r="Y16" s="491"/>
      <c r="Z16" s="491"/>
      <c r="AA16" s="491"/>
      <c r="AB16" s="493"/>
      <c r="AC16" s="494">
        <f t="shared" si="54"/>
        <v>0</v>
      </c>
      <c r="AD16" s="506"/>
      <c r="AE16" s="492"/>
      <c r="AG16" s="501"/>
      <c r="AH16" s="491"/>
      <c r="AI16" s="491"/>
      <c r="AJ16" s="491"/>
      <c r="AK16" s="494">
        <f t="shared" si="55"/>
        <v>0</v>
      </c>
      <c r="AL16" s="491"/>
      <c r="AM16" s="491"/>
      <c r="AN16" s="491"/>
      <c r="AO16" s="491"/>
      <c r="AP16" s="491"/>
      <c r="AQ16" s="493"/>
      <c r="AR16" s="494">
        <f t="shared" si="56"/>
        <v>0</v>
      </c>
      <c r="AS16" s="506"/>
      <c r="AT16" s="492"/>
      <c r="AV16" s="501"/>
      <c r="AW16" s="491"/>
      <c r="AX16" s="491"/>
      <c r="AY16" s="491"/>
      <c r="AZ16" s="494">
        <f t="shared" si="57"/>
        <v>0</v>
      </c>
      <c r="BA16" s="491"/>
      <c r="BB16" s="491"/>
      <c r="BC16" s="491"/>
      <c r="BD16" s="491"/>
      <c r="BE16" s="491"/>
      <c r="BF16" s="493"/>
      <c r="BG16" s="494">
        <f t="shared" si="58"/>
        <v>0</v>
      </c>
      <c r="BH16" s="506"/>
      <c r="BI16" s="492"/>
      <c r="BK16" s="501"/>
      <c r="BL16" s="491"/>
      <c r="BM16" s="491"/>
      <c r="BN16" s="491"/>
      <c r="BO16" s="494">
        <f t="shared" si="59"/>
        <v>0</v>
      </c>
      <c r="BP16" s="491"/>
      <c r="BQ16" s="491"/>
      <c r="BR16" s="491"/>
      <c r="BS16" s="491"/>
      <c r="BT16" s="491"/>
      <c r="BU16" s="493"/>
      <c r="BV16" s="494">
        <f t="shared" si="60"/>
        <v>0</v>
      </c>
      <c r="BW16" s="506"/>
      <c r="BX16" s="492"/>
      <c r="BZ16" s="501"/>
      <c r="CA16" s="491"/>
      <c r="CB16" s="491"/>
      <c r="CC16" s="491"/>
      <c r="CD16" s="494">
        <f t="shared" si="61"/>
        <v>0</v>
      </c>
      <c r="CE16" s="491"/>
      <c r="CF16" s="491"/>
      <c r="CG16" s="491"/>
      <c r="CH16" s="491"/>
      <c r="CI16" s="491"/>
      <c r="CJ16" s="493"/>
      <c r="CK16" s="494">
        <f t="shared" si="62"/>
        <v>0</v>
      </c>
      <c r="CL16" s="506"/>
      <c r="CM16" s="492"/>
      <c r="CO16" s="501"/>
      <c r="CP16" s="491"/>
      <c r="CQ16" s="491"/>
      <c r="CR16" s="491"/>
      <c r="CS16" s="494">
        <f t="shared" si="63"/>
        <v>0</v>
      </c>
      <c r="CT16" s="491"/>
      <c r="CU16" s="491"/>
      <c r="CV16" s="491"/>
      <c r="CW16" s="491"/>
      <c r="CX16" s="491"/>
      <c r="CY16" s="493"/>
      <c r="CZ16" s="494">
        <f t="shared" si="64"/>
        <v>0</v>
      </c>
      <c r="DA16" s="506"/>
      <c r="DB16" s="492"/>
      <c r="DD16" s="501"/>
      <c r="DE16" s="491"/>
      <c r="DF16" s="491"/>
      <c r="DG16" s="491"/>
      <c r="DH16" s="494">
        <f t="shared" si="65"/>
        <v>0</v>
      </c>
      <c r="DI16" s="491"/>
      <c r="DJ16" s="491"/>
      <c r="DK16" s="491"/>
      <c r="DL16" s="491"/>
      <c r="DM16" s="491"/>
      <c r="DN16" s="493"/>
      <c r="DO16" s="494">
        <f t="shared" si="66"/>
        <v>0</v>
      </c>
      <c r="DP16" s="506"/>
      <c r="DQ16" s="492"/>
      <c r="DS16" s="501"/>
      <c r="DT16" s="491"/>
      <c r="DU16" s="491"/>
      <c r="DV16" s="491"/>
      <c r="DW16" s="494">
        <f t="shared" si="67"/>
        <v>0</v>
      </c>
      <c r="DX16" s="491"/>
      <c r="DY16" s="491"/>
      <c r="DZ16" s="491"/>
      <c r="EA16" s="491"/>
      <c r="EB16" s="491"/>
      <c r="EC16" s="493"/>
      <c r="ED16" s="494">
        <f t="shared" si="68"/>
        <v>0</v>
      </c>
      <c r="EE16" s="506"/>
      <c r="EF16" s="492"/>
      <c r="EH16" s="501"/>
      <c r="EI16" s="491"/>
      <c r="EJ16" s="491"/>
      <c r="EK16" s="491"/>
      <c r="EL16" s="494">
        <f t="shared" si="69"/>
        <v>0</v>
      </c>
      <c r="EM16" s="491"/>
      <c r="EN16" s="491"/>
      <c r="EO16" s="491"/>
      <c r="EP16" s="491"/>
      <c r="EQ16" s="491"/>
      <c r="ER16" s="493"/>
      <c r="ES16" s="494">
        <f t="shared" si="70"/>
        <v>0</v>
      </c>
      <c r="ET16" s="506"/>
      <c r="EU16" s="492"/>
    </row>
    <row r="17" spans="2:151" ht="15" customHeight="1" x14ac:dyDescent="0.2">
      <c r="B17" s="496" t="s">
        <v>222</v>
      </c>
      <c r="C17" s="494">
        <f t="shared" ref="C17:P17" si="71">SUM(C18:C23)</f>
        <v>0</v>
      </c>
      <c r="D17" s="494">
        <f t="shared" si="71"/>
        <v>0</v>
      </c>
      <c r="E17" s="494">
        <f t="shared" si="71"/>
        <v>0</v>
      </c>
      <c r="F17" s="494">
        <f t="shared" si="71"/>
        <v>0</v>
      </c>
      <c r="G17" s="494">
        <f t="shared" si="71"/>
        <v>0</v>
      </c>
      <c r="H17" s="494">
        <f t="shared" si="71"/>
        <v>0</v>
      </c>
      <c r="I17" s="494">
        <f t="shared" si="71"/>
        <v>0</v>
      </c>
      <c r="J17" s="494">
        <f t="shared" si="71"/>
        <v>0</v>
      </c>
      <c r="K17" s="494">
        <f t="shared" si="71"/>
        <v>0</v>
      </c>
      <c r="L17" s="494">
        <f t="shared" si="71"/>
        <v>0</v>
      </c>
      <c r="M17" s="494">
        <f t="shared" si="71"/>
        <v>0</v>
      </c>
      <c r="N17" s="494">
        <f t="shared" si="71"/>
        <v>0</v>
      </c>
      <c r="O17" s="494">
        <f t="shared" si="71"/>
        <v>0</v>
      </c>
      <c r="P17" s="495">
        <f t="shared" si="71"/>
        <v>0</v>
      </c>
      <c r="R17" s="500">
        <f t="shared" ref="R17:AE17" si="72">SUM(R18:R23)</f>
        <v>0</v>
      </c>
      <c r="S17" s="494">
        <f t="shared" si="72"/>
        <v>0</v>
      </c>
      <c r="T17" s="494">
        <f t="shared" si="72"/>
        <v>0</v>
      </c>
      <c r="U17" s="494">
        <f t="shared" si="72"/>
        <v>0</v>
      </c>
      <c r="V17" s="494">
        <f t="shared" si="72"/>
        <v>0</v>
      </c>
      <c r="W17" s="494">
        <f t="shared" si="72"/>
        <v>0</v>
      </c>
      <c r="X17" s="494">
        <f t="shared" si="72"/>
        <v>0</v>
      </c>
      <c r="Y17" s="494">
        <f t="shared" si="72"/>
        <v>0</v>
      </c>
      <c r="Z17" s="494">
        <f t="shared" si="72"/>
        <v>0</v>
      </c>
      <c r="AA17" s="494">
        <f t="shared" si="72"/>
        <v>0</v>
      </c>
      <c r="AB17" s="494">
        <f t="shared" si="72"/>
        <v>0</v>
      </c>
      <c r="AC17" s="494">
        <f t="shared" si="72"/>
        <v>0</v>
      </c>
      <c r="AD17" s="494">
        <f t="shared" si="72"/>
        <v>0</v>
      </c>
      <c r="AE17" s="495">
        <f t="shared" si="72"/>
        <v>0</v>
      </c>
      <c r="AG17" s="500">
        <f t="shared" ref="AG17:AT17" si="73">SUM(AG18:AG23)</f>
        <v>0</v>
      </c>
      <c r="AH17" s="494">
        <f t="shared" si="73"/>
        <v>0</v>
      </c>
      <c r="AI17" s="494">
        <f t="shared" si="73"/>
        <v>0</v>
      </c>
      <c r="AJ17" s="494">
        <f t="shared" si="73"/>
        <v>0</v>
      </c>
      <c r="AK17" s="494">
        <f t="shared" si="73"/>
        <v>0</v>
      </c>
      <c r="AL17" s="494">
        <f t="shared" si="73"/>
        <v>0</v>
      </c>
      <c r="AM17" s="494">
        <f t="shared" si="73"/>
        <v>0</v>
      </c>
      <c r="AN17" s="494">
        <f t="shared" si="73"/>
        <v>0</v>
      </c>
      <c r="AO17" s="494">
        <f t="shared" si="73"/>
        <v>0</v>
      </c>
      <c r="AP17" s="494">
        <f t="shared" si="73"/>
        <v>0</v>
      </c>
      <c r="AQ17" s="494">
        <f t="shared" si="73"/>
        <v>0</v>
      </c>
      <c r="AR17" s="494">
        <f t="shared" si="73"/>
        <v>0</v>
      </c>
      <c r="AS17" s="494">
        <f t="shared" si="73"/>
        <v>0</v>
      </c>
      <c r="AT17" s="495">
        <f t="shared" si="73"/>
        <v>0</v>
      </c>
      <c r="AV17" s="500">
        <f t="shared" ref="AV17:BI17" si="74">SUM(AV18:AV23)</f>
        <v>0</v>
      </c>
      <c r="AW17" s="494">
        <f t="shared" si="74"/>
        <v>0</v>
      </c>
      <c r="AX17" s="494">
        <f t="shared" si="74"/>
        <v>0</v>
      </c>
      <c r="AY17" s="494">
        <f t="shared" si="74"/>
        <v>0</v>
      </c>
      <c r="AZ17" s="494">
        <f t="shared" si="74"/>
        <v>0</v>
      </c>
      <c r="BA17" s="494">
        <f t="shared" si="74"/>
        <v>0</v>
      </c>
      <c r="BB17" s="494">
        <f t="shared" si="74"/>
        <v>0</v>
      </c>
      <c r="BC17" s="494">
        <f t="shared" si="74"/>
        <v>0</v>
      </c>
      <c r="BD17" s="494">
        <f t="shared" si="74"/>
        <v>0</v>
      </c>
      <c r="BE17" s="494">
        <f t="shared" si="74"/>
        <v>0</v>
      </c>
      <c r="BF17" s="494">
        <f t="shared" si="74"/>
        <v>0</v>
      </c>
      <c r="BG17" s="494">
        <f t="shared" si="74"/>
        <v>0</v>
      </c>
      <c r="BH17" s="494">
        <f t="shared" si="74"/>
        <v>0</v>
      </c>
      <c r="BI17" s="495">
        <f t="shared" si="74"/>
        <v>0</v>
      </c>
      <c r="BK17" s="500">
        <f t="shared" ref="BK17:BX17" si="75">SUM(BK18:BK23)</f>
        <v>0</v>
      </c>
      <c r="BL17" s="494">
        <f t="shared" si="75"/>
        <v>0</v>
      </c>
      <c r="BM17" s="494">
        <f t="shared" si="75"/>
        <v>0</v>
      </c>
      <c r="BN17" s="494">
        <f t="shared" si="75"/>
        <v>0</v>
      </c>
      <c r="BO17" s="494">
        <f t="shared" si="75"/>
        <v>0</v>
      </c>
      <c r="BP17" s="494">
        <f t="shared" si="75"/>
        <v>0</v>
      </c>
      <c r="BQ17" s="494">
        <f t="shared" si="75"/>
        <v>0</v>
      </c>
      <c r="BR17" s="494">
        <f t="shared" si="75"/>
        <v>0</v>
      </c>
      <c r="BS17" s="494">
        <f t="shared" si="75"/>
        <v>0</v>
      </c>
      <c r="BT17" s="494">
        <f t="shared" si="75"/>
        <v>0</v>
      </c>
      <c r="BU17" s="494">
        <f t="shared" si="75"/>
        <v>0</v>
      </c>
      <c r="BV17" s="494">
        <f t="shared" si="75"/>
        <v>0</v>
      </c>
      <c r="BW17" s="494">
        <f t="shared" si="75"/>
        <v>0</v>
      </c>
      <c r="BX17" s="495">
        <f t="shared" si="75"/>
        <v>0</v>
      </c>
      <c r="BZ17" s="500">
        <f t="shared" ref="BZ17:CM17" si="76">SUM(BZ18:BZ23)</f>
        <v>0</v>
      </c>
      <c r="CA17" s="494">
        <f t="shared" si="76"/>
        <v>0</v>
      </c>
      <c r="CB17" s="494">
        <f t="shared" si="76"/>
        <v>0</v>
      </c>
      <c r="CC17" s="494">
        <f t="shared" si="76"/>
        <v>0</v>
      </c>
      <c r="CD17" s="494">
        <f t="shared" si="76"/>
        <v>0</v>
      </c>
      <c r="CE17" s="494">
        <f t="shared" si="76"/>
        <v>0</v>
      </c>
      <c r="CF17" s="494">
        <f t="shared" si="76"/>
        <v>0</v>
      </c>
      <c r="CG17" s="494">
        <f t="shared" si="76"/>
        <v>0</v>
      </c>
      <c r="CH17" s="494">
        <f t="shared" si="76"/>
        <v>0</v>
      </c>
      <c r="CI17" s="494">
        <f t="shared" si="76"/>
        <v>0</v>
      </c>
      <c r="CJ17" s="494">
        <f t="shared" si="76"/>
        <v>0</v>
      </c>
      <c r="CK17" s="494">
        <f t="shared" si="76"/>
        <v>0</v>
      </c>
      <c r="CL17" s="494">
        <f t="shared" si="76"/>
        <v>0</v>
      </c>
      <c r="CM17" s="495">
        <f t="shared" si="76"/>
        <v>0</v>
      </c>
      <c r="CO17" s="500">
        <f t="shared" ref="CO17:DB17" si="77">SUM(CO18:CO23)</f>
        <v>0</v>
      </c>
      <c r="CP17" s="494">
        <f t="shared" si="77"/>
        <v>0</v>
      </c>
      <c r="CQ17" s="494">
        <f t="shared" si="77"/>
        <v>0</v>
      </c>
      <c r="CR17" s="494">
        <f t="shared" si="77"/>
        <v>0</v>
      </c>
      <c r="CS17" s="494">
        <f t="shared" si="77"/>
        <v>0</v>
      </c>
      <c r="CT17" s="494">
        <f t="shared" si="77"/>
        <v>0</v>
      </c>
      <c r="CU17" s="494">
        <f t="shared" si="77"/>
        <v>0</v>
      </c>
      <c r="CV17" s="494">
        <f t="shared" si="77"/>
        <v>0</v>
      </c>
      <c r="CW17" s="494">
        <f t="shared" si="77"/>
        <v>0</v>
      </c>
      <c r="CX17" s="494">
        <f t="shared" si="77"/>
        <v>0</v>
      </c>
      <c r="CY17" s="494">
        <f t="shared" si="77"/>
        <v>0</v>
      </c>
      <c r="CZ17" s="494">
        <f t="shared" si="77"/>
        <v>0</v>
      </c>
      <c r="DA17" s="494">
        <f t="shared" si="77"/>
        <v>0</v>
      </c>
      <c r="DB17" s="495">
        <f t="shared" si="77"/>
        <v>0</v>
      </c>
      <c r="DD17" s="500">
        <f t="shared" ref="DD17:DQ17" si="78">SUM(DD18:DD23)</f>
        <v>0</v>
      </c>
      <c r="DE17" s="494">
        <f t="shared" si="78"/>
        <v>0</v>
      </c>
      <c r="DF17" s="494">
        <f t="shared" si="78"/>
        <v>0</v>
      </c>
      <c r="DG17" s="494">
        <f t="shared" si="78"/>
        <v>0</v>
      </c>
      <c r="DH17" s="494">
        <f t="shared" si="78"/>
        <v>0</v>
      </c>
      <c r="DI17" s="494">
        <f t="shared" si="78"/>
        <v>0</v>
      </c>
      <c r="DJ17" s="494">
        <f t="shared" si="78"/>
        <v>0</v>
      </c>
      <c r="DK17" s="494">
        <f t="shared" si="78"/>
        <v>0</v>
      </c>
      <c r="DL17" s="494">
        <f t="shared" si="78"/>
        <v>0</v>
      </c>
      <c r="DM17" s="494">
        <f t="shared" si="78"/>
        <v>0</v>
      </c>
      <c r="DN17" s="494">
        <f t="shared" si="78"/>
        <v>0</v>
      </c>
      <c r="DO17" s="494">
        <f t="shared" si="78"/>
        <v>0</v>
      </c>
      <c r="DP17" s="494">
        <f t="shared" si="78"/>
        <v>0</v>
      </c>
      <c r="DQ17" s="495">
        <f t="shared" si="78"/>
        <v>0</v>
      </c>
      <c r="DS17" s="500">
        <f t="shared" ref="DS17:EF17" si="79">SUM(DS18:DS23)</f>
        <v>0</v>
      </c>
      <c r="DT17" s="494">
        <f t="shared" si="79"/>
        <v>0</v>
      </c>
      <c r="DU17" s="494">
        <f t="shared" si="79"/>
        <v>0</v>
      </c>
      <c r="DV17" s="494">
        <f t="shared" si="79"/>
        <v>0</v>
      </c>
      <c r="DW17" s="494">
        <f t="shared" si="79"/>
        <v>0</v>
      </c>
      <c r="DX17" s="494">
        <f t="shared" si="79"/>
        <v>0</v>
      </c>
      <c r="DY17" s="494">
        <f t="shared" si="79"/>
        <v>0</v>
      </c>
      <c r="DZ17" s="494">
        <f t="shared" si="79"/>
        <v>0</v>
      </c>
      <c r="EA17" s="494">
        <f t="shared" si="79"/>
        <v>0</v>
      </c>
      <c r="EB17" s="494">
        <f t="shared" si="79"/>
        <v>0</v>
      </c>
      <c r="EC17" s="494">
        <f t="shared" si="79"/>
        <v>0</v>
      </c>
      <c r="ED17" s="494">
        <f t="shared" si="79"/>
        <v>0</v>
      </c>
      <c r="EE17" s="494">
        <f t="shared" si="79"/>
        <v>0</v>
      </c>
      <c r="EF17" s="495">
        <f t="shared" si="79"/>
        <v>0</v>
      </c>
      <c r="EH17" s="500">
        <f t="shared" ref="EH17:EU17" si="80">SUM(EH18:EH23)</f>
        <v>0</v>
      </c>
      <c r="EI17" s="494">
        <f t="shared" si="80"/>
        <v>0</v>
      </c>
      <c r="EJ17" s="494">
        <f t="shared" si="80"/>
        <v>0</v>
      </c>
      <c r="EK17" s="494">
        <f t="shared" si="80"/>
        <v>0</v>
      </c>
      <c r="EL17" s="494">
        <f t="shared" si="80"/>
        <v>0</v>
      </c>
      <c r="EM17" s="494">
        <f t="shared" si="80"/>
        <v>0</v>
      </c>
      <c r="EN17" s="494">
        <f t="shared" si="80"/>
        <v>0</v>
      </c>
      <c r="EO17" s="494">
        <f t="shared" si="80"/>
        <v>0</v>
      </c>
      <c r="EP17" s="494">
        <f t="shared" si="80"/>
        <v>0</v>
      </c>
      <c r="EQ17" s="494">
        <f t="shared" si="80"/>
        <v>0</v>
      </c>
      <c r="ER17" s="494">
        <f t="shared" si="80"/>
        <v>0</v>
      </c>
      <c r="ES17" s="494">
        <f t="shared" si="80"/>
        <v>0</v>
      </c>
      <c r="ET17" s="494">
        <f t="shared" si="80"/>
        <v>0</v>
      </c>
      <c r="EU17" s="495">
        <f t="shared" si="80"/>
        <v>0</v>
      </c>
    </row>
    <row r="18" spans="2:151" ht="15" customHeight="1" x14ac:dyDescent="0.2">
      <c r="B18" s="496" t="s">
        <v>223</v>
      </c>
      <c r="C18" s="491"/>
      <c r="D18" s="491"/>
      <c r="E18" s="491"/>
      <c r="F18" s="491"/>
      <c r="G18" s="494">
        <f t="shared" ref="G18:G23" si="81">C18+D18-E18+F18</f>
        <v>0</v>
      </c>
      <c r="H18" s="491"/>
      <c r="I18" s="491"/>
      <c r="J18" s="491"/>
      <c r="K18" s="491"/>
      <c r="L18" s="491"/>
      <c r="M18" s="493"/>
      <c r="N18" s="494">
        <f t="shared" ref="N18:N23" si="82">H18+I18-J18+K18-L18+M18</f>
        <v>0</v>
      </c>
      <c r="O18" s="506"/>
      <c r="P18" s="492"/>
      <c r="R18" s="501"/>
      <c r="S18" s="491"/>
      <c r="T18" s="491"/>
      <c r="U18" s="491"/>
      <c r="V18" s="494">
        <f t="shared" ref="V18:V23" si="83">R18+S18-T18+U18</f>
        <v>0</v>
      </c>
      <c r="W18" s="491"/>
      <c r="X18" s="491"/>
      <c r="Y18" s="491"/>
      <c r="Z18" s="491"/>
      <c r="AA18" s="491"/>
      <c r="AB18" s="493"/>
      <c r="AC18" s="494">
        <f t="shared" ref="AC18:AC23" si="84">W18+X18-Y18+Z18-AA18+AB18</f>
        <v>0</v>
      </c>
      <c r="AD18" s="506"/>
      <c r="AE18" s="492"/>
      <c r="AG18" s="501"/>
      <c r="AH18" s="491"/>
      <c r="AI18" s="491"/>
      <c r="AJ18" s="491"/>
      <c r="AK18" s="494">
        <f t="shared" ref="AK18:AK23" si="85">AG18+AH18-AI18+AJ18</f>
        <v>0</v>
      </c>
      <c r="AL18" s="491"/>
      <c r="AM18" s="491"/>
      <c r="AN18" s="491"/>
      <c r="AO18" s="491"/>
      <c r="AP18" s="491"/>
      <c r="AQ18" s="493"/>
      <c r="AR18" s="494">
        <f t="shared" ref="AR18:AR23" si="86">AL18+AM18-AN18+AO18-AP18+AQ18</f>
        <v>0</v>
      </c>
      <c r="AS18" s="506"/>
      <c r="AT18" s="492"/>
      <c r="AV18" s="501"/>
      <c r="AW18" s="491"/>
      <c r="AX18" s="491"/>
      <c r="AY18" s="491"/>
      <c r="AZ18" s="494">
        <f t="shared" ref="AZ18:AZ23" si="87">AV18+AW18-AX18+AY18</f>
        <v>0</v>
      </c>
      <c r="BA18" s="491"/>
      <c r="BB18" s="491"/>
      <c r="BC18" s="491"/>
      <c r="BD18" s="491"/>
      <c r="BE18" s="491"/>
      <c r="BF18" s="493"/>
      <c r="BG18" s="494">
        <f t="shared" ref="BG18:BG23" si="88">BA18+BB18-BC18+BD18-BE18+BF18</f>
        <v>0</v>
      </c>
      <c r="BH18" s="506"/>
      <c r="BI18" s="492"/>
      <c r="BK18" s="501"/>
      <c r="BL18" s="491"/>
      <c r="BM18" s="491"/>
      <c r="BN18" s="491"/>
      <c r="BO18" s="494">
        <f t="shared" ref="BO18:BO23" si="89">BK18+BL18-BM18+BN18</f>
        <v>0</v>
      </c>
      <c r="BP18" s="491"/>
      <c r="BQ18" s="491"/>
      <c r="BR18" s="491"/>
      <c r="BS18" s="491"/>
      <c r="BT18" s="491"/>
      <c r="BU18" s="493"/>
      <c r="BV18" s="494">
        <f t="shared" ref="BV18:BV23" si="90">BP18+BQ18-BR18+BS18-BT18+BU18</f>
        <v>0</v>
      </c>
      <c r="BW18" s="506"/>
      <c r="BX18" s="492"/>
      <c r="BZ18" s="501"/>
      <c r="CA18" s="491"/>
      <c r="CB18" s="491"/>
      <c r="CC18" s="491"/>
      <c r="CD18" s="494">
        <f t="shared" ref="CD18:CD23" si="91">BZ18+CA18-CB18+CC18</f>
        <v>0</v>
      </c>
      <c r="CE18" s="491"/>
      <c r="CF18" s="491"/>
      <c r="CG18" s="491"/>
      <c r="CH18" s="491"/>
      <c r="CI18" s="491"/>
      <c r="CJ18" s="493"/>
      <c r="CK18" s="494">
        <f t="shared" ref="CK18:CK23" si="92">CE18+CF18-CG18+CH18-CI18+CJ18</f>
        <v>0</v>
      </c>
      <c r="CL18" s="506"/>
      <c r="CM18" s="492"/>
      <c r="CO18" s="501"/>
      <c r="CP18" s="491"/>
      <c r="CQ18" s="491"/>
      <c r="CR18" s="491"/>
      <c r="CS18" s="494">
        <f t="shared" ref="CS18:CS23" si="93">CO18+CP18-CQ18+CR18</f>
        <v>0</v>
      </c>
      <c r="CT18" s="491"/>
      <c r="CU18" s="491"/>
      <c r="CV18" s="491"/>
      <c r="CW18" s="491"/>
      <c r="CX18" s="491"/>
      <c r="CY18" s="493"/>
      <c r="CZ18" s="494">
        <f t="shared" ref="CZ18:CZ23" si="94">CT18+CU18-CV18+CW18-CX18+CY18</f>
        <v>0</v>
      </c>
      <c r="DA18" s="506"/>
      <c r="DB18" s="492"/>
      <c r="DD18" s="501"/>
      <c r="DE18" s="491"/>
      <c r="DF18" s="491"/>
      <c r="DG18" s="491"/>
      <c r="DH18" s="494">
        <f t="shared" ref="DH18:DH23" si="95">DD18+DE18-DF18+DG18</f>
        <v>0</v>
      </c>
      <c r="DI18" s="491"/>
      <c r="DJ18" s="491"/>
      <c r="DK18" s="491"/>
      <c r="DL18" s="491"/>
      <c r="DM18" s="491"/>
      <c r="DN18" s="493"/>
      <c r="DO18" s="494">
        <f t="shared" ref="DO18:DO23" si="96">DI18+DJ18-DK18+DL18-DM18+DN18</f>
        <v>0</v>
      </c>
      <c r="DP18" s="506"/>
      <c r="DQ18" s="492"/>
      <c r="DS18" s="501"/>
      <c r="DT18" s="491"/>
      <c r="DU18" s="491"/>
      <c r="DV18" s="491"/>
      <c r="DW18" s="494">
        <f t="shared" ref="DW18:DW23" si="97">DS18+DT18-DU18+DV18</f>
        <v>0</v>
      </c>
      <c r="DX18" s="491"/>
      <c r="DY18" s="491"/>
      <c r="DZ18" s="491"/>
      <c r="EA18" s="491"/>
      <c r="EB18" s="491"/>
      <c r="EC18" s="493"/>
      <c r="ED18" s="494">
        <f t="shared" ref="ED18:ED23" si="98">DX18+DY18-DZ18+EA18-EB18+EC18</f>
        <v>0</v>
      </c>
      <c r="EE18" s="506"/>
      <c r="EF18" s="492"/>
      <c r="EH18" s="501"/>
      <c r="EI18" s="491"/>
      <c r="EJ18" s="491"/>
      <c r="EK18" s="491"/>
      <c r="EL18" s="494">
        <f t="shared" ref="EL18:EL23" si="99">EH18+EI18-EJ18+EK18</f>
        <v>0</v>
      </c>
      <c r="EM18" s="491"/>
      <c r="EN18" s="491"/>
      <c r="EO18" s="491"/>
      <c r="EP18" s="491"/>
      <c r="EQ18" s="491"/>
      <c r="ER18" s="493"/>
      <c r="ES18" s="494">
        <f t="shared" ref="ES18:ES23" si="100">EM18+EN18-EO18+EP18-EQ18+ER18</f>
        <v>0</v>
      </c>
      <c r="ET18" s="506"/>
      <c r="EU18" s="492"/>
    </row>
    <row r="19" spans="2:151" ht="15" customHeight="1" x14ac:dyDescent="0.2">
      <c r="B19" s="496" t="s">
        <v>224</v>
      </c>
      <c r="C19" s="491"/>
      <c r="D19" s="491"/>
      <c r="E19" s="491"/>
      <c r="F19" s="491"/>
      <c r="G19" s="494">
        <f t="shared" si="81"/>
        <v>0</v>
      </c>
      <c r="H19" s="491"/>
      <c r="I19" s="491"/>
      <c r="J19" s="491"/>
      <c r="K19" s="491"/>
      <c r="L19" s="491"/>
      <c r="M19" s="493"/>
      <c r="N19" s="494">
        <f t="shared" si="82"/>
        <v>0</v>
      </c>
      <c r="O19" s="506"/>
      <c r="P19" s="492"/>
      <c r="R19" s="501"/>
      <c r="S19" s="491"/>
      <c r="T19" s="491"/>
      <c r="U19" s="491"/>
      <c r="V19" s="494">
        <f t="shared" si="83"/>
        <v>0</v>
      </c>
      <c r="W19" s="491"/>
      <c r="X19" s="491"/>
      <c r="Y19" s="491"/>
      <c r="Z19" s="491"/>
      <c r="AA19" s="491"/>
      <c r="AB19" s="493"/>
      <c r="AC19" s="494">
        <f t="shared" si="84"/>
        <v>0</v>
      </c>
      <c r="AD19" s="506"/>
      <c r="AE19" s="492"/>
      <c r="AG19" s="501"/>
      <c r="AH19" s="491"/>
      <c r="AI19" s="491"/>
      <c r="AJ19" s="491"/>
      <c r="AK19" s="494">
        <f t="shared" si="85"/>
        <v>0</v>
      </c>
      <c r="AL19" s="491"/>
      <c r="AM19" s="491"/>
      <c r="AN19" s="491"/>
      <c r="AO19" s="491"/>
      <c r="AP19" s="491"/>
      <c r="AQ19" s="493"/>
      <c r="AR19" s="494">
        <f t="shared" si="86"/>
        <v>0</v>
      </c>
      <c r="AS19" s="506"/>
      <c r="AT19" s="492"/>
      <c r="AV19" s="501"/>
      <c r="AW19" s="491"/>
      <c r="AX19" s="491"/>
      <c r="AY19" s="491"/>
      <c r="AZ19" s="494">
        <f t="shared" si="87"/>
        <v>0</v>
      </c>
      <c r="BA19" s="491"/>
      <c r="BB19" s="491"/>
      <c r="BC19" s="491"/>
      <c r="BD19" s="491"/>
      <c r="BE19" s="491"/>
      <c r="BF19" s="493"/>
      <c r="BG19" s="494">
        <f t="shared" si="88"/>
        <v>0</v>
      </c>
      <c r="BH19" s="506"/>
      <c r="BI19" s="492"/>
      <c r="BK19" s="501"/>
      <c r="BL19" s="491"/>
      <c r="BM19" s="491"/>
      <c r="BN19" s="491"/>
      <c r="BO19" s="494">
        <f t="shared" si="89"/>
        <v>0</v>
      </c>
      <c r="BP19" s="491"/>
      <c r="BQ19" s="491"/>
      <c r="BR19" s="491"/>
      <c r="BS19" s="491"/>
      <c r="BT19" s="491"/>
      <c r="BU19" s="493"/>
      <c r="BV19" s="494">
        <f t="shared" si="90"/>
        <v>0</v>
      </c>
      <c r="BW19" s="506"/>
      <c r="BX19" s="492"/>
      <c r="BZ19" s="501"/>
      <c r="CA19" s="491"/>
      <c r="CB19" s="491"/>
      <c r="CC19" s="491"/>
      <c r="CD19" s="494">
        <f t="shared" si="91"/>
        <v>0</v>
      </c>
      <c r="CE19" s="491"/>
      <c r="CF19" s="491"/>
      <c r="CG19" s="491"/>
      <c r="CH19" s="491"/>
      <c r="CI19" s="491"/>
      <c r="CJ19" s="493"/>
      <c r="CK19" s="494">
        <f t="shared" si="92"/>
        <v>0</v>
      </c>
      <c r="CL19" s="506"/>
      <c r="CM19" s="492"/>
      <c r="CO19" s="501"/>
      <c r="CP19" s="491"/>
      <c r="CQ19" s="491"/>
      <c r="CR19" s="491"/>
      <c r="CS19" s="494">
        <f t="shared" si="93"/>
        <v>0</v>
      </c>
      <c r="CT19" s="491"/>
      <c r="CU19" s="491"/>
      <c r="CV19" s="491"/>
      <c r="CW19" s="491"/>
      <c r="CX19" s="491"/>
      <c r="CY19" s="493"/>
      <c r="CZ19" s="494">
        <f t="shared" si="94"/>
        <v>0</v>
      </c>
      <c r="DA19" s="506"/>
      <c r="DB19" s="492"/>
      <c r="DD19" s="501"/>
      <c r="DE19" s="491"/>
      <c r="DF19" s="491"/>
      <c r="DG19" s="491"/>
      <c r="DH19" s="494">
        <f t="shared" si="95"/>
        <v>0</v>
      </c>
      <c r="DI19" s="491"/>
      <c r="DJ19" s="491"/>
      <c r="DK19" s="491"/>
      <c r="DL19" s="491"/>
      <c r="DM19" s="491"/>
      <c r="DN19" s="493"/>
      <c r="DO19" s="494">
        <f t="shared" si="96"/>
        <v>0</v>
      </c>
      <c r="DP19" s="506"/>
      <c r="DQ19" s="492"/>
      <c r="DS19" s="501"/>
      <c r="DT19" s="491"/>
      <c r="DU19" s="491"/>
      <c r="DV19" s="491"/>
      <c r="DW19" s="494">
        <f t="shared" si="97"/>
        <v>0</v>
      </c>
      <c r="DX19" s="491"/>
      <c r="DY19" s="491"/>
      <c r="DZ19" s="491"/>
      <c r="EA19" s="491"/>
      <c r="EB19" s="491"/>
      <c r="EC19" s="493"/>
      <c r="ED19" s="494">
        <f t="shared" si="98"/>
        <v>0</v>
      </c>
      <c r="EE19" s="506"/>
      <c r="EF19" s="492"/>
      <c r="EH19" s="501"/>
      <c r="EI19" s="491"/>
      <c r="EJ19" s="491"/>
      <c r="EK19" s="491"/>
      <c r="EL19" s="494">
        <f t="shared" si="99"/>
        <v>0</v>
      </c>
      <c r="EM19" s="491"/>
      <c r="EN19" s="491"/>
      <c r="EO19" s="491"/>
      <c r="EP19" s="491"/>
      <c r="EQ19" s="491"/>
      <c r="ER19" s="493"/>
      <c r="ES19" s="494">
        <f t="shared" si="100"/>
        <v>0</v>
      </c>
      <c r="ET19" s="506"/>
      <c r="EU19" s="492"/>
    </row>
    <row r="20" spans="2:151" ht="15" customHeight="1" x14ac:dyDescent="0.2">
      <c r="B20" s="496" t="s">
        <v>225</v>
      </c>
      <c r="C20" s="491"/>
      <c r="D20" s="491"/>
      <c r="E20" s="491"/>
      <c r="F20" s="491"/>
      <c r="G20" s="494">
        <f t="shared" si="81"/>
        <v>0</v>
      </c>
      <c r="H20" s="491"/>
      <c r="I20" s="491"/>
      <c r="J20" s="491"/>
      <c r="K20" s="491"/>
      <c r="L20" s="491"/>
      <c r="M20" s="493"/>
      <c r="N20" s="494">
        <f t="shared" si="82"/>
        <v>0</v>
      </c>
      <c r="O20" s="506"/>
      <c r="P20" s="492"/>
      <c r="R20" s="501"/>
      <c r="S20" s="491"/>
      <c r="T20" s="491"/>
      <c r="U20" s="491"/>
      <c r="V20" s="494">
        <f t="shared" si="83"/>
        <v>0</v>
      </c>
      <c r="W20" s="491"/>
      <c r="X20" s="491"/>
      <c r="Y20" s="491"/>
      <c r="Z20" s="491"/>
      <c r="AA20" s="491"/>
      <c r="AB20" s="493"/>
      <c r="AC20" s="494">
        <f t="shared" si="84"/>
        <v>0</v>
      </c>
      <c r="AD20" s="506"/>
      <c r="AE20" s="492"/>
      <c r="AG20" s="501"/>
      <c r="AH20" s="491"/>
      <c r="AI20" s="491"/>
      <c r="AJ20" s="491"/>
      <c r="AK20" s="494">
        <f t="shared" si="85"/>
        <v>0</v>
      </c>
      <c r="AL20" s="491"/>
      <c r="AM20" s="491"/>
      <c r="AN20" s="491"/>
      <c r="AO20" s="491"/>
      <c r="AP20" s="491"/>
      <c r="AQ20" s="493"/>
      <c r="AR20" s="494">
        <f t="shared" si="86"/>
        <v>0</v>
      </c>
      <c r="AS20" s="506"/>
      <c r="AT20" s="492"/>
      <c r="AV20" s="501"/>
      <c r="AW20" s="491"/>
      <c r="AX20" s="491"/>
      <c r="AY20" s="491"/>
      <c r="AZ20" s="494">
        <f t="shared" si="87"/>
        <v>0</v>
      </c>
      <c r="BA20" s="491"/>
      <c r="BB20" s="491"/>
      <c r="BC20" s="491"/>
      <c r="BD20" s="491"/>
      <c r="BE20" s="491"/>
      <c r="BF20" s="493"/>
      <c r="BG20" s="494">
        <f t="shared" si="88"/>
        <v>0</v>
      </c>
      <c r="BH20" s="506"/>
      <c r="BI20" s="492"/>
      <c r="BK20" s="501"/>
      <c r="BL20" s="491"/>
      <c r="BM20" s="491"/>
      <c r="BN20" s="491"/>
      <c r="BO20" s="494">
        <f t="shared" si="89"/>
        <v>0</v>
      </c>
      <c r="BP20" s="491"/>
      <c r="BQ20" s="491"/>
      <c r="BR20" s="491"/>
      <c r="BS20" s="491"/>
      <c r="BT20" s="491"/>
      <c r="BU20" s="493"/>
      <c r="BV20" s="494">
        <f t="shared" si="90"/>
        <v>0</v>
      </c>
      <c r="BW20" s="506"/>
      <c r="BX20" s="492"/>
      <c r="BZ20" s="501"/>
      <c r="CA20" s="491"/>
      <c r="CB20" s="491"/>
      <c r="CC20" s="491"/>
      <c r="CD20" s="494">
        <f t="shared" si="91"/>
        <v>0</v>
      </c>
      <c r="CE20" s="491"/>
      <c r="CF20" s="491"/>
      <c r="CG20" s="491"/>
      <c r="CH20" s="491"/>
      <c r="CI20" s="491"/>
      <c r="CJ20" s="493"/>
      <c r="CK20" s="494">
        <f t="shared" si="92"/>
        <v>0</v>
      </c>
      <c r="CL20" s="506"/>
      <c r="CM20" s="492"/>
      <c r="CO20" s="501"/>
      <c r="CP20" s="491"/>
      <c r="CQ20" s="491"/>
      <c r="CR20" s="491"/>
      <c r="CS20" s="494">
        <f t="shared" si="93"/>
        <v>0</v>
      </c>
      <c r="CT20" s="491"/>
      <c r="CU20" s="491"/>
      <c r="CV20" s="491"/>
      <c r="CW20" s="491"/>
      <c r="CX20" s="491"/>
      <c r="CY20" s="493"/>
      <c r="CZ20" s="494">
        <f t="shared" si="94"/>
        <v>0</v>
      </c>
      <c r="DA20" s="506"/>
      <c r="DB20" s="492"/>
      <c r="DD20" s="501"/>
      <c r="DE20" s="491"/>
      <c r="DF20" s="491"/>
      <c r="DG20" s="491"/>
      <c r="DH20" s="494">
        <f t="shared" si="95"/>
        <v>0</v>
      </c>
      <c r="DI20" s="491"/>
      <c r="DJ20" s="491"/>
      <c r="DK20" s="491"/>
      <c r="DL20" s="491"/>
      <c r="DM20" s="491"/>
      <c r="DN20" s="493"/>
      <c r="DO20" s="494">
        <f t="shared" si="96"/>
        <v>0</v>
      </c>
      <c r="DP20" s="506"/>
      <c r="DQ20" s="492"/>
      <c r="DS20" s="501"/>
      <c r="DT20" s="491"/>
      <c r="DU20" s="491"/>
      <c r="DV20" s="491"/>
      <c r="DW20" s="494">
        <f t="shared" si="97"/>
        <v>0</v>
      </c>
      <c r="DX20" s="491"/>
      <c r="DY20" s="491"/>
      <c r="DZ20" s="491"/>
      <c r="EA20" s="491"/>
      <c r="EB20" s="491"/>
      <c r="EC20" s="493"/>
      <c r="ED20" s="494">
        <f t="shared" si="98"/>
        <v>0</v>
      </c>
      <c r="EE20" s="506"/>
      <c r="EF20" s="492"/>
      <c r="EH20" s="501"/>
      <c r="EI20" s="491"/>
      <c r="EJ20" s="491"/>
      <c r="EK20" s="491"/>
      <c r="EL20" s="494">
        <f t="shared" si="99"/>
        <v>0</v>
      </c>
      <c r="EM20" s="491"/>
      <c r="EN20" s="491"/>
      <c r="EO20" s="491"/>
      <c r="EP20" s="491"/>
      <c r="EQ20" s="491"/>
      <c r="ER20" s="493"/>
      <c r="ES20" s="494">
        <f t="shared" si="100"/>
        <v>0</v>
      </c>
      <c r="ET20" s="506"/>
      <c r="EU20" s="492"/>
    </row>
    <row r="21" spans="2:151" ht="15" customHeight="1" x14ac:dyDescent="0.2">
      <c r="B21" s="496" t="s">
        <v>226</v>
      </c>
      <c r="C21" s="491"/>
      <c r="D21" s="491"/>
      <c r="E21" s="491"/>
      <c r="F21" s="491"/>
      <c r="G21" s="494">
        <f t="shared" si="81"/>
        <v>0</v>
      </c>
      <c r="H21" s="491"/>
      <c r="I21" s="491"/>
      <c r="J21" s="491"/>
      <c r="K21" s="491"/>
      <c r="L21" s="491"/>
      <c r="M21" s="493"/>
      <c r="N21" s="494">
        <f t="shared" si="82"/>
        <v>0</v>
      </c>
      <c r="O21" s="506"/>
      <c r="P21" s="492"/>
      <c r="R21" s="501"/>
      <c r="S21" s="491"/>
      <c r="T21" s="491"/>
      <c r="U21" s="491"/>
      <c r="V21" s="494">
        <f t="shared" si="83"/>
        <v>0</v>
      </c>
      <c r="W21" s="491"/>
      <c r="X21" s="491"/>
      <c r="Y21" s="491"/>
      <c r="Z21" s="491"/>
      <c r="AA21" s="491"/>
      <c r="AB21" s="493"/>
      <c r="AC21" s="494">
        <f t="shared" si="84"/>
        <v>0</v>
      </c>
      <c r="AD21" s="506"/>
      <c r="AE21" s="492"/>
      <c r="AG21" s="501"/>
      <c r="AH21" s="491"/>
      <c r="AI21" s="491"/>
      <c r="AJ21" s="491"/>
      <c r="AK21" s="494">
        <f t="shared" si="85"/>
        <v>0</v>
      </c>
      <c r="AL21" s="491"/>
      <c r="AM21" s="491"/>
      <c r="AN21" s="491"/>
      <c r="AO21" s="491"/>
      <c r="AP21" s="491"/>
      <c r="AQ21" s="493"/>
      <c r="AR21" s="494">
        <f t="shared" si="86"/>
        <v>0</v>
      </c>
      <c r="AS21" s="506"/>
      <c r="AT21" s="492"/>
      <c r="AV21" s="501"/>
      <c r="AW21" s="491"/>
      <c r="AX21" s="491"/>
      <c r="AY21" s="491"/>
      <c r="AZ21" s="494">
        <f t="shared" si="87"/>
        <v>0</v>
      </c>
      <c r="BA21" s="491"/>
      <c r="BB21" s="491"/>
      <c r="BC21" s="491"/>
      <c r="BD21" s="491"/>
      <c r="BE21" s="491"/>
      <c r="BF21" s="493"/>
      <c r="BG21" s="494">
        <f t="shared" si="88"/>
        <v>0</v>
      </c>
      <c r="BH21" s="506"/>
      <c r="BI21" s="492"/>
      <c r="BK21" s="501"/>
      <c r="BL21" s="491"/>
      <c r="BM21" s="491"/>
      <c r="BN21" s="491"/>
      <c r="BO21" s="494">
        <f t="shared" si="89"/>
        <v>0</v>
      </c>
      <c r="BP21" s="491"/>
      <c r="BQ21" s="491"/>
      <c r="BR21" s="491"/>
      <c r="BS21" s="491"/>
      <c r="BT21" s="491"/>
      <c r="BU21" s="493"/>
      <c r="BV21" s="494">
        <f t="shared" si="90"/>
        <v>0</v>
      </c>
      <c r="BW21" s="506"/>
      <c r="BX21" s="492"/>
      <c r="BZ21" s="501"/>
      <c r="CA21" s="491"/>
      <c r="CB21" s="491"/>
      <c r="CC21" s="491"/>
      <c r="CD21" s="494">
        <f t="shared" si="91"/>
        <v>0</v>
      </c>
      <c r="CE21" s="491"/>
      <c r="CF21" s="491"/>
      <c r="CG21" s="491"/>
      <c r="CH21" s="491"/>
      <c r="CI21" s="491"/>
      <c r="CJ21" s="493"/>
      <c r="CK21" s="494">
        <f t="shared" si="92"/>
        <v>0</v>
      </c>
      <c r="CL21" s="506"/>
      <c r="CM21" s="492"/>
      <c r="CO21" s="501"/>
      <c r="CP21" s="491"/>
      <c r="CQ21" s="491"/>
      <c r="CR21" s="491"/>
      <c r="CS21" s="494">
        <f t="shared" si="93"/>
        <v>0</v>
      </c>
      <c r="CT21" s="491"/>
      <c r="CU21" s="491"/>
      <c r="CV21" s="491"/>
      <c r="CW21" s="491"/>
      <c r="CX21" s="491"/>
      <c r="CY21" s="493"/>
      <c r="CZ21" s="494">
        <f t="shared" si="94"/>
        <v>0</v>
      </c>
      <c r="DA21" s="506"/>
      <c r="DB21" s="492"/>
      <c r="DD21" s="501"/>
      <c r="DE21" s="491"/>
      <c r="DF21" s="491"/>
      <c r="DG21" s="491"/>
      <c r="DH21" s="494">
        <f t="shared" si="95"/>
        <v>0</v>
      </c>
      <c r="DI21" s="491"/>
      <c r="DJ21" s="491"/>
      <c r="DK21" s="491"/>
      <c r="DL21" s="491"/>
      <c r="DM21" s="491"/>
      <c r="DN21" s="493"/>
      <c r="DO21" s="494">
        <f t="shared" si="96"/>
        <v>0</v>
      </c>
      <c r="DP21" s="506"/>
      <c r="DQ21" s="492"/>
      <c r="DS21" s="501"/>
      <c r="DT21" s="491"/>
      <c r="DU21" s="491"/>
      <c r="DV21" s="491"/>
      <c r="DW21" s="494">
        <f t="shared" si="97"/>
        <v>0</v>
      </c>
      <c r="DX21" s="491"/>
      <c r="DY21" s="491"/>
      <c r="DZ21" s="491"/>
      <c r="EA21" s="491"/>
      <c r="EB21" s="491"/>
      <c r="EC21" s="493"/>
      <c r="ED21" s="494">
        <f t="shared" si="98"/>
        <v>0</v>
      </c>
      <c r="EE21" s="506"/>
      <c r="EF21" s="492"/>
      <c r="EH21" s="501"/>
      <c r="EI21" s="491"/>
      <c r="EJ21" s="491"/>
      <c r="EK21" s="491"/>
      <c r="EL21" s="494">
        <f t="shared" si="99"/>
        <v>0</v>
      </c>
      <c r="EM21" s="491"/>
      <c r="EN21" s="491"/>
      <c r="EO21" s="491"/>
      <c r="EP21" s="491"/>
      <c r="EQ21" s="491"/>
      <c r="ER21" s="493"/>
      <c r="ES21" s="494">
        <f t="shared" si="100"/>
        <v>0</v>
      </c>
      <c r="ET21" s="506"/>
      <c r="EU21" s="492"/>
    </row>
    <row r="22" spans="2:151" ht="15" customHeight="1" x14ac:dyDescent="0.2">
      <c r="B22" s="496" t="s">
        <v>227</v>
      </c>
      <c r="C22" s="491"/>
      <c r="D22" s="491"/>
      <c r="E22" s="491"/>
      <c r="F22" s="491"/>
      <c r="G22" s="494">
        <f t="shared" si="81"/>
        <v>0</v>
      </c>
      <c r="H22" s="491"/>
      <c r="I22" s="491"/>
      <c r="J22" s="491"/>
      <c r="K22" s="491"/>
      <c r="L22" s="491"/>
      <c r="M22" s="493"/>
      <c r="N22" s="494">
        <f t="shared" si="82"/>
        <v>0</v>
      </c>
      <c r="O22" s="506"/>
      <c r="P22" s="492"/>
      <c r="R22" s="501"/>
      <c r="S22" s="491"/>
      <c r="T22" s="491"/>
      <c r="U22" s="491"/>
      <c r="V22" s="494">
        <f t="shared" si="83"/>
        <v>0</v>
      </c>
      <c r="W22" s="491"/>
      <c r="X22" s="491"/>
      <c r="Y22" s="491"/>
      <c r="Z22" s="491"/>
      <c r="AA22" s="491"/>
      <c r="AB22" s="493"/>
      <c r="AC22" s="494">
        <f t="shared" si="84"/>
        <v>0</v>
      </c>
      <c r="AD22" s="506"/>
      <c r="AE22" s="492"/>
      <c r="AG22" s="501"/>
      <c r="AH22" s="491"/>
      <c r="AI22" s="491"/>
      <c r="AJ22" s="491"/>
      <c r="AK22" s="494">
        <f t="shared" si="85"/>
        <v>0</v>
      </c>
      <c r="AL22" s="491"/>
      <c r="AM22" s="491"/>
      <c r="AN22" s="491"/>
      <c r="AO22" s="491"/>
      <c r="AP22" s="491"/>
      <c r="AQ22" s="493"/>
      <c r="AR22" s="494">
        <f t="shared" si="86"/>
        <v>0</v>
      </c>
      <c r="AS22" s="506"/>
      <c r="AT22" s="492"/>
      <c r="AV22" s="501"/>
      <c r="AW22" s="491"/>
      <c r="AX22" s="491"/>
      <c r="AY22" s="491"/>
      <c r="AZ22" s="494">
        <f t="shared" si="87"/>
        <v>0</v>
      </c>
      <c r="BA22" s="491"/>
      <c r="BB22" s="491"/>
      <c r="BC22" s="491"/>
      <c r="BD22" s="491"/>
      <c r="BE22" s="491"/>
      <c r="BF22" s="493"/>
      <c r="BG22" s="494">
        <f t="shared" si="88"/>
        <v>0</v>
      </c>
      <c r="BH22" s="506"/>
      <c r="BI22" s="492"/>
      <c r="BK22" s="501"/>
      <c r="BL22" s="491"/>
      <c r="BM22" s="491"/>
      <c r="BN22" s="491"/>
      <c r="BO22" s="494">
        <f t="shared" si="89"/>
        <v>0</v>
      </c>
      <c r="BP22" s="491"/>
      <c r="BQ22" s="491"/>
      <c r="BR22" s="491"/>
      <c r="BS22" s="491"/>
      <c r="BT22" s="491"/>
      <c r="BU22" s="493"/>
      <c r="BV22" s="494">
        <f t="shared" si="90"/>
        <v>0</v>
      </c>
      <c r="BW22" s="506"/>
      <c r="BX22" s="492"/>
      <c r="BZ22" s="501"/>
      <c r="CA22" s="491"/>
      <c r="CB22" s="491"/>
      <c r="CC22" s="491"/>
      <c r="CD22" s="494">
        <f t="shared" si="91"/>
        <v>0</v>
      </c>
      <c r="CE22" s="491"/>
      <c r="CF22" s="491"/>
      <c r="CG22" s="491"/>
      <c r="CH22" s="491"/>
      <c r="CI22" s="491"/>
      <c r="CJ22" s="493"/>
      <c r="CK22" s="494">
        <f t="shared" si="92"/>
        <v>0</v>
      </c>
      <c r="CL22" s="506"/>
      <c r="CM22" s="492"/>
      <c r="CO22" s="501"/>
      <c r="CP22" s="491"/>
      <c r="CQ22" s="491"/>
      <c r="CR22" s="491"/>
      <c r="CS22" s="494">
        <f t="shared" si="93"/>
        <v>0</v>
      </c>
      <c r="CT22" s="491"/>
      <c r="CU22" s="491"/>
      <c r="CV22" s="491"/>
      <c r="CW22" s="491"/>
      <c r="CX22" s="491"/>
      <c r="CY22" s="493"/>
      <c r="CZ22" s="494">
        <f t="shared" si="94"/>
        <v>0</v>
      </c>
      <c r="DA22" s="506"/>
      <c r="DB22" s="492"/>
      <c r="DD22" s="501"/>
      <c r="DE22" s="491"/>
      <c r="DF22" s="491"/>
      <c r="DG22" s="491"/>
      <c r="DH22" s="494">
        <f t="shared" si="95"/>
        <v>0</v>
      </c>
      <c r="DI22" s="491"/>
      <c r="DJ22" s="491"/>
      <c r="DK22" s="491"/>
      <c r="DL22" s="491"/>
      <c r="DM22" s="491"/>
      <c r="DN22" s="493"/>
      <c r="DO22" s="494">
        <f t="shared" si="96"/>
        <v>0</v>
      </c>
      <c r="DP22" s="506"/>
      <c r="DQ22" s="492"/>
      <c r="DS22" s="501"/>
      <c r="DT22" s="491"/>
      <c r="DU22" s="491"/>
      <c r="DV22" s="491"/>
      <c r="DW22" s="494">
        <f t="shared" si="97"/>
        <v>0</v>
      </c>
      <c r="DX22" s="491"/>
      <c r="DY22" s="491"/>
      <c r="DZ22" s="491"/>
      <c r="EA22" s="491"/>
      <c r="EB22" s="491"/>
      <c r="EC22" s="493"/>
      <c r="ED22" s="494">
        <f t="shared" si="98"/>
        <v>0</v>
      </c>
      <c r="EE22" s="506"/>
      <c r="EF22" s="492"/>
      <c r="EH22" s="501"/>
      <c r="EI22" s="491"/>
      <c r="EJ22" s="491"/>
      <c r="EK22" s="491"/>
      <c r="EL22" s="494">
        <f t="shared" si="99"/>
        <v>0</v>
      </c>
      <c r="EM22" s="491"/>
      <c r="EN22" s="491"/>
      <c r="EO22" s="491"/>
      <c r="EP22" s="491"/>
      <c r="EQ22" s="491"/>
      <c r="ER22" s="493"/>
      <c r="ES22" s="494">
        <f t="shared" si="100"/>
        <v>0</v>
      </c>
      <c r="ET22" s="506"/>
      <c r="EU22" s="492"/>
    </row>
    <row r="23" spans="2:151" ht="15" customHeight="1" x14ac:dyDescent="0.2">
      <c r="B23" s="496" t="s">
        <v>228</v>
      </c>
      <c r="C23" s="491"/>
      <c r="D23" s="491"/>
      <c r="E23" s="491"/>
      <c r="F23" s="491"/>
      <c r="G23" s="494">
        <f t="shared" si="81"/>
        <v>0</v>
      </c>
      <c r="H23" s="491"/>
      <c r="I23" s="491"/>
      <c r="J23" s="491"/>
      <c r="K23" s="491"/>
      <c r="L23" s="491"/>
      <c r="M23" s="493"/>
      <c r="N23" s="494">
        <f t="shared" si="82"/>
        <v>0</v>
      </c>
      <c r="O23" s="506"/>
      <c r="P23" s="492"/>
      <c r="R23" s="501"/>
      <c r="S23" s="491"/>
      <c r="T23" s="491"/>
      <c r="U23" s="491"/>
      <c r="V23" s="494">
        <f t="shared" si="83"/>
        <v>0</v>
      </c>
      <c r="W23" s="491"/>
      <c r="X23" s="491"/>
      <c r="Y23" s="491"/>
      <c r="Z23" s="491"/>
      <c r="AA23" s="491"/>
      <c r="AB23" s="493"/>
      <c r="AC23" s="494">
        <f t="shared" si="84"/>
        <v>0</v>
      </c>
      <c r="AD23" s="506"/>
      <c r="AE23" s="492"/>
      <c r="AG23" s="501"/>
      <c r="AH23" s="491"/>
      <c r="AI23" s="491"/>
      <c r="AJ23" s="491"/>
      <c r="AK23" s="494">
        <f t="shared" si="85"/>
        <v>0</v>
      </c>
      <c r="AL23" s="491"/>
      <c r="AM23" s="491"/>
      <c r="AN23" s="491"/>
      <c r="AO23" s="491"/>
      <c r="AP23" s="491"/>
      <c r="AQ23" s="493"/>
      <c r="AR23" s="494">
        <f t="shared" si="86"/>
        <v>0</v>
      </c>
      <c r="AS23" s="506"/>
      <c r="AT23" s="492"/>
      <c r="AV23" s="501"/>
      <c r="AW23" s="491"/>
      <c r="AX23" s="491"/>
      <c r="AY23" s="491"/>
      <c r="AZ23" s="494">
        <f t="shared" si="87"/>
        <v>0</v>
      </c>
      <c r="BA23" s="491"/>
      <c r="BB23" s="491"/>
      <c r="BC23" s="491"/>
      <c r="BD23" s="491"/>
      <c r="BE23" s="491"/>
      <c r="BF23" s="493"/>
      <c r="BG23" s="494">
        <f t="shared" si="88"/>
        <v>0</v>
      </c>
      <c r="BH23" s="506"/>
      <c r="BI23" s="492"/>
      <c r="BK23" s="501"/>
      <c r="BL23" s="491"/>
      <c r="BM23" s="491"/>
      <c r="BN23" s="491"/>
      <c r="BO23" s="494">
        <f t="shared" si="89"/>
        <v>0</v>
      </c>
      <c r="BP23" s="491"/>
      <c r="BQ23" s="491"/>
      <c r="BR23" s="491"/>
      <c r="BS23" s="491"/>
      <c r="BT23" s="491"/>
      <c r="BU23" s="493"/>
      <c r="BV23" s="494">
        <f t="shared" si="90"/>
        <v>0</v>
      </c>
      <c r="BW23" s="506"/>
      <c r="BX23" s="492"/>
      <c r="BZ23" s="501"/>
      <c r="CA23" s="491"/>
      <c r="CB23" s="491"/>
      <c r="CC23" s="491"/>
      <c r="CD23" s="494">
        <f t="shared" si="91"/>
        <v>0</v>
      </c>
      <c r="CE23" s="491"/>
      <c r="CF23" s="491"/>
      <c r="CG23" s="491"/>
      <c r="CH23" s="491"/>
      <c r="CI23" s="491"/>
      <c r="CJ23" s="493"/>
      <c r="CK23" s="494">
        <f t="shared" si="92"/>
        <v>0</v>
      </c>
      <c r="CL23" s="506"/>
      <c r="CM23" s="492"/>
      <c r="CO23" s="501"/>
      <c r="CP23" s="491"/>
      <c r="CQ23" s="491"/>
      <c r="CR23" s="491"/>
      <c r="CS23" s="494">
        <f t="shared" si="93"/>
        <v>0</v>
      </c>
      <c r="CT23" s="491"/>
      <c r="CU23" s="491"/>
      <c r="CV23" s="491"/>
      <c r="CW23" s="491"/>
      <c r="CX23" s="491"/>
      <c r="CY23" s="493"/>
      <c r="CZ23" s="494">
        <f t="shared" si="94"/>
        <v>0</v>
      </c>
      <c r="DA23" s="506"/>
      <c r="DB23" s="492"/>
      <c r="DD23" s="501"/>
      <c r="DE23" s="491"/>
      <c r="DF23" s="491"/>
      <c r="DG23" s="491"/>
      <c r="DH23" s="494">
        <f t="shared" si="95"/>
        <v>0</v>
      </c>
      <c r="DI23" s="491"/>
      <c r="DJ23" s="491"/>
      <c r="DK23" s="491"/>
      <c r="DL23" s="491"/>
      <c r="DM23" s="491"/>
      <c r="DN23" s="493"/>
      <c r="DO23" s="494">
        <f t="shared" si="96"/>
        <v>0</v>
      </c>
      <c r="DP23" s="506"/>
      <c r="DQ23" s="492"/>
      <c r="DS23" s="501"/>
      <c r="DT23" s="491"/>
      <c r="DU23" s="491"/>
      <c r="DV23" s="491"/>
      <c r="DW23" s="494">
        <f t="shared" si="97"/>
        <v>0</v>
      </c>
      <c r="DX23" s="491"/>
      <c r="DY23" s="491"/>
      <c r="DZ23" s="491"/>
      <c r="EA23" s="491"/>
      <c r="EB23" s="491"/>
      <c r="EC23" s="493"/>
      <c r="ED23" s="494">
        <f t="shared" si="98"/>
        <v>0</v>
      </c>
      <c r="EE23" s="506"/>
      <c r="EF23" s="492"/>
      <c r="EH23" s="501"/>
      <c r="EI23" s="491"/>
      <c r="EJ23" s="491"/>
      <c r="EK23" s="491"/>
      <c r="EL23" s="494">
        <f t="shared" si="99"/>
        <v>0</v>
      </c>
      <c r="EM23" s="491"/>
      <c r="EN23" s="491"/>
      <c r="EO23" s="491"/>
      <c r="EP23" s="491"/>
      <c r="EQ23" s="491"/>
      <c r="ER23" s="493"/>
      <c r="ES23" s="494">
        <f t="shared" si="100"/>
        <v>0</v>
      </c>
      <c r="ET23" s="506"/>
      <c r="EU23" s="492"/>
    </row>
    <row r="24" spans="2:151" ht="15" customHeight="1" x14ac:dyDescent="0.2">
      <c r="B24" s="488" t="s">
        <v>211</v>
      </c>
      <c r="C24" s="489"/>
      <c r="D24" s="490"/>
      <c r="E24" s="490"/>
      <c r="F24" s="490"/>
      <c r="G24" s="490"/>
      <c r="H24" s="491"/>
      <c r="I24" s="491"/>
      <c r="J24" s="517"/>
      <c r="K24" s="507"/>
      <c r="L24" s="507"/>
      <c r="M24" s="507"/>
      <c r="N24" s="507"/>
      <c r="O24" s="507"/>
      <c r="P24" s="518"/>
      <c r="R24" s="502"/>
      <c r="S24" s="490"/>
      <c r="T24" s="490"/>
      <c r="U24" s="490"/>
      <c r="V24" s="490"/>
      <c r="W24" s="491"/>
      <c r="X24" s="491"/>
      <c r="Y24" s="517"/>
      <c r="Z24" s="507"/>
      <c r="AA24" s="507"/>
      <c r="AB24" s="507"/>
      <c r="AC24" s="507"/>
      <c r="AD24" s="507"/>
      <c r="AE24" s="518"/>
      <c r="AG24" s="502"/>
      <c r="AH24" s="490"/>
      <c r="AI24" s="490"/>
      <c r="AJ24" s="490"/>
      <c r="AK24" s="490"/>
      <c r="AL24" s="491"/>
      <c r="AM24" s="491"/>
      <c r="AN24" s="517"/>
      <c r="AO24" s="507"/>
      <c r="AP24" s="507"/>
      <c r="AQ24" s="507"/>
      <c r="AR24" s="507"/>
      <c r="AS24" s="507"/>
      <c r="AT24" s="518"/>
      <c r="AV24" s="502"/>
      <c r="AW24" s="490"/>
      <c r="AX24" s="490"/>
      <c r="AY24" s="490"/>
      <c r="AZ24" s="490"/>
      <c r="BA24" s="491"/>
      <c r="BB24" s="491"/>
      <c r="BC24" s="517"/>
      <c r="BD24" s="507"/>
      <c r="BE24" s="507"/>
      <c r="BF24" s="507"/>
      <c r="BG24" s="507"/>
      <c r="BH24" s="507"/>
      <c r="BI24" s="518"/>
      <c r="BK24" s="502"/>
      <c r="BL24" s="490"/>
      <c r="BM24" s="490"/>
      <c r="BN24" s="490"/>
      <c r="BO24" s="490"/>
      <c r="BP24" s="491"/>
      <c r="BQ24" s="491"/>
      <c r="BR24" s="517"/>
      <c r="BS24" s="507"/>
      <c r="BT24" s="507"/>
      <c r="BU24" s="507"/>
      <c r="BV24" s="507"/>
      <c r="BW24" s="507"/>
      <c r="BX24" s="518"/>
      <c r="BZ24" s="502"/>
      <c r="CA24" s="490"/>
      <c r="CB24" s="490"/>
      <c r="CC24" s="490"/>
      <c r="CD24" s="490"/>
      <c r="CE24" s="491"/>
      <c r="CF24" s="491"/>
      <c r="CG24" s="517"/>
      <c r="CH24" s="507"/>
      <c r="CI24" s="507"/>
      <c r="CJ24" s="507"/>
      <c r="CK24" s="507"/>
      <c r="CL24" s="507"/>
      <c r="CM24" s="518"/>
      <c r="CO24" s="502"/>
      <c r="CP24" s="490"/>
      <c r="CQ24" s="490"/>
      <c r="CR24" s="490"/>
      <c r="CS24" s="490"/>
      <c r="CT24" s="491"/>
      <c r="CU24" s="491"/>
      <c r="CV24" s="517"/>
      <c r="CW24" s="507"/>
      <c r="CX24" s="507"/>
      <c r="CY24" s="507"/>
      <c r="CZ24" s="507"/>
      <c r="DA24" s="507"/>
      <c r="DB24" s="518"/>
      <c r="DD24" s="502"/>
      <c r="DE24" s="490"/>
      <c r="DF24" s="490"/>
      <c r="DG24" s="490"/>
      <c r="DH24" s="490"/>
      <c r="DI24" s="491"/>
      <c r="DJ24" s="491"/>
      <c r="DK24" s="517"/>
      <c r="DL24" s="507"/>
      <c r="DM24" s="507"/>
      <c r="DN24" s="507"/>
      <c r="DO24" s="507"/>
      <c r="DP24" s="507"/>
      <c r="DQ24" s="518"/>
      <c r="DS24" s="502"/>
      <c r="DT24" s="490"/>
      <c r="DU24" s="490"/>
      <c r="DV24" s="490"/>
      <c r="DW24" s="490"/>
      <c r="DX24" s="491"/>
      <c r="DY24" s="491"/>
      <c r="DZ24" s="517"/>
      <c r="EA24" s="507"/>
      <c r="EB24" s="507"/>
      <c r="EC24" s="507"/>
      <c r="ED24" s="507"/>
      <c r="EE24" s="507"/>
      <c r="EF24" s="518"/>
      <c r="EH24" s="502"/>
      <c r="EI24" s="490"/>
      <c r="EJ24" s="490"/>
      <c r="EK24" s="490"/>
      <c r="EL24" s="490"/>
      <c r="EM24" s="491"/>
      <c r="EN24" s="491"/>
      <c r="EO24" s="517"/>
      <c r="EP24" s="507"/>
      <c r="EQ24" s="507"/>
      <c r="ER24" s="507"/>
      <c r="ES24" s="507"/>
      <c r="ET24" s="507"/>
      <c r="EU24" s="518"/>
    </row>
    <row r="25" spans="2:151" ht="18" customHeight="1" x14ac:dyDescent="0.2">
      <c r="B25" s="282">
        <f>B6+1</f>
        <v>2023</v>
      </c>
      <c r="C25" s="484"/>
      <c r="D25" s="485"/>
      <c r="E25" s="485"/>
      <c r="F25" s="485"/>
      <c r="G25" s="485"/>
      <c r="H25" s="485"/>
      <c r="I25" s="485"/>
      <c r="J25" s="485"/>
      <c r="K25" s="485"/>
      <c r="L25" s="485"/>
      <c r="M25" s="485"/>
      <c r="N25" s="485"/>
      <c r="O25" s="485"/>
      <c r="P25" s="486"/>
      <c r="R25" s="499"/>
      <c r="S25" s="485"/>
      <c r="T25" s="485"/>
      <c r="U25" s="485"/>
      <c r="V25" s="485"/>
      <c r="W25" s="485"/>
      <c r="X25" s="485"/>
      <c r="Y25" s="485"/>
      <c r="Z25" s="485"/>
      <c r="AA25" s="485"/>
      <c r="AB25" s="485"/>
      <c r="AC25" s="485"/>
      <c r="AD25" s="485"/>
      <c r="AE25" s="486"/>
      <c r="AG25" s="499"/>
      <c r="AH25" s="485"/>
      <c r="AI25" s="485"/>
      <c r="AJ25" s="485"/>
      <c r="AK25" s="485"/>
      <c r="AL25" s="485"/>
      <c r="AM25" s="485"/>
      <c r="AN25" s="485"/>
      <c r="AO25" s="485"/>
      <c r="AP25" s="485"/>
      <c r="AQ25" s="485"/>
      <c r="AR25" s="485"/>
      <c r="AS25" s="485"/>
      <c r="AT25" s="486"/>
      <c r="AV25" s="499"/>
      <c r="AW25" s="485"/>
      <c r="AX25" s="485"/>
      <c r="AY25" s="485"/>
      <c r="AZ25" s="485"/>
      <c r="BA25" s="485"/>
      <c r="BB25" s="485"/>
      <c r="BC25" s="485"/>
      <c r="BD25" s="485"/>
      <c r="BE25" s="485"/>
      <c r="BF25" s="485"/>
      <c r="BG25" s="485"/>
      <c r="BH25" s="485"/>
      <c r="BI25" s="486"/>
      <c r="BK25" s="499"/>
      <c r="BL25" s="485"/>
      <c r="BM25" s="485"/>
      <c r="BN25" s="485"/>
      <c r="BO25" s="485"/>
      <c r="BP25" s="485"/>
      <c r="BQ25" s="485"/>
      <c r="BR25" s="485"/>
      <c r="BS25" s="485"/>
      <c r="BT25" s="485"/>
      <c r="BU25" s="485"/>
      <c r="BV25" s="485"/>
      <c r="BW25" s="485"/>
      <c r="BX25" s="486"/>
      <c r="BZ25" s="499"/>
      <c r="CA25" s="485"/>
      <c r="CB25" s="485"/>
      <c r="CC25" s="485"/>
      <c r="CD25" s="485"/>
      <c r="CE25" s="485"/>
      <c r="CF25" s="485"/>
      <c r="CG25" s="485"/>
      <c r="CH25" s="485"/>
      <c r="CI25" s="485"/>
      <c r="CJ25" s="485"/>
      <c r="CK25" s="485"/>
      <c r="CL25" s="485"/>
      <c r="CM25" s="486"/>
      <c r="CO25" s="499"/>
      <c r="CP25" s="485"/>
      <c r="CQ25" s="485"/>
      <c r="CR25" s="485"/>
      <c r="CS25" s="485"/>
      <c r="CT25" s="485"/>
      <c r="CU25" s="485"/>
      <c r="CV25" s="485"/>
      <c r="CW25" s="485"/>
      <c r="CX25" s="485"/>
      <c r="CY25" s="485"/>
      <c r="CZ25" s="485"/>
      <c r="DA25" s="485"/>
      <c r="DB25" s="486"/>
      <c r="DD25" s="499"/>
      <c r="DE25" s="485"/>
      <c r="DF25" s="485"/>
      <c r="DG25" s="485"/>
      <c r="DH25" s="485"/>
      <c r="DI25" s="485"/>
      <c r="DJ25" s="485"/>
      <c r="DK25" s="485"/>
      <c r="DL25" s="485"/>
      <c r="DM25" s="485"/>
      <c r="DN25" s="485"/>
      <c r="DO25" s="485"/>
      <c r="DP25" s="485"/>
      <c r="DQ25" s="486"/>
      <c r="DS25" s="499"/>
      <c r="DT25" s="485"/>
      <c r="DU25" s="485"/>
      <c r="DV25" s="485"/>
      <c r="DW25" s="485"/>
      <c r="DX25" s="485"/>
      <c r="DY25" s="485"/>
      <c r="DZ25" s="485"/>
      <c r="EA25" s="485"/>
      <c r="EB25" s="485"/>
      <c r="EC25" s="485"/>
      <c r="ED25" s="485"/>
      <c r="EE25" s="485"/>
      <c r="EF25" s="486"/>
      <c r="EH25" s="499"/>
      <c r="EI25" s="485"/>
      <c r="EJ25" s="485"/>
      <c r="EK25" s="485"/>
      <c r="EL25" s="485"/>
      <c r="EM25" s="485"/>
      <c r="EN25" s="485"/>
      <c r="EO25" s="485"/>
      <c r="EP25" s="485"/>
      <c r="EQ25" s="485"/>
      <c r="ER25" s="485"/>
      <c r="ES25" s="485"/>
      <c r="ET25" s="485"/>
      <c r="EU25" s="486"/>
    </row>
    <row r="26" spans="2:151" ht="15" customHeight="1" x14ac:dyDescent="0.2">
      <c r="B26" s="488" t="s">
        <v>212</v>
      </c>
      <c r="C26" s="494">
        <f t="shared" ref="C26:P26" si="101">SUM(C27+C31+C36)</f>
        <v>0</v>
      </c>
      <c r="D26" s="494">
        <f t="shared" si="101"/>
        <v>0</v>
      </c>
      <c r="E26" s="494">
        <f t="shared" si="101"/>
        <v>0</v>
      </c>
      <c r="F26" s="494">
        <f t="shared" si="101"/>
        <v>0</v>
      </c>
      <c r="G26" s="494">
        <f t="shared" si="101"/>
        <v>0</v>
      </c>
      <c r="H26" s="494">
        <f t="shared" si="101"/>
        <v>0</v>
      </c>
      <c r="I26" s="494">
        <f t="shared" si="101"/>
        <v>0</v>
      </c>
      <c r="J26" s="494">
        <f t="shared" si="101"/>
        <v>0</v>
      </c>
      <c r="K26" s="494">
        <f t="shared" si="101"/>
        <v>0</v>
      </c>
      <c r="L26" s="494">
        <f t="shared" si="101"/>
        <v>0</v>
      </c>
      <c r="M26" s="494">
        <f t="shared" si="101"/>
        <v>0</v>
      </c>
      <c r="N26" s="494">
        <f t="shared" si="101"/>
        <v>0</v>
      </c>
      <c r="O26" s="505">
        <f t="shared" si="101"/>
        <v>0</v>
      </c>
      <c r="P26" s="495">
        <f t="shared" si="101"/>
        <v>0</v>
      </c>
      <c r="R26" s="500">
        <f t="shared" ref="R26:AE26" si="102">SUM(R27+R31+R36)</f>
        <v>0</v>
      </c>
      <c r="S26" s="494">
        <f t="shared" si="102"/>
        <v>0</v>
      </c>
      <c r="T26" s="494">
        <f t="shared" si="102"/>
        <v>0</v>
      </c>
      <c r="U26" s="494">
        <f t="shared" si="102"/>
        <v>0</v>
      </c>
      <c r="V26" s="494">
        <f t="shared" si="102"/>
        <v>0</v>
      </c>
      <c r="W26" s="494">
        <f t="shared" si="102"/>
        <v>0</v>
      </c>
      <c r="X26" s="494">
        <f t="shared" si="102"/>
        <v>0</v>
      </c>
      <c r="Y26" s="494">
        <f t="shared" si="102"/>
        <v>0</v>
      </c>
      <c r="Z26" s="494">
        <f t="shared" si="102"/>
        <v>0</v>
      </c>
      <c r="AA26" s="494">
        <f t="shared" si="102"/>
        <v>0</v>
      </c>
      <c r="AB26" s="494">
        <f t="shared" si="102"/>
        <v>0</v>
      </c>
      <c r="AC26" s="494">
        <f t="shared" si="102"/>
        <v>0</v>
      </c>
      <c r="AD26" s="505">
        <f t="shared" si="102"/>
        <v>0</v>
      </c>
      <c r="AE26" s="495">
        <f t="shared" si="102"/>
        <v>0</v>
      </c>
      <c r="AG26" s="500">
        <f t="shared" ref="AG26:AT26" si="103">SUM(AG27+AG31+AG36)</f>
        <v>0</v>
      </c>
      <c r="AH26" s="494">
        <f t="shared" si="103"/>
        <v>0</v>
      </c>
      <c r="AI26" s="494">
        <f t="shared" si="103"/>
        <v>0</v>
      </c>
      <c r="AJ26" s="494">
        <f t="shared" si="103"/>
        <v>0</v>
      </c>
      <c r="AK26" s="494">
        <f t="shared" si="103"/>
        <v>0</v>
      </c>
      <c r="AL26" s="494">
        <f t="shared" si="103"/>
        <v>0</v>
      </c>
      <c r="AM26" s="494">
        <f t="shared" si="103"/>
        <v>0</v>
      </c>
      <c r="AN26" s="494">
        <f t="shared" si="103"/>
        <v>0</v>
      </c>
      <c r="AO26" s="494">
        <f t="shared" si="103"/>
        <v>0</v>
      </c>
      <c r="AP26" s="494">
        <f t="shared" si="103"/>
        <v>0</v>
      </c>
      <c r="AQ26" s="494">
        <f t="shared" si="103"/>
        <v>0</v>
      </c>
      <c r="AR26" s="494">
        <f t="shared" si="103"/>
        <v>0</v>
      </c>
      <c r="AS26" s="505">
        <f t="shared" si="103"/>
        <v>0</v>
      </c>
      <c r="AT26" s="495">
        <f t="shared" si="103"/>
        <v>0</v>
      </c>
      <c r="AV26" s="500">
        <f t="shared" ref="AV26:BI26" si="104">SUM(AV27+AV31+AV36)</f>
        <v>0</v>
      </c>
      <c r="AW26" s="494">
        <f t="shared" si="104"/>
        <v>0</v>
      </c>
      <c r="AX26" s="494">
        <f t="shared" si="104"/>
        <v>0</v>
      </c>
      <c r="AY26" s="494">
        <f t="shared" si="104"/>
        <v>0</v>
      </c>
      <c r="AZ26" s="494">
        <f t="shared" si="104"/>
        <v>0</v>
      </c>
      <c r="BA26" s="494">
        <f t="shared" si="104"/>
        <v>0</v>
      </c>
      <c r="BB26" s="494">
        <f t="shared" si="104"/>
        <v>0</v>
      </c>
      <c r="BC26" s="494">
        <f t="shared" si="104"/>
        <v>0</v>
      </c>
      <c r="BD26" s="494">
        <f t="shared" si="104"/>
        <v>0</v>
      </c>
      <c r="BE26" s="494">
        <f t="shared" si="104"/>
        <v>0</v>
      </c>
      <c r="BF26" s="494">
        <f t="shared" si="104"/>
        <v>0</v>
      </c>
      <c r="BG26" s="494">
        <f t="shared" si="104"/>
        <v>0</v>
      </c>
      <c r="BH26" s="505">
        <f t="shared" si="104"/>
        <v>0</v>
      </c>
      <c r="BI26" s="495">
        <f t="shared" si="104"/>
        <v>0</v>
      </c>
      <c r="BK26" s="500">
        <f t="shared" ref="BK26:BX26" si="105">SUM(BK27+BK31+BK36)</f>
        <v>0</v>
      </c>
      <c r="BL26" s="494">
        <f t="shared" si="105"/>
        <v>0</v>
      </c>
      <c r="BM26" s="494">
        <f t="shared" si="105"/>
        <v>0</v>
      </c>
      <c r="BN26" s="494">
        <f t="shared" si="105"/>
        <v>0</v>
      </c>
      <c r="BO26" s="494">
        <f t="shared" si="105"/>
        <v>0</v>
      </c>
      <c r="BP26" s="494">
        <f t="shared" si="105"/>
        <v>0</v>
      </c>
      <c r="BQ26" s="494">
        <f t="shared" si="105"/>
        <v>0</v>
      </c>
      <c r="BR26" s="494">
        <f t="shared" si="105"/>
        <v>0</v>
      </c>
      <c r="BS26" s="494">
        <f t="shared" si="105"/>
        <v>0</v>
      </c>
      <c r="BT26" s="494">
        <f t="shared" si="105"/>
        <v>0</v>
      </c>
      <c r="BU26" s="494">
        <f t="shared" si="105"/>
        <v>0</v>
      </c>
      <c r="BV26" s="494">
        <f t="shared" si="105"/>
        <v>0</v>
      </c>
      <c r="BW26" s="505">
        <f t="shared" si="105"/>
        <v>0</v>
      </c>
      <c r="BX26" s="495">
        <f t="shared" si="105"/>
        <v>0</v>
      </c>
      <c r="BZ26" s="500">
        <f t="shared" ref="BZ26:CM26" si="106">SUM(BZ27+BZ31+BZ36)</f>
        <v>0</v>
      </c>
      <c r="CA26" s="494">
        <f t="shared" si="106"/>
        <v>0</v>
      </c>
      <c r="CB26" s="494">
        <f t="shared" si="106"/>
        <v>0</v>
      </c>
      <c r="CC26" s="494">
        <f t="shared" si="106"/>
        <v>0</v>
      </c>
      <c r="CD26" s="494">
        <f t="shared" si="106"/>
        <v>0</v>
      </c>
      <c r="CE26" s="494">
        <f t="shared" si="106"/>
        <v>0</v>
      </c>
      <c r="CF26" s="494">
        <f t="shared" si="106"/>
        <v>0</v>
      </c>
      <c r="CG26" s="494">
        <f t="shared" si="106"/>
        <v>0</v>
      </c>
      <c r="CH26" s="494">
        <f t="shared" si="106"/>
        <v>0</v>
      </c>
      <c r="CI26" s="494">
        <f t="shared" si="106"/>
        <v>0</v>
      </c>
      <c r="CJ26" s="494">
        <f t="shared" si="106"/>
        <v>0</v>
      </c>
      <c r="CK26" s="494">
        <f t="shared" si="106"/>
        <v>0</v>
      </c>
      <c r="CL26" s="505">
        <f t="shared" si="106"/>
        <v>0</v>
      </c>
      <c r="CM26" s="495">
        <f t="shared" si="106"/>
        <v>0</v>
      </c>
      <c r="CO26" s="500">
        <f t="shared" ref="CO26:DB26" si="107">SUM(CO27+CO31+CO36)</f>
        <v>0</v>
      </c>
      <c r="CP26" s="494">
        <f t="shared" si="107"/>
        <v>0</v>
      </c>
      <c r="CQ26" s="494">
        <f t="shared" si="107"/>
        <v>0</v>
      </c>
      <c r="CR26" s="494">
        <f t="shared" si="107"/>
        <v>0</v>
      </c>
      <c r="CS26" s="494">
        <f t="shared" si="107"/>
        <v>0</v>
      </c>
      <c r="CT26" s="494">
        <f t="shared" si="107"/>
        <v>0</v>
      </c>
      <c r="CU26" s="494">
        <f t="shared" si="107"/>
        <v>0</v>
      </c>
      <c r="CV26" s="494">
        <f t="shared" si="107"/>
        <v>0</v>
      </c>
      <c r="CW26" s="494">
        <f t="shared" si="107"/>
        <v>0</v>
      </c>
      <c r="CX26" s="494">
        <f t="shared" si="107"/>
        <v>0</v>
      </c>
      <c r="CY26" s="494">
        <f t="shared" si="107"/>
        <v>0</v>
      </c>
      <c r="CZ26" s="494">
        <f t="shared" si="107"/>
        <v>0</v>
      </c>
      <c r="DA26" s="505">
        <f t="shared" si="107"/>
        <v>0</v>
      </c>
      <c r="DB26" s="495">
        <f t="shared" si="107"/>
        <v>0</v>
      </c>
      <c r="DD26" s="500">
        <f t="shared" ref="DD26:DQ26" si="108">SUM(DD27+DD31+DD36)</f>
        <v>0</v>
      </c>
      <c r="DE26" s="494">
        <f t="shared" si="108"/>
        <v>0</v>
      </c>
      <c r="DF26" s="494">
        <f t="shared" si="108"/>
        <v>0</v>
      </c>
      <c r="DG26" s="494">
        <f t="shared" si="108"/>
        <v>0</v>
      </c>
      <c r="DH26" s="494">
        <f t="shared" si="108"/>
        <v>0</v>
      </c>
      <c r="DI26" s="494">
        <f t="shared" si="108"/>
        <v>0</v>
      </c>
      <c r="DJ26" s="494">
        <f t="shared" si="108"/>
        <v>0</v>
      </c>
      <c r="DK26" s="494">
        <f t="shared" si="108"/>
        <v>0</v>
      </c>
      <c r="DL26" s="494">
        <f t="shared" si="108"/>
        <v>0</v>
      </c>
      <c r="DM26" s="494">
        <f t="shared" si="108"/>
        <v>0</v>
      </c>
      <c r="DN26" s="494">
        <f t="shared" si="108"/>
        <v>0</v>
      </c>
      <c r="DO26" s="494">
        <f t="shared" si="108"/>
        <v>0</v>
      </c>
      <c r="DP26" s="505">
        <f t="shared" si="108"/>
        <v>0</v>
      </c>
      <c r="DQ26" s="495">
        <f t="shared" si="108"/>
        <v>0</v>
      </c>
      <c r="DS26" s="500">
        <f t="shared" ref="DS26:EF26" si="109">SUM(DS27+DS31+DS36)</f>
        <v>0</v>
      </c>
      <c r="DT26" s="494">
        <f t="shared" si="109"/>
        <v>0</v>
      </c>
      <c r="DU26" s="494">
        <f t="shared" si="109"/>
        <v>0</v>
      </c>
      <c r="DV26" s="494">
        <f t="shared" si="109"/>
        <v>0</v>
      </c>
      <c r="DW26" s="494">
        <f t="shared" si="109"/>
        <v>0</v>
      </c>
      <c r="DX26" s="494">
        <f t="shared" si="109"/>
        <v>0</v>
      </c>
      <c r="DY26" s="494">
        <f t="shared" si="109"/>
        <v>0</v>
      </c>
      <c r="DZ26" s="494">
        <f t="shared" si="109"/>
        <v>0</v>
      </c>
      <c r="EA26" s="494">
        <f t="shared" si="109"/>
        <v>0</v>
      </c>
      <c r="EB26" s="494">
        <f t="shared" si="109"/>
        <v>0</v>
      </c>
      <c r="EC26" s="494">
        <f t="shared" si="109"/>
        <v>0</v>
      </c>
      <c r="ED26" s="494">
        <f t="shared" si="109"/>
        <v>0</v>
      </c>
      <c r="EE26" s="505">
        <f t="shared" si="109"/>
        <v>0</v>
      </c>
      <c r="EF26" s="495">
        <f t="shared" si="109"/>
        <v>0</v>
      </c>
      <c r="EH26" s="500">
        <f t="shared" ref="EH26:EU26" si="110">SUM(EH27+EH31+EH36)</f>
        <v>0</v>
      </c>
      <c r="EI26" s="494">
        <f t="shared" si="110"/>
        <v>0</v>
      </c>
      <c r="EJ26" s="494">
        <f t="shared" si="110"/>
        <v>0</v>
      </c>
      <c r="EK26" s="494">
        <f t="shared" si="110"/>
        <v>0</v>
      </c>
      <c r="EL26" s="494">
        <f t="shared" si="110"/>
        <v>0</v>
      </c>
      <c r="EM26" s="494">
        <f t="shared" si="110"/>
        <v>0</v>
      </c>
      <c r="EN26" s="494">
        <f t="shared" si="110"/>
        <v>0</v>
      </c>
      <c r="EO26" s="494">
        <f t="shared" si="110"/>
        <v>0</v>
      </c>
      <c r="EP26" s="494">
        <f t="shared" si="110"/>
        <v>0</v>
      </c>
      <c r="EQ26" s="494">
        <f t="shared" si="110"/>
        <v>0</v>
      </c>
      <c r="ER26" s="494">
        <f t="shared" si="110"/>
        <v>0</v>
      </c>
      <c r="ES26" s="494">
        <f t="shared" si="110"/>
        <v>0</v>
      </c>
      <c r="ET26" s="505">
        <f t="shared" si="110"/>
        <v>0</v>
      </c>
      <c r="EU26" s="495">
        <f t="shared" si="110"/>
        <v>0</v>
      </c>
    </row>
    <row r="27" spans="2:151" ht="15" customHeight="1" x14ac:dyDescent="0.2">
      <c r="B27" s="496" t="s">
        <v>213</v>
      </c>
      <c r="C27" s="494">
        <f t="shared" ref="C27:P27" si="111">SUM(C28:C30)</f>
        <v>0</v>
      </c>
      <c r="D27" s="494">
        <f t="shared" si="111"/>
        <v>0</v>
      </c>
      <c r="E27" s="494">
        <f t="shared" si="111"/>
        <v>0</v>
      </c>
      <c r="F27" s="494">
        <f t="shared" si="111"/>
        <v>0</v>
      </c>
      <c r="G27" s="494">
        <f t="shared" si="111"/>
        <v>0</v>
      </c>
      <c r="H27" s="494">
        <f t="shared" si="111"/>
        <v>0</v>
      </c>
      <c r="I27" s="494">
        <f t="shared" si="111"/>
        <v>0</v>
      </c>
      <c r="J27" s="494">
        <f t="shared" si="111"/>
        <v>0</v>
      </c>
      <c r="K27" s="494">
        <f t="shared" si="111"/>
        <v>0</v>
      </c>
      <c r="L27" s="494">
        <f t="shared" si="111"/>
        <v>0</v>
      </c>
      <c r="M27" s="494">
        <f t="shared" si="111"/>
        <v>0</v>
      </c>
      <c r="N27" s="494">
        <f t="shared" si="111"/>
        <v>0</v>
      </c>
      <c r="O27" s="505">
        <f t="shared" si="111"/>
        <v>0</v>
      </c>
      <c r="P27" s="495">
        <f t="shared" si="111"/>
        <v>0</v>
      </c>
      <c r="R27" s="500">
        <f t="shared" ref="R27:AE27" si="112">SUM(R28:R30)</f>
        <v>0</v>
      </c>
      <c r="S27" s="494">
        <f t="shared" si="112"/>
        <v>0</v>
      </c>
      <c r="T27" s="494">
        <f t="shared" si="112"/>
        <v>0</v>
      </c>
      <c r="U27" s="494">
        <f t="shared" si="112"/>
        <v>0</v>
      </c>
      <c r="V27" s="494">
        <f t="shared" si="112"/>
        <v>0</v>
      </c>
      <c r="W27" s="494">
        <f t="shared" si="112"/>
        <v>0</v>
      </c>
      <c r="X27" s="494">
        <f t="shared" si="112"/>
        <v>0</v>
      </c>
      <c r="Y27" s="494">
        <f t="shared" si="112"/>
        <v>0</v>
      </c>
      <c r="Z27" s="494">
        <f t="shared" si="112"/>
        <v>0</v>
      </c>
      <c r="AA27" s="494">
        <f t="shared" si="112"/>
        <v>0</v>
      </c>
      <c r="AB27" s="494">
        <f t="shared" si="112"/>
        <v>0</v>
      </c>
      <c r="AC27" s="494">
        <f t="shared" si="112"/>
        <v>0</v>
      </c>
      <c r="AD27" s="505">
        <f t="shared" si="112"/>
        <v>0</v>
      </c>
      <c r="AE27" s="495">
        <f t="shared" si="112"/>
        <v>0</v>
      </c>
      <c r="AG27" s="500">
        <f t="shared" ref="AG27:AT27" si="113">SUM(AG28:AG30)</f>
        <v>0</v>
      </c>
      <c r="AH27" s="494">
        <f t="shared" si="113"/>
        <v>0</v>
      </c>
      <c r="AI27" s="494">
        <f t="shared" si="113"/>
        <v>0</v>
      </c>
      <c r="AJ27" s="494">
        <f t="shared" si="113"/>
        <v>0</v>
      </c>
      <c r="AK27" s="494">
        <f t="shared" si="113"/>
        <v>0</v>
      </c>
      <c r="AL27" s="494">
        <f t="shared" si="113"/>
        <v>0</v>
      </c>
      <c r="AM27" s="494">
        <f t="shared" si="113"/>
        <v>0</v>
      </c>
      <c r="AN27" s="494">
        <f t="shared" si="113"/>
        <v>0</v>
      </c>
      <c r="AO27" s="494">
        <f t="shared" si="113"/>
        <v>0</v>
      </c>
      <c r="AP27" s="494">
        <f t="shared" si="113"/>
        <v>0</v>
      </c>
      <c r="AQ27" s="494">
        <f t="shared" si="113"/>
        <v>0</v>
      </c>
      <c r="AR27" s="494">
        <f t="shared" si="113"/>
        <v>0</v>
      </c>
      <c r="AS27" s="505">
        <f t="shared" si="113"/>
        <v>0</v>
      </c>
      <c r="AT27" s="495">
        <f t="shared" si="113"/>
        <v>0</v>
      </c>
      <c r="AV27" s="500">
        <f t="shared" ref="AV27:BI27" si="114">SUM(AV28:AV30)</f>
        <v>0</v>
      </c>
      <c r="AW27" s="494">
        <f t="shared" si="114"/>
        <v>0</v>
      </c>
      <c r="AX27" s="494">
        <f t="shared" si="114"/>
        <v>0</v>
      </c>
      <c r="AY27" s="494">
        <f t="shared" si="114"/>
        <v>0</v>
      </c>
      <c r="AZ27" s="494">
        <f t="shared" si="114"/>
        <v>0</v>
      </c>
      <c r="BA27" s="494">
        <f t="shared" si="114"/>
        <v>0</v>
      </c>
      <c r="BB27" s="494">
        <f t="shared" si="114"/>
        <v>0</v>
      </c>
      <c r="BC27" s="494">
        <f t="shared" si="114"/>
        <v>0</v>
      </c>
      <c r="BD27" s="494">
        <f t="shared" si="114"/>
        <v>0</v>
      </c>
      <c r="BE27" s="494">
        <f t="shared" si="114"/>
        <v>0</v>
      </c>
      <c r="BF27" s="494">
        <f t="shared" si="114"/>
        <v>0</v>
      </c>
      <c r="BG27" s="494">
        <f t="shared" si="114"/>
        <v>0</v>
      </c>
      <c r="BH27" s="505">
        <f t="shared" si="114"/>
        <v>0</v>
      </c>
      <c r="BI27" s="495">
        <f t="shared" si="114"/>
        <v>0</v>
      </c>
      <c r="BK27" s="500">
        <f t="shared" ref="BK27:BX27" si="115">SUM(BK28:BK30)</f>
        <v>0</v>
      </c>
      <c r="BL27" s="494">
        <f t="shared" si="115"/>
        <v>0</v>
      </c>
      <c r="BM27" s="494">
        <f t="shared" si="115"/>
        <v>0</v>
      </c>
      <c r="BN27" s="494">
        <f t="shared" si="115"/>
        <v>0</v>
      </c>
      <c r="BO27" s="494">
        <f t="shared" si="115"/>
        <v>0</v>
      </c>
      <c r="BP27" s="494">
        <f t="shared" si="115"/>
        <v>0</v>
      </c>
      <c r="BQ27" s="494">
        <f t="shared" si="115"/>
        <v>0</v>
      </c>
      <c r="BR27" s="494">
        <f t="shared" si="115"/>
        <v>0</v>
      </c>
      <c r="BS27" s="494">
        <f t="shared" si="115"/>
        <v>0</v>
      </c>
      <c r="BT27" s="494">
        <f t="shared" si="115"/>
        <v>0</v>
      </c>
      <c r="BU27" s="494">
        <f t="shared" si="115"/>
        <v>0</v>
      </c>
      <c r="BV27" s="494">
        <f t="shared" si="115"/>
        <v>0</v>
      </c>
      <c r="BW27" s="505">
        <f t="shared" si="115"/>
        <v>0</v>
      </c>
      <c r="BX27" s="495">
        <f t="shared" si="115"/>
        <v>0</v>
      </c>
      <c r="BZ27" s="500">
        <f t="shared" ref="BZ27:CM27" si="116">SUM(BZ28:BZ30)</f>
        <v>0</v>
      </c>
      <c r="CA27" s="494">
        <f t="shared" si="116"/>
        <v>0</v>
      </c>
      <c r="CB27" s="494">
        <f t="shared" si="116"/>
        <v>0</v>
      </c>
      <c r="CC27" s="494">
        <f t="shared" si="116"/>
        <v>0</v>
      </c>
      <c r="CD27" s="494">
        <f t="shared" si="116"/>
        <v>0</v>
      </c>
      <c r="CE27" s="494">
        <f t="shared" si="116"/>
        <v>0</v>
      </c>
      <c r="CF27" s="494">
        <f t="shared" si="116"/>
        <v>0</v>
      </c>
      <c r="CG27" s="494">
        <f t="shared" si="116"/>
        <v>0</v>
      </c>
      <c r="CH27" s="494">
        <f t="shared" si="116"/>
        <v>0</v>
      </c>
      <c r="CI27" s="494">
        <f t="shared" si="116"/>
        <v>0</v>
      </c>
      <c r="CJ27" s="494">
        <f t="shared" si="116"/>
        <v>0</v>
      </c>
      <c r="CK27" s="494">
        <f t="shared" si="116"/>
        <v>0</v>
      </c>
      <c r="CL27" s="505">
        <f t="shared" si="116"/>
        <v>0</v>
      </c>
      <c r="CM27" s="495">
        <f t="shared" si="116"/>
        <v>0</v>
      </c>
      <c r="CO27" s="500">
        <f t="shared" ref="CO27:DB27" si="117">SUM(CO28:CO30)</f>
        <v>0</v>
      </c>
      <c r="CP27" s="494">
        <f t="shared" si="117"/>
        <v>0</v>
      </c>
      <c r="CQ27" s="494">
        <f t="shared" si="117"/>
        <v>0</v>
      </c>
      <c r="CR27" s="494">
        <f t="shared" si="117"/>
        <v>0</v>
      </c>
      <c r="CS27" s="494">
        <f t="shared" si="117"/>
        <v>0</v>
      </c>
      <c r="CT27" s="494">
        <f t="shared" si="117"/>
        <v>0</v>
      </c>
      <c r="CU27" s="494">
        <f t="shared" si="117"/>
        <v>0</v>
      </c>
      <c r="CV27" s="494">
        <f t="shared" si="117"/>
        <v>0</v>
      </c>
      <c r="CW27" s="494">
        <f t="shared" si="117"/>
        <v>0</v>
      </c>
      <c r="CX27" s="494">
        <f t="shared" si="117"/>
        <v>0</v>
      </c>
      <c r="CY27" s="494">
        <f t="shared" si="117"/>
        <v>0</v>
      </c>
      <c r="CZ27" s="494">
        <f t="shared" si="117"/>
        <v>0</v>
      </c>
      <c r="DA27" s="505">
        <f t="shared" si="117"/>
        <v>0</v>
      </c>
      <c r="DB27" s="495">
        <f t="shared" si="117"/>
        <v>0</v>
      </c>
      <c r="DD27" s="500">
        <f t="shared" ref="DD27:DQ27" si="118">SUM(DD28:DD30)</f>
        <v>0</v>
      </c>
      <c r="DE27" s="494">
        <f t="shared" si="118"/>
        <v>0</v>
      </c>
      <c r="DF27" s="494">
        <f t="shared" si="118"/>
        <v>0</v>
      </c>
      <c r="DG27" s="494">
        <f t="shared" si="118"/>
        <v>0</v>
      </c>
      <c r="DH27" s="494">
        <f t="shared" si="118"/>
        <v>0</v>
      </c>
      <c r="DI27" s="494">
        <f t="shared" si="118"/>
        <v>0</v>
      </c>
      <c r="DJ27" s="494">
        <f t="shared" si="118"/>
        <v>0</v>
      </c>
      <c r="DK27" s="494">
        <f t="shared" si="118"/>
        <v>0</v>
      </c>
      <c r="DL27" s="494">
        <f t="shared" si="118"/>
        <v>0</v>
      </c>
      <c r="DM27" s="494">
        <f t="shared" si="118"/>
        <v>0</v>
      </c>
      <c r="DN27" s="494">
        <f t="shared" si="118"/>
        <v>0</v>
      </c>
      <c r="DO27" s="494">
        <f t="shared" si="118"/>
        <v>0</v>
      </c>
      <c r="DP27" s="505">
        <f t="shared" si="118"/>
        <v>0</v>
      </c>
      <c r="DQ27" s="495">
        <f t="shared" si="118"/>
        <v>0</v>
      </c>
      <c r="DS27" s="500">
        <f t="shared" ref="DS27:EF27" si="119">SUM(DS28:DS30)</f>
        <v>0</v>
      </c>
      <c r="DT27" s="494">
        <f t="shared" si="119"/>
        <v>0</v>
      </c>
      <c r="DU27" s="494">
        <f t="shared" si="119"/>
        <v>0</v>
      </c>
      <c r="DV27" s="494">
        <f t="shared" si="119"/>
        <v>0</v>
      </c>
      <c r="DW27" s="494">
        <f t="shared" si="119"/>
        <v>0</v>
      </c>
      <c r="DX27" s="494">
        <f t="shared" si="119"/>
        <v>0</v>
      </c>
      <c r="DY27" s="494">
        <f t="shared" si="119"/>
        <v>0</v>
      </c>
      <c r="DZ27" s="494">
        <f t="shared" si="119"/>
        <v>0</v>
      </c>
      <c r="EA27" s="494">
        <f t="shared" si="119"/>
        <v>0</v>
      </c>
      <c r="EB27" s="494">
        <f t="shared" si="119"/>
        <v>0</v>
      </c>
      <c r="EC27" s="494">
        <f t="shared" si="119"/>
        <v>0</v>
      </c>
      <c r="ED27" s="494">
        <f t="shared" si="119"/>
        <v>0</v>
      </c>
      <c r="EE27" s="505">
        <f t="shared" si="119"/>
        <v>0</v>
      </c>
      <c r="EF27" s="495">
        <f t="shared" si="119"/>
        <v>0</v>
      </c>
      <c r="EH27" s="500">
        <f t="shared" ref="EH27:EU27" si="120">SUM(EH28:EH30)</f>
        <v>0</v>
      </c>
      <c r="EI27" s="494">
        <f t="shared" si="120"/>
        <v>0</v>
      </c>
      <c r="EJ27" s="494">
        <f t="shared" si="120"/>
        <v>0</v>
      </c>
      <c r="EK27" s="494">
        <f t="shared" si="120"/>
        <v>0</v>
      </c>
      <c r="EL27" s="494">
        <f t="shared" si="120"/>
        <v>0</v>
      </c>
      <c r="EM27" s="494">
        <f t="shared" si="120"/>
        <v>0</v>
      </c>
      <c r="EN27" s="494">
        <f t="shared" si="120"/>
        <v>0</v>
      </c>
      <c r="EO27" s="494">
        <f t="shared" si="120"/>
        <v>0</v>
      </c>
      <c r="EP27" s="494">
        <f t="shared" si="120"/>
        <v>0</v>
      </c>
      <c r="EQ27" s="494">
        <f t="shared" si="120"/>
        <v>0</v>
      </c>
      <c r="ER27" s="494">
        <f t="shared" si="120"/>
        <v>0</v>
      </c>
      <c r="ES27" s="494">
        <f t="shared" si="120"/>
        <v>0</v>
      </c>
      <c r="ET27" s="505">
        <f t="shared" si="120"/>
        <v>0</v>
      </c>
      <c r="EU27" s="495">
        <f t="shared" si="120"/>
        <v>0</v>
      </c>
    </row>
    <row r="28" spans="2:151" ht="30" customHeight="1" x14ac:dyDescent="0.2">
      <c r="B28" s="496" t="s">
        <v>214</v>
      </c>
      <c r="C28" s="491"/>
      <c r="D28" s="491"/>
      <c r="E28" s="491"/>
      <c r="F28" s="491"/>
      <c r="G28" s="494">
        <f>C28+D28-E28+F28</f>
        <v>0</v>
      </c>
      <c r="H28" s="491"/>
      <c r="I28" s="491"/>
      <c r="J28" s="491"/>
      <c r="K28" s="491"/>
      <c r="L28" s="491"/>
      <c r="M28" s="493"/>
      <c r="N28" s="494">
        <f>H28+I28-J28+K28-L28+M28</f>
        <v>0</v>
      </c>
      <c r="O28" s="506"/>
      <c r="P28" s="492"/>
      <c r="R28" s="501"/>
      <c r="S28" s="491"/>
      <c r="T28" s="491"/>
      <c r="U28" s="491"/>
      <c r="V28" s="494">
        <f>R28+S28-T28+U28</f>
        <v>0</v>
      </c>
      <c r="W28" s="491"/>
      <c r="X28" s="491"/>
      <c r="Y28" s="491"/>
      <c r="Z28" s="491"/>
      <c r="AA28" s="491"/>
      <c r="AB28" s="493"/>
      <c r="AC28" s="494">
        <f>W28+X28-Y28+Z28-AA28+AB28</f>
        <v>0</v>
      </c>
      <c r="AD28" s="506"/>
      <c r="AE28" s="492"/>
      <c r="AG28" s="501"/>
      <c r="AH28" s="491"/>
      <c r="AI28" s="491"/>
      <c r="AJ28" s="491"/>
      <c r="AK28" s="494">
        <f>AG28+AH28-AI28+AJ28</f>
        <v>0</v>
      </c>
      <c r="AL28" s="491"/>
      <c r="AM28" s="491"/>
      <c r="AN28" s="491"/>
      <c r="AO28" s="491"/>
      <c r="AP28" s="491"/>
      <c r="AQ28" s="493"/>
      <c r="AR28" s="494">
        <f>AL28+AM28-AN28+AO28-AP28+AQ28</f>
        <v>0</v>
      </c>
      <c r="AS28" s="506"/>
      <c r="AT28" s="492"/>
      <c r="AV28" s="501"/>
      <c r="AW28" s="491"/>
      <c r="AX28" s="491"/>
      <c r="AY28" s="491"/>
      <c r="AZ28" s="494">
        <f>AV28+AW28-AX28+AY28</f>
        <v>0</v>
      </c>
      <c r="BA28" s="491"/>
      <c r="BB28" s="491"/>
      <c r="BC28" s="491"/>
      <c r="BD28" s="491"/>
      <c r="BE28" s="491"/>
      <c r="BF28" s="493"/>
      <c r="BG28" s="494">
        <f>BA28+BB28-BC28+BD28-BE28+BF28</f>
        <v>0</v>
      </c>
      <c r="BH28" s="506"/>
      <c r="BI28" s="492"/>
      <c r="BK28" s="501"/>
      <c r="BL28" s="491"/>
      <c r="BM28" s="491"/>
      <c r="BN28" s="491"/>
      <c r="BO28" s="494">
        <f>BK28+BL28-BM28+BN28</f>
        <v>0</v>
      </c>
      <c r="BP28" s="491"/>
      <c r="BQ28" s="491"/>
      <c r="BR28" s="491"/>
      <c r="BS28" s="491"/>
      <c r="BT28" s="491"/>
      <c r="BU28" s="493"/>
      <c r="BV28" s="494">
        <f>BP28+BQ28-BR28+BS28-BT28+BU28</f>
        <v>0</v>
      </c>
      <c r="BW28" s="506"/>
      <c r="BX28" s="492"/>
      <c r="BZ28" s="501"/>
      <c r="CA28" s="491"/>
      <c r="CB28" s="491"/>
      <c r="CC28" s="491"/>
      <c r="CD28" s="494">
        <f>BZ28+CA28-CB28+CC28</f>
        <v>0</v>
      </c>
      <c r="CE28" s="491"/>
      <c r="CF28" s="491"/>
      <c r="CG28" s="491"/>
      <c r="CH28" s="491"/>
      <c r="CI28" s="491"/>
      <c r="CJ28" s="493"/>
      <c r="CK28" s="494">
        <f>CE28+CF28-CG28+CH28-CI28+CJ28</f>
        <v>0</v>
      </c>
      <c r="CL28" s="506"/>
      <c r="CM28" s="492"/>
      <c r="CO28" s="501"/>
      <c r="CP28" s="491"/>
      <c r="CQ28" s="491"/>
      <c r="CR28" s="491"/>
      <c r="CS28" s="494">
        <f>CO28+CP28-CQ28+CR28</f>
        <v>0</v>
      </c>
      <c r="CT28" s="491"/>
      <c r="CU28" s="491"/>
      <c r="CV28" s="491"/>
      <c r="CW28" s="491"/>
      <c r="CX28" s="491"/>
      <c r="CY28" s="493"/>
      <c r="CZ28" s="494">
        <f>CT28+CU28-CV28+CW28-CX28+CY28</f>
        <v>0</v>
      </c>
      <c r="DA28" s="506"/>
      <c r="DB28" s="492"/>
      <c r="DD28" s="501"/>
      <c r="DE28" s="491"/>
      <c r="DF28" s="491"/>
      <c r="DG28" s="491"/>
      <c r="DH28" s="494">
        <f>DD28+DE28-DF28+DG28</f>
        <v>0</v>
      </c>
      <c r="DI28" s="491"/>
      <c r="DJ28" s="491"/>
      <c r="DK28" s="491"/>
      <c r="DL28" s="491"/>
      <c r="DM28" s="491"/>
      <c r="DN28" s="493"/>
      <c r="DO28" s="494">
        <f>DI28+DJ28-DK28+DL28-DM28+DN28</f>
        <v>0</v>
      </c>
      <c r="DP28" s="506"/>
      <c r="DQ28" s="492"/>
      <c r="DS28" s="501"/>
      <c r="DT28" s="491"/>
      <c r="DU28" s="491"/>
      <c r="DV28" s="491"/>
      <c r="DW28" s="494">
        <f>DS28+DT28-DU28+DV28</f>
        <v>0</v>
      </c>
      <c r="DX28" s="491"/>
      <c r="DY28" s="491"/>
      <c r="DZ28" s="491"/>
      <c r="EA28" s="491"/>
      <c r="EB28" s="491"/>
      <c r="EC28" s="493"/>
      <c r="ED28" s="494">
        <f>DX28+DY28-DZ28+EA28-EB28+EC28</f>
        <v>0</v>
      </c>
      <c r="EE28" s="506"/>
      <c r="EF28" s="492"/>
      <c r="EH28" s="501"/>
      <c r="EI28" s="491"/>
      <c r="EJ28" s="491"/>
      <c r="EK28" s="491"/>
      <c r="EL28" s="494">
        <f>EH28+EI28-EJ28+EK28</f>
        <v>0</v>
      </c>
      <c r="EM28" s="491"/>
      <c r="EN28" s="491"/>
      <c r="EO28" s="491"/>
      <c r="EP28" s="491"/>
      <c r="EQ28" s="491"/>
      <c r="ER28" s="493"/>
      <c r="ES28" s="494">
        <f>EM28+EN28-EO28+EP28-EQ28+ER28</f>
        <v>0</v>
      </c>
      <c r="ET28" s="506"/>
      <c r="EU28" s="492"/>
    </row>
    <row r="29" spans="2:151" ht="15" customHeight="1" x14ac:dyDescent="0.2">
      <c r="B29" s="496" t="s">
        <v>215</v>
      </c>
      <c r="C29" s="491"/>
      <c r="D29" s="491"/>
      <c r="E29" s="491"/>
      <c r="F29" s="491"/>
      <c r="G29" s="494">
        <f t="shared" ref="G29:G30" si="121">C29+D29-E29+F29</f>
        <v>0</v>
      </c>
      <c r="H29" s="491"/>
      <c r="I29" s="491"/>
      <c r="J29" s="491"/>
      <c r="K29" s="491"/>
      <c r="L29" s="491"/>
      <c r="M29" s="493"/>
      <c r="N29" s="494">
        <f t="shared" ref="N29:N30" si="122">H29+I29-J29+K29-L29+M29</f>
        <v>0</v>
      </c>
      <c r="O29" s="506"/>
      <c r="P29" s="492"/>
      <c r="R29" s="501"/>
      <c r="S29" s="491"/>
      <c r="T29" s="491"/>
      <c r="U29" s="491"/>
      <c r="V29" s="494">
        <f t="shared" ref="V29:V30" si="123">R29+S29-T29+U29</f>
        <v>0</v>
      </c>
      <c r="W29" s="491"/>
      <c r="X29" s="491"/>
      <c r="Y29" s="491"/>
      <c r="Z29" s="491"/>
      <c r="AA29" s="491"/>
      <c r="AB29" s="493"/>
      <c r="AC29" s="494">
        <f t="shared" ref="AC29:AC30" si="124">W29+X29-Y29+Z29-AA29+AB29</f>
        <v>0</v>
      </c>
      <c r="AD29" s="506"/>
      <c r="AE29" s="492"/>
      <c r="AG29" s="501"/>
      <c r="AH29" s="491"/>
      <c r="AI29" s="491"/>
      <c r="AJ29" s="491"/>
      <c r="AK29" s="494">
        <f t="shared" ref="AK29:AK30" si="125">AG29+AH29-AI29+AJ29</f>
        <v>0</v>
      </c>
      <c r="AL29" s="491"/>
      <c r="AM29" s="491"/>
      <c r="AN29" s="491"/>
      <c r="AO29" s="491"/>
      <c r="AP29" s="491"/>
      <c r="AQ29" s="493"/>
      <c r="AR29" s="494">
        <f t="shared" ref="AR29:AR30" si="126">AL29+AM29-AN29+AO29-AP29+AQ29</f>
        <v>0</v>
      </c>
      <c r="AS29" s="506"/>
      <c r="AT29" s="492"/>
      <c r="AV29" s="501"/>
      <c r="AW29" s="491"/>
      <c r="AX29" s="491"/>
      <c r="AY29" s="491"/>
      <c r="AZ29" s="494">
        <f t="shared" ref="AZ29:AZ30" si="127">AV29+AW29-AX29+AY29</f>
        <v>0</v>
      </c>
      <c r="BA29" s="491"/>
      <c r="BB29" s="491"/>
      <c r="BC29" s="491"/>
      <c r="BD29" s="491"/>
      <c r="BE29" s="491"/>
      <c r="BF29" s="493"/>
      <c r="BG29" s="494">
        <f t="shared" ref="BG29:BG30" si="128">BA29+BB29-BC29+BD29-BE29+BF29</f>
        <v>0</v>
      </c>
      <c r="BH29" s="506"/>
      <c r="BI29" s="492"/>
      <c r="BK29" s="501"/>
      <c r="BL29" s="491"/>
      <c r="BM29" s="491"/>
      <c r="BN29" s="491"/>
      <c r="BO29" s="494">
        <f t="shared" ref="BO29:BO30" si="129">BK29+BL29-BM29+BN29</f>
        <v>0</v>
      </c>
      <c r="BP29" s="491"/>
      <c r="BQ29" s="491"/>
      <c r="BR29" s="491"/>
      <c r="BS29" s="491"/>
      <c r="BT29" s="491"/>
      <c r="BU29" s="493"/>
      <c r="BV29" s="494">
        <f t="shared" ref="BV29:BV30" si="130">BP29+BQ29-BR29+BS29-BT29+BU29</f>
        <v>0</v>
      </c>
      <c r="BW29" s="506"/>
      <c r="BX29" s="492"/>
      <c r="BZ29" s="501"/>
      <c r="CA29" s="491"/>
      <c r="CB29" s="491"/>
      <c r="CC29" s="491"/>
      <c r="CD29" s="494">
        <f t="shared" ref="CD29:CD30" si="131">BZ29+CA29-CB29+CC29</f>
        <v>0</v>
      </c>
      <c r="CE29" s="491"/>
      <c r="CF29" s="491"/>
      <c r="CG29" s="491"/>
      <c r="CH29" s="491"/>
      <c r="CI29" s="491"/>
      <c r="CJ29" s="493"/>
      <c r="CK29" s="494">
        <f t="shared" ref="CK29:CK30" si="132">CE29+CF29-CG29+CH29-CI29+CJ29</f>
        <v>0</v>
      </c>
      <c r="CL29" s="506"/>
      <c r="CM29" s="492"/>
      <c r="CO29" s="501"/>
      <c r="CP29" s="491"/>
      <c r="CQ29" s="491"/>
      <c r="CR29" s="491"/>
      <c r="CS29" s="494">
        <f t="shared" ref="CS29:CS30" si="133">CO29+CP29-CQ29+CR29</f>
        <v>0</v>
      </c>
      <c r="CT29" s="491"/>
      <c r="CU29" s="491"/>
      <c r="CV29" s="491"/>
      <c r="CW29" s="491"/>
      <c r="CX29" s="491"/>
      <c r="CY29" s="493"/>
      <c r="CZ29" s="494">
        <f t="shared" ref="CZ29:CZ30" si="134">CT29+CU29-CV29+CW29-CX29+CY29</f>
        <v>0</v>
      </c>
      <c r="DA29" s="506"/>
      <c r="DB29" s="492"/>
      <c r="DD29" s="501"/>
      <c r="DE29" s="491"/>
      <c r="DF29" s="491"/>
      <c r="DG29" s="491"/>
      <c r="DH29" s="494">
        <f t="shared" ref="DH29:DH30" si="135">DD29+DE29-DF29+DG29</f>
        <v>0</v>
      </c>
      <c r="DI29" s="491"/>
      <c r="DJ29" s="491"/>
      <c r="DK29" s="491"/>
      <c r="DL29" s="491"/>
      <c r="DM29" s="491"/>
      <c r="DN29" s="493"/>
      <c r="DO29" s="494">
        <f t="shared" ref="DO29:DO30" si="136">DI29+DJ29-DK29+DL29-DM29+DN29</f>
        <v>0</v>
      </c>
      <c r="DP29" s="506"/>
      <c r="DQ29" s="492"/>
      <c r="DS29" s="501"/>
      <c r="DT29" s="491"/>
      <c r="DU29" s="491"/>
      <c r="DV29" s="491"/>
      <c r="DW29" s="494">
        <f t="shared" ref="DW29:DW30" si="137">DS29+DT29-DU29+DV29</f>
        <v>0</v>
      </c>
      <c r="DX29" s="491"/>
      <c r="DY29" s="491"/>
      <c r="DZ29" s="491"/>
      <c r="EA29" s="491"/>
      <c r="EB29" s="491"/>
      <c r="EC29" s="493"/>
      <c r="ED29" s="494">
        <f t="shared" ref="ED29:ED30" si="138">DX29+DY29-DZ29+EA29-EB29+EC29</f>
        <v>0</v>
      </c>
      <c r="EE29" s="506"/>
      <c r="EF29" s="492"/>
      <c r="EH29" s="501"/>
      <c r="EI29" s="491"/>
      <c r="EJ29" s="491"/>
      <c r="EK29" s="491"/>
      <c r="EL29" s="494">
        <f t="shared" ref="EL29:EL30" si="139">EH29+EI29-EJ29+EK29</f>
        <v>0</v>
      </c>
      <c r="EM29" s="491"/>
      <c r="EN29" s="491"/>
      <c r="EO29" s="491"/>
      <c r="EP29" s="491"/>
      <c r="EQ29" s="491"/>
      <c r="ER29" s="493"/>
      <c r="ES29" s="494">
        <f t="shared" ref="ES29:ES30" si="140">EM29+EN29-EO29+EP29-EQ29+ER29</f>
        <v>0</v>
      </c>
      <c r="ET29" s="506"/>
      <c r="EU29" s="492"/>
    </row>
    <row r="30" spans="2:151" ht="15" customHeight="1" x14ac:dyDescent="0.2">
      <c r="B30" s="496" t="s">
        <v>216</v>
      </c>
      <c r="C30" s="491"/>
      <c r="D30" s="491"/>
      <c r="E30" s="491"/>
      <c r="F30" s="491"/>
      <c r="G30" s="494">
        <f t="shared" si="121"/>
        <v>0</v>
      </c>
      <c r="H30" s="491"/>
      <c r="I30" s="491"/>
      <c r="J30" s="491"/>
      <c r="K30" s="491"/>
      <c r="L30" s="491"/>
      <c r="M30" s="493"/>
      <c r="N30" s="494">
        <f t="shared" si="122"/>
        <v>0</v>
      </c>
      <c r="O30" s="506"/>
      <c r="P30" s="492"/>
      <c r="R30" s="501"/>
      <c r="S30" s="491"/>
      <c r="T30" s="491"/>
      <c r="U30" s="491"/>
      <c r="V30" s="494">
        <f t="shared" si="123"/>
        <v>0</v>
      </c>
      <c r="W30" s="491"/>
      <c r="X30" s="491"/>
      <c r="Y30" s="491"/>
      <c r="Z30" s="491"/>
      <c r="AA30" s="491"/>
      <c r="AB30" s="493"/>
      <c r="AC30" s="494">
        <f t="shared" si="124"/>
        <v>0</v>
      </c>
      <c r="AD30" s="506"/>
      <c r="AE30" s="492"/>
      <c r="AG30" s="501"/>
      <c r="AH30" s="491"/>
      <c r="AI30" s="491"/>
      <c r="AJ30" s="491"/>
      <c r="AK30" s="494">
        <f t="shared" si="125"/>
        <v>0</v>
      </c>
      <c r="AL30" s="491"/>
      <c r="AM30" s="491"/>
      <c r="AN30" s="491"/>
      <c r="AO30" s="491"/>
      <c r="AP30" s="491"/>
      <c r="AQ30" s="493"/>
      <c r="AR30" s="494">
        <f t="shared" si="126"/>
        <v>0</v>
      </c>
      <c r="AS30" s="506"/>
      <c r="AT30" s="492"/>
      <c r="AV30" s="501"/>
      <c r="AW30" s="491"/>
      <c r="AX30" s="491"/>
      <c r="AY30" s="491"/>
      <c r="AZ30" s="494">
        <f t="shared" si="127"/>
        <v>0</v>
      </c>
      <c r="BA30" s="491"/>
      <c r="BB30" s="491"/>
      <c r="BC30" s="491"/>
      <c r="BD30" s="491"/>
      <c r="BE30" s="491"/>
      <c r="BF30" s="493"/>
      <c r="BG30" s="494">
        <f t="shared" si="128"/>
        <v>0</v>
      </c>
      <c r="BH30" s="506"/>
      <c r="BI30" s="492"/>
      <c r="BK30" s="501"/>
      <c r="BL30" s="491"/>
      <c r="BM30" s="491"/>
      <c r="BN30" s="491"/>
      <c r="BO30" s="494">
        <f t="shared" si="129"/>
        <v>0</v>
      </c>
      <c r="BP30" s="491"/>
      <c r="BQ30" s="491"/>
      <c r="BR30" s="491"/>
      <c r="BS30" s="491"/>
      <c r="BT30" s="491"/>
      <c r="BU30" s="493"/>
      <c r="BV30" s="494">
        <f t="shared" si="130"/>
        <v>0</v>
      </c>
      <c r="BW30" s="506"/>
      <c r="BX30" s="492"/>
      <c r="BZ30" s="501"/>
      <c r="CA30" s="491"/>
      <c r="CB30" s="491"/>
      <c r="CC30" s="491"/>
      <c r="CD30" s="494">
        <f t="shared" si="131"/>
        <v>0</v>
      </c>
      <c r="CE30" s="491"/>
      <c r="CF30" s="491"/>
      <c r="CG30" s="491"/>
      <c r="CH30" s="491"/>
      <c r="CI30" s="491"/>
      <c r="CJ30" s="493"/>
      <c r="CK30" s="494">
        <f t="shared" si="132"/>
        <v>0</v>
      </c>
      <c r="CL30" s="506"/>
      <c r="CM30" s="492"/>
      <c r="CO30" s="501"/>
      <c r="CP30" s="491"/>
      <c r="CQ30" s="491"/>
      <c r="CR30" s="491"/>
      <c r="CS30" s="494">
        <f t="shared" si="133"/>
        <v>0</v>
      </c>
      <c r="CT30" s="491"/>
      <c r="CU30" s="491"/>
      <c r="CV30" s="491"/>
      <c r="CW30" s="491"/>
      <c r="CX30" s="491"/>
      <c r="CY30" s="493"/>
      <c r="CZ30" s="494">
        <f t="shared" si="134"/>
        <v>0</v>
      </c>
      <c r="DA30" s="506"/>
      <c r="DB30" s="492"/>
      <c r="DD30" s="501"/>
      <c r="DE30" s="491"/>
      <c r="DF30" s="491"/>
      <c r="DG30" s="491"/>
      <c r="DH30" s="494">
        <f t="shared" si="135"/>
        <v>0</v>
      </c>
      <c r="DI30" s="491"/>
      <c r="DJ30" s="491"/>
      <c r="DK30" s="491"/>
      <c r="DL30" s="491"/>
      <c r="DM30" s="491"/>
      <c r="DN30" s="493"/>
      <c r="DO30" s="494">
        <f t="shared" si="136"/>
        <v>0</v>
      </c>
      <c r="DP30" s="506"/>
      <c r="DQ30" s="492"/>
      <c r="DS30" s="501"/>
      <c r="DT30" s="491"/>
      <c r="DU30" s="491"/>
      <c r="DV30" s="491"/>
      <c r="DW30" s="494">
        <f t="shared" si="137"/>
        <v>0</v>
      </c>
      <c r="DX30" s="491"/>
      <c r="DY30" s="491"/>
      <c r="DZ30" s="491"/>
      <c r="EA30" s="491"/>
      <c r="EB30" s="491"/>
      <c r="EC30" s="493"/>
      <c r="ED30" s="494">
        <f t="shared" si="138"/>
        <v>0</v>
      </c>
      <c r="EE30" s="506"/>
      <c r="EF30" s="492"/>
      <c r="EH30" s="501"/>
      <c r="EI30" s="491"/>
      <c r="EJ30" s="491"/>
      <c r="EK30" s="491"/>
      <c r="EL30" s="494">
        <f t="shared" si="139"/>
        <v>0</v>
      </c>
      <c r="EM30" s="491"/>
      <c r="EN30" s="491"/>
      <c r="EO30" s="491"/>
      <c r="EP30" s="491"/>
      <c r="EQ30" s="491"/>
      <c r="ER30" s="493"/>
      <c r="ES30" s="494">
        <f t="shared" si="140"/>
        <v>0</v>
      </c>
      <c r="ET30" s="506"/>
      <c r="EU30" s="492"/>
    </row>
    <row r="31" spans="2:151" ht="15" customHeight="1" x14ac:dyDescent="0.2">
      <c r="B31" s="496" t="s">
        <v>217</v>
      </c>
      <c r="C31" s="505">
        <f t="shared" ref="C31:P31" si="141">SUM(C32:C35)</f>
        <v>0</v>
      </c>
      <c r="D31" s="494">
        <f t="shared" si="141"/>
        <v>0</v>
      </c>
      <c r="E31" s="494">
        <f t="shared" si="141"/>
        <v>0</v>
      </c>
      <c r="F31" s="494">
        <f t="shared" si="141"/>
        <v>0</v>
      </c>
      <c r="G31" s="494">
        <f t="shared" si="141"/>
        <v>0</v>
      </c>
      <c r="H31" s="494">
        <f t="shared" si="141"/>
        <v>0</v>
      </c>
      <c r="I31" s="494">
        <f t="shared" si="141"/>
        <v>0</v>
      </c>
      <c r="J31" s="494">
        <f t="shared" si="141"/>
        <v>0</v>
      </c>
      <c r="K31" s="494">
        <f t="shared" si="141"/>
        <v>0</v>
      </c>
      <c r="L31" s="494">
        <f t="shared" si="141"/>
        <v>0</v>
      </c>
      <c r="M31" s="494">
        <f t="shared" si="141"/>
        <v>0</v>
      </c>
      <c r="N31" s="494">
        <f t="shared" si="141"/>
        <v>0</v>
      </c>
      <c r="O31" s="494">
        <f t="shared" si="141"/>
        <v>0</v>
      </c>
      <c r="P31" s="495">
        <f t="shared" si="141"/>
        <v>0</v>
      </c>
      <c r="R31" s="500">
        <f t="shared" ref="R31:AE31" si="142">SUM(R32:R35)</f>
        <v>0</v>
      </c>
      <c r="S31" s="494">
        <f t="shared" si="142"/>
        <v>0</v>
      </c>
      <c r="T31" s="494">
        <f t="shared" si="142"/>
        <v>0</v>
      </c>
      <c r="U31" s="494">
        <f t="shared" si="142"/>
        <v>0</v>
      </c>
      <c r="V31" s="494">
        <f t="shared" si="142"/>
        <v>0</v>
      </c>
      <c r="W31" s="494">
        <f t="shared" si="142"/>
        <v>0</v>
      </c>
      <c r="X31" s="494">
        <f t="shared" si="142"/>
        <v>0</v>
      </c>
      <c r="Y31" s="494">
        <f t="shared" si="142"/>
        <v>0</v>
      </c>
      <c r="Z31" s="494">
        <f t="shared" si="142"/>
        <v>0</v>
      </c>
      <c r="AA31" s="494">
        <f t="shared" si="142"/>
        <v>0</v>
      </c>
      <c r="AB31" s="494">
        <f t="shared" si="142"/>
        <v>0</v>
      </c>
      <c r="AC31" s="494">
        <f t="shared" si="142"/>
        <v>0</v>
      </c>
      <c r="AD31" s="494">
        <f t="shared" si="142"/>
        <v>0</v>
      </c>
      <c r="AE31" s="495">
        <f t="shared" si="142"/>
        <v>0</v>
      </c>
      <c r="AG31" s="500">
        <f t="shared" ref="AG31:AT31" si="143">SUM(AG32:AG35)</f>
        <v>0</v>
      </c>
      <c r="AH31" s="494">
        <f t="shared" si="143"/>
        <v>0</v>
      </c>
      <c r="AI31" s="494">
        <f t="shared" si="143"/>
        <v>0</v>
      </c>
      <c r="AJ31" s="494">
        <f t="shared" si="143"/>
        <v>0</v>
      </c>
      <c r="AK31" s="494">
        <f t="shared" si="143"/>
        <v>0</v>
      </c>
      <c r="AL31" s="494">
        <f t="shared" si="143"/>
        <v>0</v>
      </c>
      <c r="AM31" s="494">
        <f t="shared" si="143"/>
        <v>0</v>
      </c>
      <c r="AN31" s="494">
        <f t="shared" si="143"/>
        <v>0</v>
      </c>
      <c r="AO31" s="494">
        <f t="shared" si="143"/>
        <v>0</v>
      </c>
      <c r="AP31" s="494">
        <f t="shared" si="143"/>
        <v>0</v>
      </c>
      <c r="AQ31" s="494">
        <f t="shared" si="143"/>
        <v>0</v>
      </c>
      <c r="AR31" s="494">
        <f t="shared" si="143"/>
        <v>0</v>
      </c>
      <c r="AS31" s="494">
        <f t="shared" si="143"/>
        <v>0</v>
      </c>
      <c r="AT31" s="495">
        <f t="shared" si="143"/>
        <v>0</v>
      </c>
      <c r="AV31" s="500">
        <f t="shared" ref="AV31:BI31" si="144">SUM(AV32:AV35)</f>
        <v>0</v>
      </c>
      <c r="AW31" s="494">
        <f t="shared" si="144"/>
        <v>0</v>
      </c>
      <c r="AX31" s="494">
        <f t="shared" si="144"/>
        <v>0</v>
      </c>
      <c r="AY31" s="494">
        <f t="shared" si="144"/>
        <v>0</v>
      </c>
      <c r="AZ31" s="494">
        <f t="shared" si="144"/>
        <v>0</v>
      </c>
      <c r="BA31" s="494">
        <f t="shared" si="144"/>
        <v>0</v>
      </c>
      <c r="BB31" s="494">
        <f t="shared" si="144"/>
        <v>0</v>
      </c>
      <c r="BC31" s="494">
        <f t="shared" si="144"/>
        <v>0</v>
      </c>
      <c r="BD31" s="494">
        <f t="shared" si="144"/>
        <v>0</v>
      </c>
      <c r="BE31" s="494">
        <f t="shared" si="144"/>
        <v>0</v>
      </c>
      <c r="BF31" s="494">
        <f t="shared" si="144"/>
        <v>0</v>
      </c>
      <c r="BG31" s="494">
        <f t="shared" si="144"/>
        <v>0</v>
      </c>
      <c r="BH31" s="494">
        <f t="shared" si="144"/>
        <v>0</v>
      </c>
      <c r="BI31" s="495">
        <f t="shared" si="144"/>
        <v>0</v>
      </c>
      <c r="BK31" s="500">
        <f t="shared" ref="BK31:BX31" si="145">SUM(BK32:BK35)</f>
        <v>0</v>
      </c>
      <c r="BL31" s="494">
        <f t="shared" si="145"/>
        <v>0</v>
      </c>
      <c r="BM31" s="494">
        <f t="shared" si="145"/>
        <v>0</v>
      </c>
      <c r="BN31" s="494">
        <f t="shared" si="145"/>
        <v>0</v>
      </c>
      <c r="BO31" s="494">
        <f t="shared" si="145"/>
        <v>0</v>
      </c>
      <c r="BP31" s="494">
        <f t="shared" si="145"/>
        <v>0</v>
      </c>
      <c r="BQ31" s="494">
        <f t="shared" si="145"/>
        <v>0</v>
      </c>
      <c r="BR31" s="494">
        <f t="shared" si="145"/>
        <v>0</v>
      </c>
      <c r="BS31" s="494">
        <f t="shared" si="145"/>
        <v>0</v>
      </c>
      <c r="BT31" s="494">
        <f t="shared" si="145"/>
        <v>0</v>
      </c>
      <c r="BU31" s="494">
        <f t="shared" si="145"/>
        <v>0</v>
      </c>
      <c r="BV31" s="494">
        <f t="shared" si="145"/>
        <v>0</v>
      </c>
      <c r="BW31" s="494">
        <f t="shared" si="145"/>
        <v>0</v>
      </c>
      <c r="BX31" s="495">
        <f t="shared" si="145"/>
        <v>0</v>
      </c>
      <c r="BZ31" s="500">
        <f t="shared" ref="BZ31:CM31" si="146">SUM(BZ32:BZ35)</f>
        <v>0</v>
      </c>
      <c r="CA31" s="494">
        <f t="shared" si="146"/>
        <v>0</v>
      </c>
      <c r="CB31" s="494">
        <f t="shared" si="146"/>
        <v>0</v>
      </c>
      <c r="CC31" s="494">
        <f t="shared" si="146"/>
        <v>0</v>
      </c>
      <c r="CD31" s="494">
        <f t="shared" si="146"/>
        <v>0</v>
      </c>
      <c r="CE31" s="494">
        <f t="shared" si="146"/>
        <v>0</v>
      </c>
      <c r="CF31" s="494">
        <f t="shared" si="146"/>
        <v>0</v>
      </c>
      <c r="CG31" s="494">
        <f t="shared" si="146"/>
        <v>0</v>
      </c>
      <c r="CH31" s="494">
        <f t="shared" si="146"/>
        <v>0</v>
      </c>
      <c r="CI31" s="494">
        <f t="shared" si="146"/>
        <v>0</v>
      </c>
      <c r="CJ31" s="494">
        <f t="shared" si="146"/>
        <v>0</v>
      </c>
      <c r="CK31" s="494">
        <f t="shared" si="146"/>
        <v>0</v>
      </c>
      <c r="CL31" s="494">
        <f t="shared" si="146"/>
        <v>0</v>
      </c>
      <c r="CM31" s="495">
        <f t="shared" si="146"/>
        <v>0</v>
      </c>
      <c r="CO31" s="500">
        <f t="shared" ref="CO31:DB31" si="147">SUM(CO32:CO35)</f>
        <v>0</v>
      </c>
      <c r="CP31" s="494">
        <f t="shared" si="147"/>
        <v>0</v>
      </c>
      <c r="CQ31" s="494">
        <f t="shared" si="147"/>
        <v>0</v>
      </c>
      <c r="CR31" s="494">
        <f t="shared" si="147"/>
        <v>0</v>
      </c>
      <c r="CS31" s="494">
        <f t="shared" si="147"/>
        <v>0</v>
      </c>
      <c r="CT31" s="494">
        <f t="shared" si="147"/>
        <v>0</v>
      </c>
      <c r="CU31" s="494">
        <f t="shared" si="147"/>
        <v>0</v>
      </c>
      <c r="CV31" s="494">
        <f t="shared" si="147"/>
        <v>0</v>
      </c>
      <c r="CW31" s="494">
        <f t="shared" si="147"/>
        <v>0</v>
      </c>
      <c r="CX31" s="494">
        <f t="shared" si="147"/>
        <v>0</v>
      </c>
      <c r="CY31" s="494">
        <f t="shared" si="147"/>
        <v>0</v>
      </c>
      <c r="CZ31" s="494">
        <f t="shared" si="147"/>
        <v>0</v>
      </c>
      <c r="DA31" s="494">
        <f t="shared" si="147"/>
        <v>0</v>
      </c>
      <c r="DB31" s="495">
        <f t="shared" si="147"/>
        <v>0</v>
      </c>
      <c r="DD31" s="500">
        <f t="shared" ref="DD31:DQ31" si="148">SUM(DD32:DD35)</f>
        <v>0</v>
      </c>
      <c r="DE31" s="494">
        <f t="shared" si="148"/>
        <v>0</v>
      </c>
      <c r="DF31" s="494">
        <f t="shared" si="148"/>
        <v>0</v>
      </c>
      <c r="DG31" s="494">
        <f t="shared" si="148"/>
        <v>0</v>
      </c>
      <c r="DH31" s="494">
        <f t="shared" si="148"/>
        <v>0</v>
      </c>
      <c r="DI31" s="494">
        <f t="shared" si="148"/>
        <v>0</v>
      </c>
      <c r="DJ31" s="494">
        <f t="shared" si="148"/>
        <v>0</v>
      </c>
      <c r="DK31" s="494">
        <f t="shared" si="148"/>
        <v>0</v>
      </c>
      <c r="DL31" s="494">
        <f t="shared" si="148"/>
        <v>0</v>
      </c>
      <c r="DM31" s="494">
        <f t="shared" si="148"/>
        <v>0</v>
      </c>
      <c r="DN31" s="494">
        <f t="shared" si="148"/>
        <v>0</v>
      </c>
      <c r="DO31" s="494">
        <f t="shared" si="148"/>
        <v>0</v>
      </c>
      <c r="DP31" s="494">
        <f t="shared" si="148"/>
        <v>0</v>
      </c>
      <c r="DQ31" s="495">
        <f t="shared" si="148"/>
        <v>0</v>
      </c>
      <c r="DS31" s="500">
        <f t="shared" ref="DS31:EF31" si="149">SUM(DS32:DS35)</f>
        <v>0</v>
      </c>
      <c r="DT31" s="494">
        <f t="shared" si="149"/>
        <v>0</v>
      </c>
      <c r="DU31" s="494">
        <f t="shared" si="149"/>
        <v>0</v>
      </c>
      <c r="DV31" s="494">
        <f t="shared" si="149"/>
        <v>0</v>
      </c>
      <c r="DW31" s="494">
        <f t="shared" si="149"/>
        <v>0</v>
      </c>
      <c r="DX31" s="494">
        <f t="shared" si="149"/>
        <v>0</v>
      </c>
      <c r="DY31" s="494">
        <f t="shared" si="149"/>
        <v>0</v>
      </c>
      <c r="DZ31" s="494">
        <f t="shared" si="149"/>
        <v>0</v>
      </c>
      <c r="EA31" s="494">
        <f t="shared" si="149"/>
        <v>0</v>
      </c>
      <c r="EB31" s="494">
        <f t="shared" si="149"/>
        <v>0</v>
      </c>
      <c r="EC31" s="494">
        <f t="shared" si="149"/>
        <v>0</v>
      </c>
      <c r="ED31" s="494">
        <f t="shared" si="149"/>
        <v>0</v>
      </c>
      <c r="EE31" s="494">
        <f t="shared" si="149"/>
        <v>0</v>
      </c>
      <c r="EF31" s="495">
        <f t="shared" si="149"/>
        <v>0</v>
      </c>
      <c r="EH31" s="500">
        <f t="shared" ref="EH31:EU31" si="150">SUM(EH32:EH35)</f>
        <v>0</v>
      </c>
      <c r="EI31" s="494">
        <f t="shared" si="150"/>
        <v>0</v>
      </c>
      <c r="EJ31" s="494">
        <f t="shared" si="150"/>
        <v>0</v>
      </c>
      <c r="EK31" s="494">
        <f t="shared" si="150"/>
        <v>0</v>
      </c>
      <c r="EL31" s="494">
        <f t="shared" si="150"/>
        <v>0</v>
      </c>
      <c r="EM31" s="494">
        <f t="shared" si="150"/>
        <v>0</v>
      </c>
      <c r="EN31" s="494">
        <f t="shared" si="150"/>
        <v>0</v>
      </c>
      <c r="EO31" s="494">
        <f t="shared" si="150"/>
        <v>0</v>
      </c>
      <c r="EP31" s="494">
        <f t="shared" si="150"/>
        <v>0</v>
      </c>
      <c r="EQ31" s="494">
        <f t="shared" si="150"/>
        <v>0</v>
      </c>
      <c r="ER31" s="494">
        <f t="shared" si="150"/>
        <v>0</v>
      </c>
      <c r="ES31" s="494">
        <f t="shared" si="150"/>
        <v>0</v>
      </c>
      <c r="ET31" s="494">
        <f t="shared" si="150"/>
        <v>0</v>
      </c>
      <c r="EU31" s="495">
        <f t="shared" si="150"/>
        <v>0</v>
      </c>
    </row>
    <row r="32" spans="2:151" ht="30" customHeight="1" x14ac:dyDescent="0.2">
      <c r="B32" s="496" t="s">
        <v>218</v>
      </c>
      <c r="C32" s="491"/>
      <c r="D32" s="491"/>
      <c r="E32" s="491"/>
      <c r="F32" s="491"/>
      <c r="G32" s="494">
        <f t="shared" ref="G32:G35" si="151">C32+D32-E32+F32</f>
        <v>0</v>
      </c>
      <c r="H32" s="491"/>
      <c r="I32" s="491"/>
      <c r="J32" s="491"/>
      <c r="K32" s="491"/>
      <c r="L32" s="491"/>
      <c r="M32" s="493"/>
      <c r="N32" s="494">
        <f t="shared" ref="N32:N35" si="152">H32+I32-J32+K32-L32+M32</f>
        <v>0</v>
      </c>
      <c r="O32" s="506"/>
      <c r="P32" s="492"/>
      <c r="R32" s="501"/>
      <c r="S32" s="491"/>
      <c r="T32" s="491"/>
      <c r="U32" s="491"/>
      <c r="V32" s="494">
        <f t="shared" ref="V32:V35" si="153">R32+S32-T32+U32</f>
        <v>0</v>
      </c>
      <c r="W32" s="491"/>
      <c r="X32" s="491"/>
      <c r="Y32" s="491"/>
      <c r="Z32" s="491"/>
      <c r="AA32" s="491"/>
      <c r="AB32" s="493"/>
      <c r="AC32" s="494">
        <f t="shared" ref="AC32:AC35" si="154">W32+X32-Y32+Z32-AA32+AB32</f>
        <v>0</v>
      </c>
      <c r="AD32" s="506"/>
      <c r="AE32" s="492"/>
      <c r="AG32" s="501"/>
      <c r="AH32" s="491"/>
      <c r="AI32" s="491"/>
      <c r="AJ32" s="491"/>
      <c r="AK32" s="494">
        <f t="shared" ref="AK32:AK35" si="155">AG32+AH32-AI32+AJ32</f>
        <v>0</v>
      </c>
      <c r="AL32" s="491"/>
      <c r="AM32" s="491"/>
      <c r="AN32" s="491"/>
      <c r="AO32" s="491"/>
      <c r="AP32" s="491"/>
      <c r="AQ32" s="493"/>
      <c r="AR32" s="494">
        <f t="shared" ref="AR32:AR35" si="156">AL32+AM32-AN32+AO32-AP32+AQ32</f>
        <v>0</v>
      </c>
      <c r="AS32" s="506"/>
      <c r="AT32" s="492"/>
      <c r="AV32" s="501"/>
      <c r="AW32" s="491"/>
      <c r="AX32" s="491"/>
      <c r="AY32" s="491"/>
      <c r="AZ32" s="494">
        <f t="shared" ref="AZ32:AZ35" si="157">AV32+AW32-AX32+AY32</f>
        <v>0</v>
      </c>
      <c r="BA32" s="491"/>
      <c r="BB32" s="491"/>
      <c r="BC32" s="491"/>
      <c r="BD32" s="491"/>
      <c r="BE32" s="491"/>
      <c r="BF32" s="493"/>
      <c r="BG32" s="494">
        <f t="shared" ref="BG32:BG35" si="158">BA32+BB32-BC32+BD32-BE32+BF32</f>
        <v>0</v>
      </c>
      <c r="BH32" s="506"/>
      <c r="BI32" s="492"/>
      <c r="BK32" s="501"/>
      <c r="BL32" s="491"/>
      <c r="BM32" s="491"/>
      <c r="BN32" s="491"/>
      <c r="BO32" s="494">
        <f t="shared" ref="BO32:BO35" si="159">BK32+BL32-BM32+BN32</f>
        <v>0</v>
      </c>
      <c r="BP32" s="491"/>
      <c r="BQ32" s="491"/>
      <c r="BR32" s="491"/>
      <c r="BS32" s="491"/>
      <c r="BT32" s="491"/>
      <c r="BU32" s="493"/>
      <c r="BV32" s="494">
        <f t="shared" ref="BV32:BV35" si="160">BP32+BQ32-BR32+BS32-BT32+BU32</f>
        <v>0</v>
      </c>
      <c r="BW32" s="506"/>
      <c r="BX32" s="492"/>
      <c r="BZ32" s="501"/>
      <c r="CA32" s="491"/>
      <c r="CB32" s="491"/>
      <c r="CC32" s="491"/>
      <c r="CD32" s="494">
        <f t="shared" ref="CD32:CD35" si="161">BZ32+CA32-CB32+CC32</f>
        <v>0</v>
      </c>
      <c r="CE32" s="491"/>
      <c r="CF32" s="491"/>
      <c r="CG32" s="491"/>
      <c r="CH32" s="491"/>
      <c r="CI32" s="491"/>
      <c r="CJ32" s="493"/>
      <c r="CK32" s="494">
        <f t="shared" ref="CK32:CK35" si="162">CE32+CF32-CG32+CH32-CI32+CJ32</f>
        <v>0</v>
      </c>
      <c r="CL32" s="506"/>
      <c r="CM32" s="492"/>
      <c r="CO32" s="501"/>
      <c r="CP32" s="491"/>
      <c r="CQ32" s="491"/>
      <c r="CR32" s="491"/>
      <c r="CS32" s="494">
        <f t="shared" ref="CS32:CS35" si="163">CO32+CP32-CQ32+CR32</f>
        <v>0</v>
      </c>
      <c r="CT32" s="491"/>
      <c r="CU32" s="491"/>
      <c r="CV32" s="491"/>
      <c r="CW32" s="491"/>
      <c r="CX32" s="491"/>
      <c r="CY32" s="493"/>
      <c r="CZ32" s="494">
        <f t="shared" ref="CZ32:CZ35" si="164">CT32+CU32-CV32+CW32-CX32+CY32</f>
        <v>0</v>
      </c>
      <c r="DA32" s="506"/>
      <c r="DB32" s="492"/>
      <c r="DD32" s="501"/>
      <c r="DE32" s="491"/>
      <c r="DF32" s="491"/>
      <c r="DG32" s="491"/>
      <c r="DH32" s="494">
        <f t="shared" ref="DH32:DH35" si="165">DD32+DE32-DF32+DG32</f>
        <v>0</v>
      </c>
      <c r="DI32" s="491"/>
      <c r="DJ32" s="491"/>
      <c r="DK32" s="491"/>
      <c r="DL32" s="491"/>
      <c r="DM32" s="491"/>
      <c r="DN32" s="493"/>
      <c r="DO32" s="494">
        <f t="shared" ref="DO32:DO35" si="166">DI32+DJ32-DK32+DL32-DM32+DN32</f>
        <v>0</v>
      </c>
      <c r="DP32" s="506"/>
      <c r="DQ32" s="492"/>
      <c r="DS32" s="501"/>
      <c r="DT32" s="491"/>
      <c r="DU32" s="491"/>
      <c r="DV32" s="491"/>
      <c r="DW32" s="494">
        <f t="shared" ref="DW32:DW35" si="167">DS32+DT32-DU32+DV32</f>
        <v>0</v>
      </c>
      <c r="DX32" s="491"/>
      <c r="DY32" s="491"/>
      <c r="DZ32" s="491"/>
      <c r="EA32" s="491"/>
      <c r="EB32" s="491"/>
      <c r="EC32" s="493"/>
      <c r="ED32" s="494">
        <f t="shared" ref="ED32:ED35" si="168">DX32+DY32-DZ32+EA32-EB32+EC32</f>
        <v>0</v>
      </c>
      <c r="EE32" s="506"/>
      <c r="EF32" s="492"/>
      <c r="EH32" s="501"/>
      <c r="EI32" s="491"/>
      <c r="EJ32" s="491"/>
      <c r="EK32" s="491"/>
      <c r="EL32" s="494">
        <f t="shared" ref="EL32:EL35" si="169">EH32+EI32-EJ32+EK32</f>
        <v>0</v>
      </c>
      <c r="EM32" s="491"/>
      <c r="EN32" s="491"/>
      <c r="EO32" s="491"/>
      <c r="EP32" s="491"/>
      <c r="EQ32" s="491"/>
      <c r="ER32" s="493"/>
      <c r="ES32" s="494">
        <f t="shared" ref="ES32:ES35" si="170">EM32+EN32-EO32+EP32-EQ32+ER32</f>
        <v>0</v>
      </c>
      <c r="ET32" s="506"/>
      <c r="EU32" s="492"/>
    </row>
    <row r="33" spans="2:151" ht="15" customHeight="1" x14ac:dyDescent="0.2">
      <c r="B33" s="496" t="s">
        <v>219</v>
      </c>
      <c r="C33" s="491"/>
      <c r="D33" s="491"/>
      <c r="E33" s="491"/>
      <c r="F33" s="491"/>
      <c r="G33" s="494">
        <f t="shared" si="151"/>
        <v>0</v>
      </c>
      <c r="H33" s="491"/>
      <c r="I33" s="491"/>
      <c r="J33" s="491"/>
      <c r="K33" s="491"/>
      <c r="L33" s="491"/>
      <c r="M33" s="493"/>
      <c r="N33" s="494">
        <f t="shared" si="152"/>
        <v>0</v>
      </c>
      <c r="O33" s="506"/>
      <c r="P33" s="492"/>
      <c r="R33" s="501"/>
      <c r="S33" s="491"/>
      <c r="T33" s="491"/>
      <c r="U33" s="491"/>
      <c r="V33" s="494">
        <f t="shared" si="153"/>
        <v>0</v>
      </c>
      <c r="W33" s="491"/>
      <c r="X33" s="491"/>
      <c r="Y33" s="491"/>
      <c r="Z33" s="491"/>
      <c r="AA33" s="491"/>
      <c r="AB33" s="493"/>
      <c r="AC33" s="494">
        <f t="shared" si="154"/>
        <v>0</v>
      </c>
      <c r="AD33" s="506"/>
      <c r="AE33" s="492"/>
      <c r="AG33" s="501"/>
      <c r="AH33" s="491"/>
      <c r="AI33" s="491"/>
      <c r="AJ33" s="491"/>
      <c r="AK33" s="494">
        <f t="shared" si="155"/>
        <v>0</v>
      </c>
      <c r="AL33" s="491"/>
      <c r="AM33" s="491"/>
      <c r="AN33" s="491"/>
      <c r="AO33" s="491"/>
      <c r="AP33" s="491"/>
      <c r="AQ33" s="493"/>
      <c r="AR33" s="494">
        <f t="shared" si="156"/>
        <v>0</v>
      </c>
      <c r="AS33" s="506"/>
      <c r="AT33" s="492"/>
      <c r="AV33" s="501"/>
      <c r="AW33" s="491"/>
      <c r="AX33" s="491"/>
      <c r="AY33" s="491"/>
      <c r="AZ33" s="494">
        <f t="shared" si="157"/>
        <v>0</v>
      </c>
      <c r="BA33" s="491"/>
      <c r="BB33" s="491"/>
      <c r="BC33" s="491"/>
      <c r="BD33" s="491"/>
      <c r="BE33" s="491"/>
      <c r="BF33" s="493"/>
      <c r="BG33" s="494">
        <f t="shared" si="158"/>
        <v>0</v>
      </c>
      <c r="BH33" s="506"/>
      <c r="BI33" s="492"/>
      <c r="BK33" s="501"/>
      <c r="BL33" s="491"/>
      <c r="BM33" s="491"/>
      <c r="BN33" s="491"/>
      <c r="BO33" s="494">
        <f t="shared" si="159"/>
        <v>0</v>
      </c>
      <c r="BP33" s="491"/>
      <c r="BQ33" s="491"/>
      <c r="BR33" s="491"/>
      <c r="BS33" s="491"/>
      <c r="BT33" s="491"/>
      <c r="BU33" s="493"/>
      <c r="BV33" s="494">
        <f t="shared" si="160"/>
        <v>0</v>
      </c>
      <c r="BW33" s="506"/>
      <c r="BX33" s="492"/>
      <c r="BZ33" s="501"/>
      <c r="CA33" s="491"/>
      <c r="CB33" s="491"/>
      <c r="CC33" s="491"/>
      <c r="CD33" s="494">
        <f t="shared" si="161"/>
        <v>0</v>
      </c>
      <c r="CE33" s="491"/>
      <c r="CF33" s="491"/>
      <c r="CG33" s="491"/>
      <c r="CH33" s="491"/>
      <c r="CI33" s="491"/>
      <c r="CJ33" s="493"/>
      <c r="CK33" s="494">
        <f t="shared" si="162"/>
        <v>0</v>
      </c>
      <c r="CL33" s="506"/>
      <c r="CM33" s="492"/>
      <c r="CO33" s="501"/>
      <c r="CP33" s="491"/>
      <c r="CQ33" s="491"/>
      <c r="CR33" s="491"/>
      <c r="CS33" s="494">
        <f t="shared" si="163"/>
        <v>0</v>
      </c>
      <c r="CT33" s="491"/>
      <c r="CU33" s="491"/>
      <c r="CV33" s="491"/>
      <c r="CW33" s="491"/>
      <c r="CX33" s="491"/>
      <c r="CY33" s="493"/>
      <c r="CZ33" s="494">
        <f t="shared" si="164"/>
        <v>0</v>
      </c>
      <c r="DA33" s="506"/>
      <c r="DB33" s="492"/>
      <c r="DD33" s="501"/>
      <c r="DE33" s="491"/>
      <c r="DF33" s="491"/>
      <c r="DG33" s="491"/>
      <c r="DH33" s="494">
        <f t="shared" si="165"/>
        <v>0</v>
      </c>
      <c r="DI33" s="491"/>
      <c r="DJ33" s="491"/>
      <c r="DK33" s="491"/>
      <c r="DL33" s="491"/>
      <c r="DM33" s="491"/>
      <c r="DN33" s="493"/>
      <c r="DO33" s="494">
        <f t="shared" si="166"/>
        <v>0</v>
      </c>
      <c r="DP33" s="506"/>
      <c r="DQ33" s="492"/>
      <c r="DS33" s="501"/>
      <c r="DT33" s="491"/>
      <c r="DU33" s="491"/>
      <c r="DV33" s="491"/>
      <c r="DW33" s="494">
        <f t="shared" si="167"/>
        <v>0</v>
      </c>
      <c r="DX33" s="491"/>
      <c r="DY33" s="491"/>
      <c r="DZ33" s="491"/>
      <c r="EA33" s="491"/>
      <c r="EB33" s="491"/>
      <c r="EC33" s="493"/>
      <c r="ED33" s="494">
        <f t="shared" si="168"/>
        <v>0</v>
      </c>
      <c r="EE33" s="506"/>
      <c r="EF33" s="492"/>
      <c r="EH33" s="501"/>
      <c r="EI33" s="491"/>
      <c r="EJ33" s="491"/>
      <c r="EK33" s="491"/>
      <c r="EL33" s="494">
        <f t="shared" si="169"/>
        <v>0</v>
      </c>
      <c r="EM33" s="491"/>
      <c r="EN33" s="491"/>
      <c r="EO33" s="491"/>
      <c r="EP33" s="491"/>
      <c r="EQ33" s="491"/>
      <c r="ER33" s="493"/>
      <c r="ES33" s="494">
        <f t="shared" si="170"/>
        <v>0</v>
      </c>
      <c r="ET33" s="506"/>
      <c r="EU33" s="492"/>
    </row>
    <row r="34" spans="2:151" ht="15" customHeight="1" x14ac:dyDescent="0.2">
      <c r="B34" s="496" t="s">
        <v>220</v>
      </c>
      <c r="C34" s="491"/>
      <c r="D34" s="491"/>
      <c r="E34" s="491"/>
      <c r="F34" s="491"/>
      <c r="G34" s="494">
        <f t="shared" si="151"/>
        <v>0</v>
      </c>
      <c r="H34" s="491"/>
      <c r="I34" s="491"/>
      <c r="J34" s="491"/>
      <c r="K34" s="491"/>
      <c r="L34" s="491"/>
      <c r="M34" s="493"/>
      <c r="N34" s="494">
        <f t="shared" si="152"/>
        <v>0</v>
      </c>
      <c r="O34" s="506"/>
      <c r="P34" s="492"/>
      <c r="R34" s="501"/>
      <c r="S34" s="491"/>
      <c r="T34" s="491"/>
      <c r="U34" s="491"/>
      <c r="V34" s="494">
        <f t="shared" si="153"/>
        <v>0</v>
      </c>
      <c r="W34" s="491"/>
      <c r="X34" s="491"/>
      <c r="Y34" s="491"/>
      <c r="Z34" s="491"/>
      <c r="AA34" s="491"/>
      <c r="AB34" s="493"/>
      <c r="AC34" s="494">
        <f t="shared" si="154"/>
        <v>0</v>
      </c>
      <c r="AD34" s="506"/>
      <c r="AE34" s="492"/>
      <c r="AG34" s="501"/>
      <c r="AH34" s="491"/>
      <c r="AI34" s="491"/>
      <c r="AJ34" s="491"/>
      <c r="AK34" s="494">
        <f t="shared" si="155"/>
        <v>0</v>
      </c>
      <c r="AL34" s="491"/>
      <c r="AM34" s="491"/>
      <c r="AN34" s="491"/>
      <c r="AO34" s="491"/>
      <c r="AP34" s="491"/>
      <c r="AQ34" s="493"/>
      <c r="AR34" s="494">
        <f t="shared" si="156"/>
        <v>0</v>
      </c>
      <c r="AS34" s="506"/>
      <c r="AT34" s="492"/>
      <c r="AV34" s="501"/>
      <c r="AW34" s="491"/>
      <c r="AX34" s="491"/>
      <c r="AY34" s="491"/>
      <c r="AZ34" s="494">
        <f t="shared" si="157"/>
        <v>0</v>
      </c>
      <c r="BA34" s="491"/>
      <c r="BB34" s="491"/>
      <c r="BC34" s="491"/>
      <c r="BD34" s="491"/>
      <c r="BE34" s="491"/>
      <c r="BF34" s="493"/>
      <c r="BG34" s="494">
        <f t="shared" si="158"/>
        <v>0</v>
      </c>
      <c r="BH34" s="506"/>
      <c r="BI34" s="492"/>
      <c r="BK34" s="501"/>
      <c r="BL34" s="491"/>
      <c r="BM34" s="491"/>
      <c r="BN34" s="491"/>
      <c r="BO34" s="494">
        <f t="shared" si="159"/>
        <v>0</v>
      </c>
      <c r="BP34" s="491"/>
      <c r="BQ34" s="491"/>
      <c r="BR34" s="491"/>
      <c r="BS34" s="491"/>
      <c r="BT34" s="491"/>
      <c r="BU34" s="493"/>
      <c r="BV34" s="494">
        <f t="shared" si="160"/>
        <v>0</v>
      </c>
      <c r="BW34" s="506"/>
      <c r="BX34" s="492"/>
      <c r="BZ34" s="501"/>
      <c r="CA34" s="491"/>
      <c r="CB34" s="491"/>
      <c r="CC34" s="491"/>
      <c r="CD34" s="494">
        <f t="shared" si="161"/>
        <v>0</v>
      </c>
      <c r="CE34" s="491"/>
      <c r="CF34" s="491"/>
      <c r="CG34" s="491"/>
      <c r="CH34" s="491"/>
      <c r="CI34" s="491"/>
      <c r="CJ34" s="493"/>
      <c r="CK34" s="494">
        <f t="shared" si="162"/>
        <v>0</v>
      </c>
      <c r="CL34" s="506"/>
      <c r="CM34" s="492"/>
      <c r="CO34" s="501"/>
      <c r="CP34" s="491"/>
      <c r="CQ34" s="491"/>
      <c r="CR34" s="491"/>
      <c r="CS34" s="494">
        <f t="shared" si="163"/>
        <v>0</v>
      </c>
      <c r="CT34" s="491"/>
      <c r="CU34" s="491"/>
      <c r="CV34" s="491"/>
      <c r="CW34" s="491"/>
      <c r="CX34" s="491"/>
      <c r="CY34" s="493"/>
      <c r="CZ34" s="494">
        <f t="shared" si="164"/>
        <v>0</v>
      </c>
      <c r="DA34" s="506"/>
      <c r="DB34" s="492"/>
      <c r="DD34" s="501"/>
      <c r="DE34" s="491"/>
      <c r="DF34" s="491"/>
      <c r="DG34" s="491"/>
      <c r="DH34" s="494">
        <f t="shared" si="165"/>
        <v>0</v>
      </c>
      <c r="DI34" s="491"/>
      <c r="DJ34" s="491"/>
      <c r="DK34" s="491"/>
      <c r="DL34" s="491"/>
      <c r="DM34" s="491"/>
      <c r="DN34" s="493"/>
      <c r="DO34" s="494">
        <f t="shared" si="166"/>
        <v>0</v>
      </c>
      <c r="DP34" s="506"/>
      <c r="DQ34" s="492"/>
      <c r="DS34" s="501"/>
      <c r="DT34" s="491"/>
      <c r="DU34" s="491"/>
      <c r="DV34" s="491"/>
      <c r="DW34" s="494">
        <f t="shared" si="167"/>
        <v>0</v>
      </c>
      <c r="DX34" s="491"/>
      <c r="DY34" s="491"/>
      <c r="DZ34" s="491"/>
      <c r="EA34" s="491"/>
      <c r="EB34" s="491"/>
      <c r="EC34" s="493"/>
      <c r="ED34" s="494">
        <f t="shared" si="168"/>
        <v>0</v>
      </c>
      <c r="EE34" s="506"/>
      <c r="EF34" s="492"/>
      <c r="EH34" s="501"/>
      <c r="EI34" s="491"/>
      <c r="EJ34" s="491"/>
      <c r="EK34" s="491"/>
      <c r="EL34" s="494">
        <f t="shared" si="169"/>
        <v>0</v>
      </c>
      <c r="EM34" s="491"/>
      <c r="EN34" s="491"/>
      <c r="EO34" s="491"/>
      <c r="EP34" s="491"/>
      <c r="EQ34" s="491"/>
      <c r="ER34" s="493"/>
      <c r="ES34" s="494">
        <f t="shared" si="170"/>
        <v>0</v>
      </c>
      <c r="ET34" s="506"/>
      <c r="EU34" s="492"/>
    </row>
    <row r="35" spans="2:151" ht="15" customHeight="1" x14ac:dyDescent="0.2">
      <c r="B35" s="496" t="s">
        <v>221</v>
      </c>
      <c r="C35" s="491"/>
      <c r="D35" s="491"/>
      <c r="E35" s="491"/>
      <c r="F35" s="491"/>
      <c r="G35" s="494">
        <f t="shared" si="151"/>
        <v>0</v>
      </c>
      <c r="H35" s="491"/>
      <c r="I35" s="491"/>
      <c r="J35" s="491"/>
      <c r="K35" s="491"/>
      <c r="L35" s="491"/>
      <c r="M35" s="493"/>
      <c r="N35" s="494">
        <f t="shared" si="152"/>
        <v>0</v>
      </c>
      <c r="O35" s="506"/>
      <c r="P35" s="492"/>
      <c r="R35" s="501"/>
      <c r="S35" s="491"/>
      <c r="T35" s="491"/>
      <c r="U35" s="491"/>
      <c r="V35" s="494">
        <f t="shared" si="153"/>
        <v>0</v>
      </c>
      <c r="W35" s="491"/>
      <c r="X35" s="491"/>
      <c r="Y35" s="491"/>
      <c r="Z35" s="491"/>
      <c r="AA35" s="491"/>
      <c r="AB35" s="493"/>
      <c r="AC35" s="494">
        <f t="shared" si="154"/>
        <v>0</v>
      </c>
      <c r="AD35" s="506"/>
      <c r="AE35" s="492"/>
      <c r="AG35" s="501"/>
      <c r="AH35" s="491"/>
      <c r="AI35" s="491"/>
      <c r="AJ35" s="491"/>
      <c r="AK35" s="494">
        <f t="shared" si="155"/>
        <v>0</v>
      </c>
      <c r="AL35" s="491"/>
      <c r="AM35" s="491"/>
      <c r="AN35" s="491"/>
      <c r="AO35" s="491"/>
      <c r="AP35" s="491"/>
      <c r="AQ35" s="493"/>
      <c r="AR35" s="494">
        <f t="shared" si="156"/>
        <v>0</v>
      </c>
      <c r="AS35" s="506"/>
      <c r="AT35" s="492"/>
      <c r="AV35" s="501"/>
      <c r="AW35" s="491"/>
      <c r="AX35" s="491"/>
      <c r="AY35" s="491"/>
      <c r="AZ35" s="494">
        <f t="shared" si="157"/>
        <v>0</v>
      </c>
      <c r="BA35" s="491"/>
      <c r="BB35" s="491"/>
      <c r="BC35" s="491"/>
      <c r="BD35" s="491"/>
      <c r="BE35" s="491"/>
      <c r="BF35" s="493"/>
      <c r="BG35" s="494">
        <f t="shared" si="158"/>
        <v>0</v>
      </c>
      <c r="BH35" s="506"/>
      <c r="BI35" s="492"/>
      <c r="BK35" s="501"/>
      <c r="BL35" s="491"/>
      <c r="BM35" s="491"/>
      <c r="BN35" s="491"/>
      <c r="BO35" s="494">
        <f t="shared" si="159"/>
        <v>0</v>
      </c>
      <c r="BP35" s="491"/>
      <c r="BQ35" s="491"/>
      <c r="BR35" s="491"/>
      <c r="BS35" s="491"/>
      <c r="BT35" s="491"/>
      <c r="BU35" s="493"/>
      <c r="BV35" s="494">
        <f t="shared" si="160"/>
        <v>0</v>
      </c>
      <c r="BW35" s="506"/>
      <c r="BX35" s="492"/>
      <c r="BZ35" s="501"/>
      <c r="CA35" s="491"/>
      <c r="CB35" s="491"/>
      <c r="CC35" s="491"/>
      <c r="CD35" s="494">
        <f t="shared" si="161"/>
        <v>0</v>
      </c>
      <c r="CE35" s="491"/>
      <c r="CF35" s="491"/>
      <c r="CG35" s="491"/>
      <c r="CH35" s="491"/>
      <c r="CI35" s="491"/>
      <c r="CJ35" s="493"/>
      <c r="CK35" s="494">
        <f t="shared" si="162"/>
        <v>0</v>
      </c>
      <c r="CL35" s="506"/>
      <c r="CM35" s="492"/>
      <c r="CO35" s="501"/>
      <c r="CP35" s="491"/>
      <c r="CQ35" s="491"/>
      <c r="CR35" s="491"/>
      <c r="CS35" s="494">
        <f t="shared" si="163"/>
        <v>0</v>
      </c>
      <c r="CT35" s="491"/>
      <c r="CU35" s="491"/>
      <c r="CV35" s="491"/>
      <c r="CW35" s="491"/>
      <c r="CX35" s="491"/>
      <c r="CY35" s="493"/>
      <c r="CZ35" s="494">
        <f t="shared" si="164"/>
        <v>0</v>
      </c>
      <c r="DA35" s="506"/>
      <c r="DB35" s="492"/>
      <c r="DD35" s="501"/>
      <c r="DE35" s="491"/>
      <c r="DF35" s="491"/>
      <c r="DG35" s="491"/>
      <c r="DH35" s="494">
        <f t="shared" si="165"/>
        <v>0</v>
      </c>
      <c r="DI35" s="491"/>
      <c r="DJ35" s="491"/>
      <c r="DK35" s="491"/>
      <c r="DL35" s="491"/>
      <c r="DM35" s="491"/>
      <c r="DN35" s="493"/>
      <c r="DO35" s="494">
        <f t="shared" si="166"/>
        <v>0</v>
      </c>
      <c r="DP35" s="506"/>
      <c r="DQ35" s="492"/>
      <c r="DS35" s="501"/>
      <c r="DT35" s="491"/>
      <c r="DU35" s="491"/>
      <c r="DV35" s="491"/>
      <c r="DW35" s="494">
        <f t="shared" si="167"/>
        <v>0</v>
      </c>
      <c r="DX35" s="491"/>
      <c r="DY35" s="491"/>
      <c r="DZ35" s="491"/>
      <c r="EA35" s="491"/>
      <c r="EB35" s="491"/>
      <c r="EC35" s="493"/>
      <c r="ED35" s="494">
        <f t="shared" si="168"/>
        <v>0</v>
      </c>
      <c r="EE35" s="506"/>
      <c r="EF35" s="492"/>
      <c r="EH35" s="501"/>
      <c r="EI35" s="491"/>
      <c r="EJ35" s="491"/>
      <c r="EK35" s="491"/>
      <c r="EL35" s="494">
        <f t="shared" si="169"/>
        <v>0</v>
      </c>
      <c r="EM35" s="491"/>
      <c r="EN35" s="491"/>
      <c r="EO35" s="491"/>
      <c r="EP35" s="491"/>
      <c r="EQ35" s="491"/>
      <c r="ER35" s="493"/>
      <c r="ES35" s="494">
        <f t="shared" si="170"/>
        <v>0</v>
      </c>
      <c r="ET35" s="506"/>
      <c r="EU35" s="492"/>
    </row>
    <row r="36" spans="2:151" ht="15" customHeight="1" x14ac:dyDescent="0.2">
      <c r="B36" s="496" t="s">
        <v>222</v>
      </c>
      <c r="C36" s="494">
        <f t="shared" ref="C36:P36" si="171">SUM(C37:C42)</f>
        <v>0</v>
      </c>
      <c r="D36" s="494">
        <f t="shared" si="171"/>
        <v>0</v>
      </c>
      <c r="E36" s="494">
        <f t="shared" si="171"/>
        <v>0</v>
      </c>
      <c r="F36" s="494">
        <f t="shared" si="171"/>
        <v>0</v>
      </c>
      <c r="G36" s="494">
        <f t="shared" si="171"/>
        <v>0</v>
      </c>
      <c r="H36" s="494">
        <f t="shared" si="171"/>
        <v>0</v>
      </c>
      <c r="I36" s="494">
        <f t="shared" si="171"/>
        <v>0</v>
      </c>
      <c r="J36" s="494">
        <f t="shared" si="171"/>
        <v>0</v>
      </c>
      <c r="K36" s="494">
        <f t="shared" si="171"/>
        <v>0</v>
      </c>
      <c r="L36" s="494">
        <f t="shared" si="171"/>
        <v>0</v>
      </c>
      <c r="M36" s="494">
        <f t="shared" si="171"/>
        <v>0</v>
      </c>
      <c r="N36" s="494">
        <f t="shared" si="171"/>
        <v>0</v>
      </c>
      <c r="O36" s="494">
        <f t="shared" si="171"/>
        <v>0</v>
      </c>
      <c r="P36" s="495">
        <f t="shared" si="171"/>
        <v>0</v>
      </c>
      <c r="R36" s="500">
        <f t="shared" ref="R36:AE36" si="172">SUM(R37:R42)</f>
        <v>0</v>
      </c>
      <c r="S36" s="494">
        <f t="shared" si="172"/>
        <v>0</v>
      </c>
      <c r="T36" s="494">
        <f t="shared" si="172"/>
        <v>0</v>
      </c>
      <c r="U36" s="494">
        <f t="shared" si="172"/>
        <v>0</v>
      </c>
      <c r="V36" s="494">
        <f t="shared" si="172"/>
        <v>0</v>
      </c>
      <c r="W36" s="494">
        <f t="shared" si="172"/>
        <v>0</v>
      </c>
      <c r="X36" s="494">
        <f t="shared" si="172"/>
        <v>0</v>
      </c>
      <c r="Y36" s="494">
        <f t="shared" si="172"/>
        <v>0</v>
      </c>
      <c r="Z36" s="494">
        <f t="shared" si="172"/>
        <v>0</v>
      </c>
      <c r="AA36" s="494">
        <f t="shared" si="172"/>
        <v>0</v>
      </c>
      <c r="AB36" s="494">
        <f t="shared" si="172"/>
        <v>0</v>
      </c>
      <c r="AC36" s="494">
        <f t="shared" si="172"/>
        <v>0</v>
      </c>
      <c r="AD36" s="494">
        <f t="shared" si="172"/>
        <v>0</v>
      </c>
      <c r="AE36" s="495">
        <f t="shared" si="172"/>
        <v>0</v>
      </c>
      <c r="AG36" s="500">
        <f t="shared" ref="AG36:AT36" si="173">SUM(AG37:AG42)</f>
        <v>0</v>
      </c>
      <c r="AH36" s="494">
        <f t="shared" si="173"/>
        <v>0</v>
      </c>
      <c r="AI36" s="494">
        <f t="shared" si="173"/>
        <v>0</v>
      </c>
      <c r="AJ36" s="494">
        <f t="shared" si="173"/>
        <v>0</v>
      </c>
      <c r="AK36" s="494">
        <f t="shared" si="173"/>
        <v>0</v>
      </c>
      <c r="AL36" s="494">
        <f t="shared" si="173"/>
        <v>0</v>
      </c>
      <c r="AM36" s="494">
        <f t="shared" si="173"/>
        <v>0</v>
      </c>
      <c r="AN36" s="494">
        <f t="shared" si="173"/>
        <v>0</v>
      </c>
      <c r="AO36" s="494">
        <f t="shared" si="173"/>
        <v>0</v>
      </c>
      <c r="AP36" s="494">
        <f t="shared" si="173"/>
        <v>0</v>
      </c>
      <c r="AQ36" s="494">
        <f t="shared" si="173"/>
        <v>0</v>
      </c>
      <c r="AR36" s="494">
        <f t="shared" si="173"/>
        <v>0</v>
      </c>
      <c r="AS36" s="494">
        <f t="shared" si="173"/>
        <v>0</v>
      </c>
      <c r="AT36" s="495">
        <f t="shared" si="173"/>
        <v>0</v>
      </c>
      <c r="AV36" s="500">
        <f t="shared" ref="AV36:BI36" si="174">SUM(AV37:AV42)</f>
        <v>0</v>
      </c>
      <c r="AW36" s="494">
        <f t="shared" si="174"/>
        <v>0</v>
      </c>
      <c r="AX36" s="494">
        <f t="shared" si="174"/>
        <v>0</v>
      </c>
      <c r="AY36" s="494">
        <f t="shared" si="174"/>
        <v>0</v>
      </c>
      <c r="AZ36" s="494">
        <f t="shared" si="174"/>
        <v>0</v>
      </c>
      <c r="BA36" s="494">
        <f t="shared" si="174"/>
        <v>0</v>
      </c>
      <c r="BB36" s="494">
        <f t="shared" si="174"/>
        <v>0</v>
      </c>
      <c r="BC36" s="494">
        <f t="shared" si="174"/>
        <v>0</v>
      </c>
      <c r="BD36" s="494">
        <f t="shared" si="174"/>
        <v>0</v>
      </c>
      <c r="BE36" s="494">
        <f t="shared" si="174"/>
        <v>0</v>
      </c>
      <c r="BF36" s="494">
        <f t="shared" si="174"/>
        <v>0</v>
      </c>
      <c r="BG36" s="494">
        <f t="shared" si="174"/>
        <v>0</v>
      </c>
      <c r="BH36" s="494">
        <f t="shared" si="174"/>
        <v>0</v>
      </c>
      <c r="BI36" s="495">
        <f t="shared" si="174"/>
        <v>0</v>
      </c>
      <c r="BK36" s="500">
        <f t="shared" ref="BK36:BX36" si="175">SUM(BK37:BK42)</f>
        <v>0</v>
      </c>
      <c r="BL36" s="494">
        <f t="shared" si="175"/>
        <v>0</v>
      </c>
      <c r="BM36" s="494">
        <f t="shared" si="175"/>
        <v>0</v>
      </c>
      <c r="BN36" s="494">
        <f t="shared" si="175"/>
        <v>0</v>
      </c>
      <c r="BO36" s="494">
        <f t="shared" si="175"/>
        <v>0</v>
      </c>
      <c r="BP36" s="494">
        <f t="shared" si="175"/>
        <v>0</v>
      </c>
      <c r="BQ36" s="494">
        <f t="shared" si="175"/>
        <v>0</v>
      </c>
      <c r="BR36" s="494">
        <f t="shared" si="175"/>
        <v>0</v>
      </c>
      <c r="BS36" s="494">
        <f t="shared" si="175"/>
        <v>0</v>
      </c>
      <c r="BT36" s="494">
        <f t="shared" si="175"/>
        <v>0</v>
      </c>
      <c r="BU36" s="494">
        <f t="shared" si="175"/>
        <v>0</v>
      </c>
      <c r="BV36" s="494">
        <f t="shared" si="175"/>
        <v>0</v>
      </c>
      <c r="BW36" s="494">
        <f t="shared" si="175"/>
        <v>0</v>
      </c>
      <c r="BX36" s="495">
        <f t="shared" si="175"/>
        <v>0</v>
      </c>
      <c r="BZ36" s="500">
        <f t="shared" ref="BZ36:CM36" si="176">SUM(BZ37:BZ42)</f>
        <v>0</v>
      </c>
      <c r="CA36" s="494">
        <f t="shared" si="176"/>
        <v>0</v>
      </c>
      <c r="CB36" s="494">
        <f t="shared" si="176"/>
        <v>0</v>
      </c>
      <c r="CC36" s="494">
        <f t="shared" si="176"/>
        <v>0</v>
      </c>
      <c r="CD36" s="494">
        <f t="shared" si="176"/>
        <v>0</v>
      </c>
      <c r="CE36" s="494">
        <f t="shared" si="176"/>
        <v>0</v>
      </c>
      <c r="CF36" s="494">
        <f t="shared" si="176"/>
        <v>0</v>
      </c>
      <c r="CG36" s="494">
        <f t="shared" si="176"/>
        <v>0</v>
      </c>
      <c r="CH36" s="494">
        <f t="shared" si="176"/>
        <v>0</v>
      </c>
      <c r="CI36" s="494">
        <f t="shared" si="176"/>
        <v>0</v>
      </c>
      <c r="CJ36" s="494">
        <f t="shared" si="176"/>
        <v>0</v>
      </c>
      <c r="CK36" s="494">
        <f t="shared" si="176"/>
        <v>0</v>
      </c>
      <c r="CL36" s="494">
        <f t="shared" si="176"/>
        <v>0</v>
      </c>
      <c r="CM36" s="495">
        <f t="shared" si="176"/>
        <v>0</v>
      </c>
      <c r="CO36" s="500">
        <f t="shared" ref="CO36:DB36" si="177">SUM(CO37:CO42)</f>
        <v>0</v>
      </c>
      <c r="CP36" s="494">
        <f t="shared" si="177"/>
        <v>0</v>
      </c>
      <c r="CQ36" s="494">
        <f t="shared" si="177"/>
        <v>0</v>
      </c>
      <c r="CR36" s="494">
        <f t="shared" si="177"/>
        <v>0</v>
      </c>
      <c r="CS36" s="494">
        <f t="shared" si="177"/>
        <v>0</v>
      </c>
      <c r="CT36" s="494">
        <f t="shared" si="177"/>
        <v>0</v>
      </c>
      <c r="CU36" s="494">
        <f t="shared" si="177"/>
        <v>0</v>
      </c>
      <c r="CV36" s="494">
        <f t="shared" si="177"/>
        <v>0</v>
      </c>
      <c r="CW36" s="494">
        <f t="shared" si="177"/>
        <v>0</v>
      </c>
      <c r="CX36" s="494">
        <f t="shared" si="177"/>
        <v>0</v>
      </c>
      <c r="CY36" s="494">
        <f t="shared" si="177"/>
        <v>0</v>
      </c>
      <c r="CZ36" s="494">
        <f t="shared" si="177"/>
        <v>0</v>
      </c>
      <c r="DA36" s="494">
        <f t="shared" si="177"/>
        <v>0</v>
      </c>
      <c r="DB36" s="495">
        <f t="shared" si="177"/>
        <v>0</v>
      </c>
      <c r="DD36" s="500">
        <f t="shared" ref="DD36:DQ36" si="178">SUM(DD37:DD42)</f>
        <v>0</v>
      </c>
      <c r="DE36" s="494">
        <f t="shared" si="178"/>
        <v>0</v>
      </c>
      <c r="DF36" s="494">
        <f t="shared" si="178"/>
        <v>0</v>
      </c>
      <c r="DG36" s="494">
        <f t="shared" si="178"/>
        <v>0</v>
      </c>
      <c r="DH36" s="494">
        <f t="shared" si="178"/>
        <v>0</v>
      </c>
      <c r="DI36" s="494">
        <f t="shared" si="178"/>
        <v>0</v>
      </c>
      <c r="DJ36" s="494">
        <f t="shared" si="178"/>
        <v>0</v>
      </c>
      <c r="DK36" s="494">
        <f t="shared" si="178"/>
        <v>0</v>
      </c>
      <c r="DL36" s="494">
        <f t="shared" si="178"/>
        <v>0</v>
      </c>
      <c r="DM36" s="494">
        <f t="shared" si="178"/>
        <v>0</v>
      </c>
      <c r="DN36" s="494">
        <f t="shared" si="178"/>
        <v>0</v>
      </c>
      <c r="DO36" s="494">
        <f t="shared" si="178"/>
        <v>0</v>
      </c>
      <c r="DP36" s="494">
        <f t="shared" si="178"/>
        <v>0</v>
      </c>
      <c r="DQ36" s="495">
        <f t="shared" si="178"/>
        <v>0</v>
      </c>
      <c r="DS36" s="500">
        <f t="shared" ref="DS36:EF36" si="179">SUM(DS37:DS42)</f>
        <v>0</v>
      </c>
      <c r="DT36" s="494">
        <f t="shared" si="179"/>
        <v>0</v>
      </c>
      <c r="DU36" s="494">
        <f t="shared" si="179"/>
        <v>0</v>
      </c>
      <c r="DV36" s="494">
        <f t="shared" si="179"/>
        <v>0</v>
      </c>
      <c r="DW36" s="494">
        <f t="shared" si="179"/>
        <v>0</v>
      </c>
      <c r="DX36" s="494">
        <f t="shared" si="179"/>
        <v>0</v>
      </c>
      <c r="DY36" s="494">
        <f t="shared" si="179"/>
        <v>0</v>
      </c>
      <c r="DZ36" s="494">
        <f t="shared" si="179"/>
        <v>0</v>
      </c>
      <c r="EA36" s="494">
        <f t="shared" si="179"/>
        <v>0</v>
      </c>
      <c r="EB36" s="494">
        <f t="shared" si="179"/>
        <v>0</v>
      </c>
      <c r="EC36" s="494">
        <f t="shared" si="179"/>
        <v>0</v>
      </c>
      <c r="ED36" s="494">
        <f t="shared" si="179"/>
        <v>0</v>
      </c>
      <c r="EE36" s="494">
        <f t="shared" si="179"/>
        <v>0</v>
      </c>
      <c r="EF36" s="495">
        <f t="shared" si="179"/>
        <v>0</v>
      </c>
      <c r="EH36" s="500">
        <f t="shared" ref="EH36:EU36" si="180">SUM(EH37:EH42)</f>
        <v>0</v>
      </c>
      <c r="EI36" s="494">
        <f t="shared" si="180"/>
        <v>0</v>
      </c>
      <c r="EJ36" s="494">
        <f t="shared" si="180"/>
        <v>0</v>
      </c>
      <c r="EK36" s="494">
        <f t="shared" si="180"/>
        <v>0</v>
      </c>
      <c r="EL36" s="494">
        <f t="shared" si="180"/>
        <v>0</v>
      </c>
      <c r="EM36" s="494">
        <f t="shared" si="180"/>
        <v>0</v>
      </c>
      <c r="EN36" s="494">
        <f t="shared" si="180"/>
        <v>0</v>
      </c>
      <c r="EO36" s="494">
        <f t="shared" si="180"/>
        <v>0</v>
      </c>
      <c r="EP36" s="494">
        <f t="shared" si="180"/>
        <v>0</v>
      </c>
      <c r="EQ36" s="494">
        <f t="shared" si="180"/>
        <v>0</v>
      </c>
      <c r="ER36" s="494">
        <f t="shared" si="180"/>
        <v>0</v>
      </c>
      <c r="ES36" s="494">
        <f t="shared" si="180"/>
        <v>0</v>
      </c>
      <c r="ET36" s="494">
        <f t="shared" si="180"/>
        <v>0</v>
      </c>
      <c r="EU36" s="495">
        <f t="shared" si="180"/>
        <v>0</v>
      </c>
    </row>
    <row r="37" spans="2:151" ht="15" customHeight="1" x14ac:dyDescent="0.2">
      <c r="B37" s="496" t="s">
        <v>223</v>
      </c>
      <c r="C37" s="491"/>
      <c r="D37" s="491"/>
      <c r="E37" s="491"/>
      <c r="F37" s="491"/>
      <c r="G37" s="494">
        <f t="shared" ref="G37:G42" si="181">C37+D37-E37+F37</f>
        <v>0</v>
      </c>
      <c r="H37" s="491"/>
      <c r="I37" s="491"/>
      <c r="J37" s="491"/>
      <c r="K37" s="491"/>
      <c r="L37" s="491"/>
      <c r="M37" s="493"/>
      <c r="N37" s="494">
        <f t="shared" ref="N37:N42" si="182">H37+I37-J37+K37-L37+M37</f>
        <v>0</v>
      </c>
      <c r="O37" s="506"/>
      <c r="P37" s="492"/>
      <c r="R37" s="501"/>
      <c r="S37" s="491"/>
      <c r="T37" s="491"/>
      <c r="U37" s="491"/>
      <c r="V37" s="494">
        <f t="shared" ref="V37:V42" si="183">R37+S37-T37+U37</f>
        <v>0</v>
      </c>
      <c r="W37" s="491"/>
      <c r="X37" s="491"/>
      <c r="Y37" s="491"/>
      <c r="Z37" s="491"/>
      <c r="AA37" s="491"/>
      <c r="AB37" s="493"/>
      <c r="AC37" s="494">
        <f t="shared" ref="AC37:AC42" si="184">W37+X37-Y37+Z37-AA37+AB37</f>
        <v>0</v>
      </c>
      <c r="AD37" s="506"/>
      <c r="AE37" s="492"/>
      <c r="AG37" s="501"/>
      <c r="AH37" s="491"/>
      <c r="AI37" s="491"/>
      <c r="AJ37" s="491"/>
      <c r="AK37" s="494">
        <f t="shared" ref="AK37:AK42" si="185">AG37+AH37-AI37+AJ37</f>
        <v>0</v>
      </c>
      <c r="AL37" s="491"/>
      <c r="AM37" s="491"/>
      <c r="AN37" s="491"/>
      <c r="AO37" s="491"/>
      <c r="AP37" s="491"/>
      <c r="AQ37" s="493"/>
      <c r="AR37" s="494">
        <f t="shared" ref="AR37:AR42" si="186">AL37+AM37-AN37+AO37-AP37+AQ37</f>
        <v>0</v>
      </c>
      <c r="AS37" s="506"/>
      <c r="AT37" s="492"/>
      <c r="AV37" s="501"/>
      <c r="AW37" s="491"/>
      <c r="AX37" s="491"/>
      <c r="AY37" s="491"/>
      <c r="AZ37" s="494">
        <f t="shared" ref="AZ37:AZ42" si="187">AV37+AW37-AX37+AY37</f>
        <v>0</v>
      </c>
      <c r="BA37" s="491"/>
      <c r="BB37" s="491"/>
      <c r="BC37" s="491"/>
      <c r="BD37" s="491"/>
      <c r="BE37" s="491"/>
      <c r="BF37" s="493"/>
      <c r="BG37" s="494">
        <f t="shared" ref="BG37:BG42" si="188">BA37+BB37-BC37+BD37-BE37+BF37</f>
        <v>0</v>
      </c>
      <c r="BH37" s="506"/>
      <c r="BI37" s="492"/>
      <c r="BK37" s="501"/>
      <c r="BL37" s="491"/>
      <c r="BM37" s="491"/>
      <c r="BN37" s="491"/>
      <c r="BO37" s="494">
        <f t="shared" ref="BO37:BO42" si="189">BK37+BL37-BM37+BN37</f>
        <v>0</v>
      </c>
      <c r="BP37" s="491"/>
      <c r="BQ37" s="491"/>
      <c r="BR37" s="491"/>
      <c r="BS37" s="491"/>
      <c r="BT37" s="491"/>
      <c r="BU37" s="493"/>
      <c r="BV37" s="494">
        <f t="shared" ref="BV37:BV42" si="190">BP37+BQ37-BR37+BS37-BT37+BU37</f>
        <v>0</v>
      </c>
      <c r="BW37" s="506"/>
      <c r="BX37" s="492"/>
      <c r="BZ37" s="501"/>
      <c r="CA37" s="491"/>
      <c r="CB37" s="491"/>
      <c r="CC37" s="491"/>
      <c r="CD37" s="494">
        <f t="shared" ref="CD37:CD42" si="191">BZ37+CA37-CB37+CC37</f>
        <v>0</v>
      </c>
      <c r="CE37" s="491"/>
      <c r="CF37" s="491"/>
      <c r="CG37" s="491"/>
      <c r="CH37" s="491"/>
      <c r="CI37" s="491"/>
      <c r="CJ37" s="493"/>
      <c r="CK37" s="494">
        <f t="shared" ref="CK37:CK42" si="192">CE37+CF37-CG37+CH37-CI37+CJ37</f>
        <v>0</v>
      </c>
      <c r="CL37" s="506"/>
      <c r="CM37" s="492"/>
      <c r="CO37" s="501"/>
      <c r="CP37" s="491"/>
      <c r="CQ37" s="491"/>
      <c r="CR37" s="491"/>
      <c r="CS37" s="494">
        <f t="shared" ref="CS37:CS42" si="193">CO37+CP37-CQ37+CR37</f>
        <v>0</v>
      </c>
      <c r="CT37" s="491"/>
      <c r="CU37" s="491"/>
      <c r="CV37" s="491"/>
      <c r="CW37" s="491"/>
      <c r="CX37" s="491"/>
      <c r="CY37" s="493"/>
      <c r="CZ37" s="494">
        <f t="shared" ref="CZ37:CZ42" si="194">CT37+CU37-CV37+CW37-CX37+CY37</f>
        <v>0</v>
      </c>
      <c r="DA37" s="506"/>
      <c r="DB37" s="492"/>
      <c r="DD37" s="501"/>
      <c r="DE37" s="491"/>
      <c r="DF37" s="491"/>
      <c r="DG37" s="491"/>
      <c r="DH37" s="494">
        <f t="shared" ref="DH37:DH42" si="195">DD37+DE37-DF37+DG37</f>
        <v>0</v>
      </c>
      <c r="DI37" s="491"/>
      <c r="DJ37" s="491"/>
      <c r="DK37" s="491"/>
      <c r="DL37" s="491"/>
      <c r="DM37" s="491"/>
      <c r="DN37" s="493"/>
      <c r="DO37" s="494">
        <f t="shared" ref="DO37:DO42" si="196">DI37+DJ37-DK37+DL37-DM37+DN37</f>
        <v>0</v>
      </c>
      <c r="DP37" s="506"/>
      <c r="DQ37" s="492"/>
      <c r="DS37" s="501"/>
      <c r="DT37" s="491"/>
      <c r="DU37" s="491"/>
      <c r="DV37" s="491"/>
      <c r="DW37" s="494">
        <f t="shared" ref="DW37:DW42" si="197">DS37+DT37-DU37+DV37</f>
        <v>0</v>
      </c>
      <c r="DX37" s="491"/>
      <c r="DY37" s="491"/>
      <c r="DZ37" s="491"/>
      <c r="EA37" s="491"/>
      <c r="EB37" s="491"/>
      <c r="EC37" s="493"/>
      <c r="ED37" s="494">
        <f t="shared" ref="ED37:ED42" si="198">DX37+DY37-DZ37+EA37-EB37+EC37</f>
        <v>0</v>
      </c>
      <c r="EE37" s="506"/>
      <c r="EF37" s="492"/>
      <c r="EH37" s="501"/>
      <c r="EI37" s="491"/>
      <c r="EJ37" s="491"/>
      <c r="EK37" s="491"/>
      <c r="EL37" s="494">
        <f t="shared" ref="EL37:EL42" si="199">EH37+EI37-EJ37+EK37</f>
        <v>0</v>
      </c>
      <c r="EM37" s="491"/>
      <c r="EN37" s="491"/>
      <c r="EO37" s="491"/>
      <c r="EP37" s="491"/>
      <c r="EQ37" s="491"/>
      <c r="ER37" s="493"/>
      <c r="ES37" s="494">
        <f t="shared" ref="ES37:ES42" si="200">EM37+EN37-EO37+EP37-EQ37+ER37</f>
        <v>0</v>
      </c>
      <c r="ET37" s="506"/>
      <c r="EU37" s="492"/>
    </row>
    <row r="38" spans="2:151" ht="15" customHeight="1" x14ac:dyDescent="0.2">
      <c r="B38" s="496" t="s">
        <v>224</v>
      </c>
      <c r="C38" s="491"/>
      <c r="D38" s="491"/>
      <c r="E38" s="491"/>
      <c r="F38" s="491"/>
      <c r="G38" s="494">
        <f t="shared" si="181"/>
        <v>0</v>
      </c>
      <c r="H38" s="491"/>
      <c r="I38" s="491"/>
      <c r="J38" s="491"/>
      <c r="K38" s="491"/>
      <c r="L38" s="491"/>
      <c r="M38" s="493"/>
      <c r="N38" s="494">
        <f t="shared" si="182"/>
        <v>0</v>
      </c>
      <c r="O38" s="506"/>
      <c r="P38" s="492"/>
      <c r="R38" s="501"/>
      <c r="S38" s="491"/>
      <c r="T38" s="491"/>
      <c r="U38" s="491"/>
      <c r="V38" s="494">
        <f t="shared" si="183"/>
        <v>0</v>
      </c>
      <c r="W38" s="491"/>
      <c r="X38" s="491"/>
      <c r="Y38" s="491"/>
      <c r="Z38" s="491"/>
      <c r="AA38" s="491"/>
      <c r="AB38" s="493"/>
      <c r="AC38" s="494">
        <f t="shared" si="184"/>
        <v>0</v>
      </c>
      <c r="AD38" s="506"/>
      <c r="AE38" s="492"/>
      <c r="AG38" s="501"/>
      <c r="AH38" s="491"/>
      <c r="AI38" s="491"/>
      <c r="AJ38" s="491"/>
      <c r="AK38" s="494">
        <f t="shared" si="185"/>
        <v>0</v>
      </c>
      <c r="AL38" s="491"/>
      <c r="AM38" s="491"/>
      <c r="AN38" s="491"/>
      <c r="AO38" s="491"/>
      <c r="AP38" s="491"/>
      <c r="AQ38" s="493"/>
      <c r="AR38" s="494">
        <f t="shared" si="186"/>
        <v>0</v>
      </c>
      <c r="AS38" s="506"/>
      <c r="AT38" s="492"/>
      <c r="AV38" s="501"/>
      <c r="AW38" s="491"/>
      <c r="AX38" s="491"/>
      <c r="AY38" s="491"/>
      <c r="AZ38" s="494">
        <f t="shared" si="187"/>
        <v>0</v>
      </c>
      <c r="BA38" s="491"/>
      <c r="BB38" s="491"/>
      <c r="BC38" s="491"/>
      <c r="BD38" s="491"/>
      <c r="BE38" s="491"/>
      <c r="BF38" s="493"/>
      <c r="BG38" s="494">
        <f t="shared" si="188"/>
        <v>0</v>
      </c>
      <c r="BH38" s="506"/>
      <c r="BI38" s="492"/>
      <c r="BK38" s="501"/>
      <c r="BL38" s="491"/>
      <c r="BM38" s="491"/>
      <c r="BN38" s="491"/>
      <c r="BO38" s="494">
        <f t="shared" si="189"/>
        <v>0</v>
      </c>
      <c r="BP38" s="491"/>
      <c r="BQ38" s="491"/>
      <c r="BR38" s="491"/>
      <c r="BS38" s="491"/>
      <c r="BT38" s="491"/>
      <c r="BU38" s="493"/>
      <c r="BV38" s="494">
        <f t="shared" si="190"/>
        <v>0</v>
      </c>
      <c r="BW38" s="506"/>
      <c r="BX38" s="492"/>
      <c r="BZ38" s="501"/>
      <c r="CA38" s="491"/>
      <c r="CB38" s="491"/>
      <c r="CC38" s="491"/>
      <c r="CD38" s="494">
        <f t="shared" si="191"/>
        <v>0</v>
      </c>
      <c r="CE38" s="491"/>
      <c r="CF38" s="491"/>
      <c r="CG38" s="491"/>
      <c r="CH38" s="491"/>
      <c r="CI38" s="491"/>
      <c r="CJ38" s="493"/>
      <c r="CK38" s="494">
        <f t="shared" si="192"/>
        <v>0</v>
      </c>
      <c r="CL38" s="506"/>
      <c r="CM38" s="492"/>
      <c r="CO38" s="501"/>
      <c r="CP38" s="491"/>
      <c r="CQ38" s="491"/>
      <c r="CR38" s="491"/>
      <c r="CS38" s="494">
        <f t="shared" si="193"/>
        <v>0</v>
      </c>
      <c r="CT38" s="491"/>
      <c r="CU38" s="491"/>
      <c r="CV38" s="491"/>
      <c r="CW38" s="491"/>
      <c r="CX38" s="491"/>
      <c r="CY38" s="493"/>
      <c r="CZ38" s="494">
        <f t="shared" si="194"/>
        <v>0</v>
      </c>
      <c r="DA38" s="506"/>
      <c r="DB38" s="492"/>
      <c r="DD38" s="501"/>
      <c r="DE38" s="491"/>
      <c r="DF38" s="491"/>
      <c r="DG38" s="491"/>
      <c r="DH38" s="494">
        <f t="shared" si="195"/>
        <v>0</v>
      </c>
      <c r="DI38" s="491"/>
      <c r="DJ38" s="491"/>
      <c r="DK38" s="491"/>
      <c r="DL38" s="491"/>
      <c r="DM38" s="491"/>
      <c r="DN38" s="493"/>
      <c r="DO38" s="494">
        <f t="shared" si="196"/>
        <v>0</v>
      </c>
      <c r="DP38" s="506"/>
      <c r="DQ38" s="492"/>
      <c r="DS38" s="501"/>
      <c r="DT38" s="491"/>
      <c r="DU38" s="491"/>
      <c r="DV38" s="491"/>
      <c r="DW38" s="494">
        <f t="shared" si="197"/>
        <v>0</v>
      </c>
      <c r="DX38" s="491"/>
      <c r="DY38" s="491"/>
      <c r="DZ38" s="491"/>
      <c r="EA38" s="491"/>
      <c r="EB38" s="491"/>
      <c r="EC38" s="493"/>
      <c r="ED38" s="494">
        <f t="shared" si="198"/>
        <v>0</v>
      </c>
      <c r="EE38" s="506"/>
      <c r="EF38" s="492"/>
      <c r="EH38" s="501"/>
      <c r="EI38" s="491"/>
      <c r="EJ38" s="491"/>
      <c r="EK38" s="491"/>
      <c r="EL38" s="494">
        <f t="shared" si="199"/>
        <v>0</v>
      </c>
      <c r="EM38" s="491"/>
      <c r="EN38" s="491"/>
      <c r="EO38" s="491"/>
      <c r="EP38" s="491"/>
      <c r="EQ38" s="491"/>
      <c r="ER38" s="493"/>
      <c r="ES38" s="494">
        <f t="shared" si="200"/>
        <v>0</v>
      </c>
      <c r="ET38" s="506"/>
      <c r="EU38" s="492"/>
    </row>
    <row r="39" spans="2:151" ht="15" customHeight="1" x14ac:dyDescent="0.2">
      <c r="B39" s="496" t="s">
        <v>225</v>
      </c>
      <c r="C39" s="491"/>
      <c r="D39" s="491"/>
      <c r="E39" s="491"/>
      <c r="F39" s="491"/>
      <c r="G39" s="494">
        <f t="shared" si="181"/>
        <v>0</v>
      </c>
      <c r="H39" s="491"/>
      <c r="I39" s="491"/>
      <c r="J39" s="491"/>
      <c r="K39" s="491"/>
      <c r="L39" s="491"/>
      <c r="M39" s="493"/>
      <c r="N39" s="494">
        <f t="shared" si="182"/>
        <v>0</v>
      </c>
      <c r="O39" s="506"/>
      <c r="P39" s="492"/>
      <c r="R39" s="501"/>
      <c r="S39" s="491"/>
      <c r="T39" s="491"/>
      <c r="U39" s="491"/>
      <c r="V39" s="494">
        <f t="shared" si="183"/>
        <v>0</v>
      </c>
      <c r="W39" s="491"/>
      <c r="X39" s="491"/>
      <c r="Y39" s="491"/>
      <c r="Z39" s="491"/>
      <c r="AA39" s="491"/>
      <c r="AB39" s="493"/>
      <c r="AC39" s="494">
        <f t="shared" si="184"/>
        <v>0</v>
      </c>
      <c r="AD39" s="506"/>
      <c r="AE39" s="492"/>
      <c r="AG39" s="501"/>
      <c r="AH39" s="491"/>
      <c r="AI39" s="491"/>
      <c r="AJ39" s="491"/>
      <c r="AK39" s="494">
        <f t="shared" si="185"/>
        <v>0</v>
      </c>
      <c r="AL39" s="491"/>
      <c r="AM39" s="491"/>
      <c r="AN39" s="491"/>
      <c r="AO39" s="491"/>
      <c r="AP39" s="491"/>
      <c r="AQ39" s="493"/>
      <c r="AR39" s="494">
        <f t="shared" si="186"/>
        <v>0</v>
      </c>
      <c r="AS39" s="506"/>
      <c r="AT39" s="492"/>
      <c r="AV39" s="501"/>
      <c r="AW39" s="491"/>
      <c r="AX39" s="491"/>
      <c r="AY39" s="491"/>
      <c r="AZ39" s="494">
        <f t="shared" si="187"/>
        <v>0</v>
      </c>
      <c r="BA39" s="491"/>
      <c r="BB39" s="491"/>
      <c r="BC39" s="491"/>
      <c r="BD39" s="491"/>
      <c r="BE39" s="491"/>
      <c r="BF39" s="493"/>
      <c r="BG39" s="494">
        <f t="shared" si="188"/>
        <v>0</v>
      </c>
      <c r="BH39" s="506"/>
      <c r="BI39" s="492"/>
      <c r="BK39" s="501"/>
      <c r="BL39" s="491"/>
      <c r="BM39" s="491"/>
      <c r="BN39" s="491"/>
      <c r="BO39" s="494">
        <f t="shared" si="189"/>
        <v>0</v>
      </c>
      <c r="BP39" s="491"/>
      <c r="BQ39" s="491"/>
      <c r="BR39" s="491"/>
      <c r="BS39" s="491"/>
      <c r="BT39" s="491"/>
      <c r="BU39" s="493"/>
      <c r="BV39" s="494">
        <f t="shared" si="190"/>
        <v>0</v>
      </c>
      <c r="BW39" s="506"/>
      <c r="BX39" s="492"/>
      <c r="BZ39" s="501"/>
      <c r="CA39" s="491"/>
      <c r="CB39" s="491"/>
      <c r="CC39" s="491"/>
      <c r="CD39" s="494">
        <f t="shared" si="191"/>
        <v>0</v>
      </c>
      <c r="CE39" s="491"/>
      <c r="CF39" s="491"/>
      <c r="CG39" s="491"/>
      <c r="CH39" s="491"/>
      <c r="CI39" s="491"/>
      <c r="CJ39" s="493"/>
      <c r="CK39" s="494">
        <f t="shared" si="192"/>
        <v>0</v>
      </c>
      <c r="CL39" s="506"/>
      <c r="CM39" s="492"/>
      <c r="CO39" s="501"/>
      <c r="CP39" s="491"/>
      <c r="CQ39" s="491"/>
      <c r="CR39" s="491"/>
      <c r="CS39" s="494">
        <f t="shared" si="193"/>
        <v>0</v>
      </c>
      <c r="CT39" s="491"/>
      <c r="CU39" s="491"/>
      <c r="CV39" s="491"/>
      <c r="CW39" s="491"/>
      <c r="CX39" s="491"/>
      <c r="CY39" s="493"/>
      <c r="CZ39" s="494">
        <f t="shared" si="194"/>
        <v>0</v>
      </c>
      <c r="DA39" s="506"/>
      <c r="DB39" s="492"/>
      <c r="DD39" s="501"/>
      <c r="DE39" s="491"/>
      <c r="DF39" s="491"/>
      <c r="DG39" s="491"/>
      <c r="DH39" s="494">
        <f t="shared" si="195"/>
        <v>0</v>
      </c>
      <c r="DI39" s="491"/>
      <c r="DJ39" s="491"/>
      <c r="DK39" s="491"/>
      <c r="DL39" s="491"/>
      <c r="DM39" s="491"/>
      <c r="DN39" s="493"/>
      <c r="DO39" s="494">
        <f t="shared" si="196"/>
        <v>0</v>
      </c>
      <c r="DP39" s="506"/>
      <c r="DQ39" s="492"/>
      <c r="DS39" s="501"/>
      <c r="DT39" s="491"/>
      <c r="DU39" s="491"/>
      <c r="DV39" s="491"/>
      <c r="DW39" s="494">
        <f t="shared" si="197"/>
        <v>0</v>
      </c>
      <c r="DX39" s="491"/>
      <c r="DY39" s="491"/>
      <c r="DZ39" s="491"/>
      <c r="EA39" s="491"/>
      <c r="EB39" s="491"/>
      <c r="EC39" s="493"/>
      <c r="ED39" s="494">
        <f t="shared" si="198"/>
        <v>0</v>
      </c>
      <c r="EE39" s="506"/>
      <c r="EF39" s="492"/>
      <c r="EH39" s="501"/>
      <c r="EI39" s="491"/>
      <c r="EJ39" s="491"/>
      <c r="EK39" s="491"/>
      <c r="EL39" s="494">
        <f t="shared" si="199"/>
        <v>0</v>
      </c>
      <c r="EM39" s="491"/>
      <c r="EN39" s="491"/>
      <c r="EO39" s="491"/>
      <c r="EP39" s="491"/>
      <c r="EQ39" s="491"/>
      <c r="ER39" s="493"/>
      <c r="ES39" s="494">
        <f t="shared" si="200"/>
        <v>0</v>
      </c>
      <c r="ET39" s="506"/>
      <c r="EU39" s="492"/>
    </row>
    <row r="40" spans="2:151" ht="15" customHeight="1" x14ac:dyDescent="0.2">
      <c r="B40" s="496" t="s">
        <v>226</v>
      </c>
      <c r="C40" s="491"/>
      <c r="D40" s="491"/>
      <c r="E40" s="491"/>
      <c r="F40" s="491"/>
      <c r="G40" s="494">
        <f t="shared" si="181"/>
        <v>0</v>
      </c>
      <c r="H40" s="491"/>
      <c r="I40" s="491"/>
      <c r="J40" s="491"/>
      <c r="K40" s="491"/>
      <c r="L40" s="491"/>
      <c r="M40" s="493"/>
      <c r="N40" s="494">
        <f t="shared" si="182"/>
        <v>0</v>
      </c>
      <c r="O40" s="506"/>
      <c r="P40" s="492"/>
      <c r="R40" s="501"/>
      <c r="S40" s="491"/>
      <c r="T40" s="491"/>
      <c r="U40" s="491"/>
      <c r="V40" s="494">
        <f t="shared" si="183"/>
        <v>0</v>
      </c>
      <c r="W40" s="491"/>
      <c r="X40" s="491"/>
      <c r="Y40" s="491"/>
      <c r="Z40" s="491"/>
      <c r="AA40" s="491"/>
      <c r="AB40" s="493"/>
      <c r="AC40" s="494">
        <f t="shared" si="184"/>
        <v>0</v>
      </c>
      <c r="AD40" s="506"/>
      <c r="AE40" s="492"/>
      <c r="AG40" s="501"/>
      <c r="AH40" s="491"/>
      <c r="AI40" s="491"/>
      <c r="AJ40" s="491"/>
      <c r="AK40" s="494">
        <f t="shared" si="185"/>
        <v>0</v>
      </c>
      <c r="AL40" s="491"/>
      <c r="AM40" s="491"/>
      <c r="AN40" s="491"/>
      <c r="AO40" s="491"/>
      <c r="AP40" s="491"/>
      <c r="AQ40" s="493"/>
      <c r="AR40" s="494">
        <f t="shared" si="186"/>
        <v>0</v>
      </c>
      <c r="AS40" s="506"/>
      <c r="AT40" s="492"/>
      <c r="AV40" s="501"/>
      <c r="AW40" s="491"/>
      <c r="AX40" s="491"/>
      <c r="AY40" s="491"/>
      <c r="AZ40" s="494">
        <f t="shared" si="187"/>
        <v>0</v>
      </c>
      <c r="BA40" s="491"/>
      <c r="BB40" s="491"/>
      <c r="BC40" s="491"/>
      <c r="BD40" s="491"/>
      <c r="BE40" s="491"/>
      <c r="BF40" s="493"/>
      <c r="BG40" s="494">
        <f t="shared" si="188"/>
        <v>0</v>
      </c>
      <c r="BH40" s="506"/>
      <c r="BI40" s="492"/>
      <c r="BK40" s="501"/>
      <c r="BL40" s="491"/>
      <c r="BM40" s="491"/>
      <c r="BN40" s="491"/>
      <c r="BO40" s="494">
        <f t="shared" si="189"/>
        <v>0</v>
      </c>
      <c r="BP40" s="491"/>
      <c r="BQ40" s="491"/>
      <c r="BR40" s="491"/>
      <c r="BS40" s="491"/>
      <c r="BT40" s="491"/>
      <c r="BU40" s="493"/>
      <c r="BV40" s="494">
        <f t="shared" si="190"/>
        <v>0</v>
      </c>
      <c r="BW40" s="506"/>
      <c r="BX40" s="492"/>
      <c r="BZ40" s="501"/>
      <c r="CA40" s="491"/>
      <c r="CB40" s="491"/>
      <c r="CC40" s="491"/>
      <c r="CD40" s="494">
        <f t="shared" si="191"/>
        <v>0</v>
      </c>
      <c r="CE40" s="491"/>
      <c r="CF40" s="491"/>
      <c r="CG40" s="491"/>
      <c r="CH40" s="491"/>
      <c r="CI40" s="491"/>
      <c r="CJ40" s="493"/>
      <c r="CK40" s="494">
        <f t="shared" si="192"/>
        <v>0</v>
      </c>
      <c r="CL40" s="506"/>
      <c r="CM40" s="492"/>
      <c r="CO40" s="501"/>
      <c r="CP40" s="491"/>
      <c r="CQ40" s="491"/>
      <c r="CR40" s="491"/>
      <c r="CS40" s="494">
        <f t="shared" si="193"/>
        <v>0</v>
      </c>
      <c r="CT40" s="491"/>
      <c r="CU40" s="491"/>
      <c r="CV40" s="491"/>
      <c r="CW40" s="491"/>
      <c r="CX40" s="491"/>
      <c r="CY40" s="493"/>
      <c r="CZ40" s="494">
        <f t="shared" si="194"/>
        <v>0</v>
      </c>
      <c r="DA40" s="506"/>
      <c r="DB40" s="492"/>
      <c r="DD40" s="501"/>
      <c r="DE40" s="491"/>
      <c r="DF40" s="491"/>
      <c r="DG40" s="491"/>
      <c r="DH40" s="494">
        <f t="shared" si="195"/>
        <v>0</v>
      </c>
      <c r="DI40" s="491"/>
      <c r="DJ40" s="491"/>
      <c r="DK40" s="491"/>
      <c r="DL40" s="491"/>
      <c r="DM40" s="491"/>
      <c r="DN40" s="493"/>
      <c r="DO40" s="494">
        <f t="shared" si="196"/>
        <v>0</v>
      </c>
      <c r="DP40" s="506"/>
      <c r="DQ40" s="492"/>
      <c r="DS40" s="501"/>
      <c r="DT40" s="491"/>
      <c r="DU40" s="491"/>
      <c r="DV40" s="491"/>
      <c r="DW40" s="494">
        <f t="shared" si="197"/>
        <v>0</v>
      </c>
      <c r="DX40" s="491"/>
      <c r="DY40" s="491"/>
      <c r="DZ40" s="491"/>
      <c r="EA40" s="491"/>
      <c r="EB40" s="491"/>
      <c r="EC40" s="493"/>
      <c r="ED40" s="494">
        <f t="shared" si="198"/>
        <v>0</v>
      </c>
      <c r="EE40" s="506"/>
      <c r="EF40" s="492"/>
      <c r="EH40" s="501"/>
      <c r="EI40" s="491"/>
      <c r="EJ40" s="491"/>
      <c r="EK40" s="491"/>
      <c r="EL40" s="494">
        <f t="shared" si="199"/>
        <v>0</v>
      </c>
      <c r="EM40" s="491"/>
      <c r="EN40" s="491"/>
      <c r="EO40" s="491"/>
      <c r="EP40" s="491"/>
      <c r="EQ40" s="491"/>
      <c r="ER40" s="493"/>
      <c r="ES40" s="494">
        <f t="shared" si="200"/>
        <v>0</v>
      </c>
      <c r="ET40" s="506"/>
      <c r="EU40" s="492"/>
    </row>
    <row r="41" spans="2:151" ht="15" customHeight="1" x14ac:dyDescent="0.2">
      <c r="B41" s="496" t="s">
        <v>227</v>
      </c>
      <c r="C41" s="491"/>
      <c r="D41" s="491"/>
      <c r="E41" s="491"/>
      <c r="F41" s="491"/>
      <c r="G41" s="494">
        <f t="shared" si="181"/>
        <v>0</v>
      </c>
      <c r="H41" s="491"/>
      <c r="I41" s="491"/>
      <c r="J41" s="491"/>
      <c r="K41" s="491"/>
      <c r="L41" s="491"/>
      <c r="M41" s="493"/>
      <c r="N41" s="494">
        <f t="shared" si="182"/>
        <v>0</v>
      </c>
      <c r="O41" s="506"/>
      <c r="P41" s="492"/>
      <c r="R41" s="501"/>
      <c r="S41" s="491"/>
      <c r="T41" s="491"/>
      <c r="U41" s="491"/>
      <c r="V41" s="494">
        <f t="shared" si="183"/>
        <v>0</v>
      </c>
      <c r="W41" s="491"/>
      <c r="X41" s="491"/>
      <c r="Y41" s="491"/>
      <c r="Z41" s="491"/>
      <c r="AA41" s="491"/>
      <c r="AB41" s="493"/>
      <c r="AC41" s="494">
        <f t="shared" si="184"/>
        <v>0</v>
      </c>
      <c r="AD41" s="506"/>
      <c r="AE41" s="492"/>
      <c r="AG41" s="501"/>
      <c r="AH41" s="491"/>
      <c r="AI41" s="491"/>
      <c r="AJ41" s="491"/>
      <c r="AK41" s="494">
        <f t="shared" si="185"/>
        <v>0</v>
      </c>
      <c r="AL41" s="491"/>
      <c r="AM41" s="491"/>
      <c r="AN41" s="491"/>
      <c r="AO41" s="491"/>
      <c r="AP41" s="491"/>
      <c r="AQ41" s="493"/>
      <c r="AR41" s="494">
        <f t="shared" si="186"/>
        <v>0</v>
      </c>
      <c r="AS41" s="506"/>
      <c r="AT41" s="492"/>
      <c r="AV41" s="501"/>
      <c r="AW41" s="491"/>
      <c r="AX41" s="491"/>
      <c r="AY41" s="491"/>
      <c r="AZ41" s="494">
        <f t="shared" si="187"/>
        <v>0</v>
      </c>
      <c r="BA41" s="491"/>
      <c r="BB41" s="491"/>
      <c r="BC41" s="491"/>
      <c r="BD41" s="491"/>
      <c r="BE41" s="491"/>
      <c r="BF41" s="493"/>
      <c r="BG41" s="494">
        <f t="shared" si="188"/>
        <v>0</v>
      </c>
      <c r="BH41" s="506"/>
      <c r="BI41" s="492"/>
      <c r="BK41" s="501"/>
      <c r="BL41" s="491"/>
      <c r="BM41" s="491"/>
      <c r="BN41" s="491"/>
      <c r="BO41" s="494">
        <f t="shared" si="189"/>
        <v>0</v>
      </c>
      <c r="BP41" s="491"/>
      <c r="BQ41" s="491"/>
      <c r="BR41" s="491"/>
      <c r="BS41" s="491"/>
      <c r="BT41" s="491"/>
      <c r="BU41" s="493"/>
      <c r="BV41" s="494">
        <f t="shared" si="190"/>
        <v>0</v>
      </c>
      <c r="BW41" s="506"/>
      <c r="BX41" s="492"/>
      <c r="BZ41" s="501"/>
      <c r="CA41" s="491"/>
      <c r="CB41" s="491"/>
      <c r="CC41" s="491"/>
      <c r="CD41" s="494">
        <f t="shared" si="191"/>
        <v>0</v>
      </c>
      <c r="CE41" s="491"/>
      <c r="CF41" s="491"/>
      <c r="CG41" s="491"/>
      <c r="CH41" s="491"/>
      <c r="CI41" s="491"/>
      <c r="CJ41" s="493"/>
      <c r="CK41" s="494">
        <f t="shared" si="192"/>
        <v>0</v>
      </c>
      <c r="CL41" s="506"/>
      <c r="CM41" s="492"/>
      <c r="CO41" s="501"/>
      <c r="CP41" s="491"/>
      <c r="CQ41" s="491"/>
      <c r="CR41" s="491"/>
      <c r="CS41" s="494">
        <f t="shared" si="193"/>
        <v>0</v>
      </c>
      <c r="CT41" s="491"/>
      <c r="CU41" s="491"/>
      <c r="CV41" s="491"/>
      <c r="CW41" s="491"/>
      <c r="CX41" s="491"/>
      <c r="CY41" s="493"/>
      <c r="CZ41" s="494">
        <f t="shared" si="194"/>
        <v>0</v>
      </c>
      <c r="DA41" s="506"/>
      <c r="DB41" s="492"/>
      <c r="DD41" s="501"/>
      <c r="DE41" s="491"/>
      <c r="DF41" s="491"/>
      <c r="DG41" s="491"/>
      <c r="DH41" s="494">
        <f t="shared" si="195"/>
        <v>0</v>
      </c>
      <c r="DI41" s="491"/>
      <c r="DJ41" s="491"/>
      <c r="DK41" s="491"/>
      <c r="DL41" s="491"/>
      <c r="DM41" s="491"/>
      <c r="DN41" s="493"/>
      <c r="DO41" s="494">
        <f t="shared" si="196"/>
        <v>0</v>
      </c>
      <c r="DP41" s="506"/>
      <c r="DQ41" s="492"/>
      <c r="DS41" s="501"/>
      <c r="DT41" s="491"/>
      <c r="DU41" s="491"/>
      <c r="DV41" s="491"/>
      <c r="DW41" s="494">
        <f t="shared" si="197"/>
        <v>0</v>
      </c>
      <c r="DX41" s="491"/>
      <c r="DY41" s="491"/>
      <c r="DZ41" s="491"/>
      <c r="EA41" s="491"/>
      <c r="EB41" s="491"/>
      <c r="EC41" s="493"/>
      <c r="ED41" s="494">
        <f t="shared" si="198"/>
        <v>0</v>
      </c>
      <c r="EE41" s="506"/>
      <c r="EF41" s="492"/>
      <c r="EH41" s="501"/>
      <c r="EI41" s="491"/>
      <c r="EJ41" s="491"/>
      <c r="EK41" s="491"/>
      <c r="EL41" s="494">
        <f t="shared" si="199"/>
        <v>0</v>
      </c>
      <c r="EM41" s="491"/>
      <c r="EN41" s="491"/>
      <c r="EO41" s="491"/>
      <c r="EP41" s="491"/>
      <c r="EQ41" s="491"/>
      <c r="ER41" s="493"/>
      <c r="ES41" s="494">
        <f t="shared" si="200"/>
        <v>0</v>
      </c>
      <c r="ET41" s="506"/>
      <c r="EU41" s="492"/>
    </row>
    <row r="42" spans="2:151" ht="15" customHeight="1" x14ac:dyDescent="0.2">
      <c r="B42" s="496" t="s">
        <v>228</v>
      </c>
      <c r="C42" s="491"/>
      <c r="D42" s="491"/>
      <c r="E42" s="491"/>
      <c r="F42" s="491"/>
      <c r="G42" s="494">
        <f t="shared" si="181"/>
        <v>0</v>
      </c>
      <c r="H42" s="491"/>
      <c r="I42" s="491"/>
      <c r="J42" s="491"/>
      <c r="K42" s="491"/>
      <c r="L42" s="491"/>
      <c r="M42" s="493"/>
      <c r="N42" s="494">
        <f t="shared" si="182"/>
        <v>0</v>
      </c>
      <c r="O42" s="506"/>
      <c r="P42" s="492"/>
      <c r="R42" s="501"/>
      <c r="S42" s="491"/>
      <c r="T42" s="491"/>
      <c r="U42" s="491"/>
      <c r="V42" s="494">
        <f t="shared" si="183"/>
        <v>0</v>
      </c>
      <c r="W42" s="491"/>
      <c r="X42" s="491"/>
      <c r="Y42" s="491"/>
      <c r="Z42" s="491"/>
      <c r="AA42" s="491"/>
      <c r="AB42" s="493"/>
      <c r="AC42" s="494">
        <f t="shared" si="184"/>
        <v>0</v>
      </c>
      <c r="AD42" s="506"/>
      <c r="AE42" s="492"/>
      <c r="AG42" s="501"/>
      <c r="AH42" s="491"/>
      <c r="AI42" s="491"/>
      <c r="AJ42" s="491"/>
      <c r="AK42" s="494">
        <f t="shared" si="185"/>
        <v>0</v>
      </c>
      <c r="AL42" s="491"/>
      <c r="AM42" s="491"/>
      <c r="AN42" s="491"/>
      <c r="AO42" s="491"/>
      <c r="AP42" s="491"/>
      <c r="AQ42" s="493"/>
      <c r="AR42" s="494">
        <f t="shared" si="186"/>
        <v>0</v>
      </c>
      <c r="AS42" s="506"/>
      <c r="AT42" s="492"/>
      <c r="AV42" s="501"/>
      <c r="AW42" s="491"/>
      <c r="AX42" s="491"/>
      <c r="AY42" s="491"/>
      <c r="AZ42" s="494">
        <f t="shared" si="187"/>
        <v>0</v>
      </c>
      <c r="BA42" s="491"/>
      <c r="BB42" s="491"/>
      <c r="BC42" s="491"/>
      <c r="BD42" s="491"/>
      <c r="BE42" s="491"/>
      <c r="BF42" s="493"/>
      <c r="BG42" s="494">
        <f t="shared" si="188"/>
        <v>0</v>
      </c>
      <c r="BH42" s="506"/>
      <c r="BI42" s="492"/>
      <c r="BK42" s="501"/>
      <c r="BL42" s="491"/>
      <c r="BM42" s="491"/>
      <c r="BN42" s="491"/>
      <c r="BO42" s="494">
        <f t="shared" si="189"/>
        <v>0</v>
      </c>
      <c r="BP42" s="491"/>
      <c r="BQ42" s="491"/>
      <c r="BR42" s="491"/>
      <c r="BS42" s="491"/>
      <c r="BT42" s="491"/>
      <c r="BU42" s="493"/>
      <c r="BV42" s="494">
        <f t="shared" si="190"/>
        <v>0</v>
      </c>
      <c r="BW42" s="506"/>
      <c r="BX42" s="492"/>
      <c r="BZ42" s="501"/>
      <c r="CA42" s="491"/>
      <c r="CB42" s="491"/>
      <c r="CC42" s="491"/>
      <c r="CD42" s="494">
        <f t="shared" si="191"/>
        <v>0</v>
      </c>
      <c r="CE42" s="491"/>
      <c r="CF42" s="491"/>
      <c r="CG42" s="491"/>
      <c r="CH42" s="491"/>
      <c r="CI42" s="491"/>
      <c r="CJ42" s="493"/>
      <c r="CK42" s="494">
        <f t="shared" si="192"/>
        <v>0</v>
      </c>
      <c r="CL42" s="506"/>
      <c r="CM42" s="492"/>
      <c r="CO42" s="501"/>
      <c r="CP42" s="491"/>
      <c r="CQ42" s="491"/>
      <c r="CR42" s="491"/>
      <c r="CS42" s="494">
        <f t="shared" si="193"/>
        <v>0</v>
      </c>
      <c r="CT42" s="491"/>
      <c r="CU42" s="491"/>
      <c r="CV42" s="491"/>
      <c r="CW42" s="491"/>
      <c r="CX42" s="491"/>
      <c r="CY42" s="493"/>
      <c r="CZ42" s="494">
        <f t="shared" si="194"/>
        <v>0</v>
      </c>
      <c r="DA42" s="506"/>
      <c r="DB42" s="492"/>
      <c r="DD42" s="501"/>
      <c r="DE42" s="491"/>
      <c r="DF42" s="491"/>
      <c r="DG42" s="491"/>
      <c r="DH42" s="494">
        <f t="shared" si="195"/>
        <v>0</v>
      </c>
      <c r="DI42" s="491"/>
      <c r="DJ42" s="491"/>
      <c r="DK42" s="491"/>
      <c r="DL42" s="491"/>
      <c r="DM42" s="491"/>
      <c r="DN42" s="493"/>
      <c r="DO42" s="494">
        <f t="shared" si="196"/>
        <v>0</v>
      </c>
      <c r="DP42" s="506"/>
      <c r="DQ42" s="492"/>
      <c r="DS42" s="501"/>
      <c r="DT42" s="491"/>
      <c r="DU42" s="491"/>
      <c r="DV42" s="491"/>
      <c r="DW42" s="494">
        <f t="shared" si="197"/>
        <v>0</v>
      </c>
      <c r="DX42" s="491"/>
      <c r="DY42" s="491"/>
      <c r="DZ42" s="491"/>
      <c r="EA42" s="491"/>
      <c r="EB42" s="491"/>
      <c r="EC42" s="493"/>
      <c r="ED42" s="494">
        <f t="shared" si="198"/>
        <v>0</v>
      </c>
      <c r="EE42" s="506"/>
      <c r="EF42" s="492"/>
      <c r="EH42" s="501"/>
      <c r="EI42" s="491"/>
      <c r="EJ42" s="491"/>
      <c r="EK42" s="491"/>
      <c r="EL42" s="494">
        <f t="shared" si="199"/>
        <v>0</v>
      </c>
      <c r="EM42" s="491"/>
      <c r="EN42" s="491"/>
      <c r="EO42" s="491"/>
      <c r="EP42" s="491"/>
      <c r="EQ42" s="491"/>
      <c r="ER42" s="493"/>
      <c r="ES42" s="494">
        <f t="shared" si="200"/>
        <v>0</v>
      </c>
      <c r="ET42" s="506"/>
      <c r="EU42" s="492"/>
    </row>
    <row r="43" spans="2:151" ht="15" customHeight="1" x14ac:dyDescent="0.2">
      <c r="B43" s="488" t="s">
        <v>211</v>
      </c>
      <c r="C43" s="489"/>
      <c r="D43" s="490"/>
      <c r="E43" s="490"/>
      <c r="F43" s="490"/>
      <c r="G43" s="490"/>
      <c r="H43" s="491"/>
      <c r="I43" s="491"/>
      <c r="J43" s="517"/>
      <c r="K43" s="507"/>
      <c r="L43" s="507"/>
      <c r="M43" s="507"/>
      <c r="N43" s="507"/>
      <c r="O43" s="507"/>
      <c r="P43" s="518"/>
      <c r="R43" s="502"/>
      <c r="S43" s="490"/>
      <c r="T43" s="490"/>
      <c r="U43" s="490"/>
      <c r="V43" s="490"/>
      <c r="W43" s="491"/>
      <c r="X43" s="491"/>
      <c r="Y43" s="517"/>
      <c r="Z43" s="507"/>
      <c r="AA43" s="507"/>
      <c r="AB43" s="507"/>
      <c r="AC43" s="507"/>
      <c r="AD43" s="507"/>
      <c r="AE43" s="518"/>
      <c r="AG43" s="502"/>
      <c r="AH43" s="490"/>
      <c r="AI43" s="490"/>
      <c r="AJ43" s="490"/>
      <c r="AK43" s="490"/>
      <c r="AL43" s="491"/>
      <c r="AM43" s="491"/>
      <c r="AN43" s="517"/>
      <c r="AO43" s="507"/>
      <c r="AP43" s="507"/>
      <c r="AQ43" s="507"/>
      <c r="AR43" s="507"/>
      <c r="AS43" s="507"/>
      <c r="AT43" s="518"/>
      <c r="AV43" s="502"/>
      <c r="AW43" s="490"/>
      <c r="AX43" s="490"/>
      <c r="AY43" s="490"/>
      <c r="AZ43" s="490"/>
      <c r="BA43" s="491"/>
      <c r="BB43" s="491"/>
      <c r="BC43" s="517"/>
      <c r="BD43" s="507"/>
      <c r="BE43" s="507"/>
      <c r="BF43" s="507"/>
      <c r="BG43" s="507"/>
      <c r="BH43" s="507"/>
      <c r="BI43" s="518"/>
      <c r="BK43" s="502"/>
      <c r="BL43" s="490"/>
      <c r="BM43" s="490"/>
      <c r="BN43" s="490"/>
      <c r="BO43" s="490"/>
      <c r="BP43" s="491"/>
      <c r="BQ43" s="491"/>
      <c r="BR43" s="517"/>
      <c r="BS43" s="507"/>
      <c r="BT43" s="507"/>
      <c r="BU43" s="507"/>
      <c r="BV43" s="507"/>
      <c r="BW43" s="507"/>
      <c r="BX43" s="518"/>
      <c r="BZ43" s="502"/>
      <c r="CA43" s="490"/>
      <c r="CB43" s="490"/>
      <c r="CC43" s="490"/>
      <c r="CD43" s="490"/>
      <c r="CE43" s="491"/>
      <c r="CF43" s="491"/>
      <c r="CG43" s="517"/>
      <c r="CH43" s="507"/>
      <c r="CI43" s="507"/>
      <c r="CJ43" s="507"/>
      <c r="CK43" s="507"/>
      <c r="CL43" s="507"/>
      <c r="CM43" s="518"/>
      <c r="CO43" s="502"/>
      <c r="CP43" s="490"/>
      <c r="CQ43" s="490"/>
      <c r="CR43" s="490"/>
      <c r="CS43" s="490"/>
      <c r="CT43" s="491"/>
      <c r="CU43" s="491"/>
      <c r="CV43" s="517"/>
      <c r="CW43" s="507"/>
      <c r="CX43" s="507"/>
      <c r="CY43" s="507"/>
      <c r="CZ43" s="507"/>
      <c r="DA43" s="507"/>
      <c r="DB43" s="518"/>
      <c r="DD43" s="502"/>
      <c r="DE43" s="490"/>
      <c r="DF43" s="490"/>
      <c r="DG43" s="490"/>
      <c r="DH43" s="490"/>
      <c r="DI43" s="491"/>
      <c r="DJ43" s="491"/>
      <c r="DK43" s="517"/>
      <c r="DL43" s="507"/>
      <c r="DM43" s="507"/>
      <c r="DN43" s="507"/>
      <c r="DO43" s="507"/>
      <c r="DP43" s="507"/>
      <c r="DQ43" s="518"/>
      <c r="DS43" s="502"/>
      <c r="DT43" s="490"/>
      <c r="DU43" s="490"/>
      <c r="DV43" s="490"/>
      <c r="DW43" s="490"/>
      <c r="DX43" s="491"/>
      <c r="DY43" s="491"/>
      <c r="DZ43" s="517"/>
      <c r="EA43" s="507"/>
      <c r="EB43" s="507"/>
      <c r="EC43" s="507"/>
      <c r="ED43" s="507"/>
      <c r="EE43" s="507"/>
      <c r="EF43" s="518"/>
      <c r="EH43" s="502"/>
      <c r="EI43" s="490"/>
      <c r="EJ43" s="490"/>
      <c r="EK43" s="490"/>
      <c r="EL43" s="490"/>
      <c r="EM43" s="491"/>
      <c r="EN43" s="491"/>
      <c r="EO43" s="517"/>
      <c r="EP43" s="507"/>
      <c r="EQ43" s="507"/>
      <c r="ER43" s="507"/>
      <c r="ES43" s="507"/>
      <c r="ET43" s="507"/>
      <c r="EU43" s="518"/>
    </row>
    <row r="44" spans="2:151" ht="18" customHeight="1" x14ac:dyDescent="0.2">
      <c r="B44" s="282">
        <f>B25+1</f>
        <v>2024</v>
      </c>
      <c r="C44" s="484"/>
      <c r="D44" s="485"/>
      <c r="E44" s="485"/>
      <c r="F44" s="485"/>
      <c r="G44" s="485"/>
      <c r="H44" s="485"/>
      <c r="I44" s="485"/>
      <c r="J44" s="485"/>
      <c r="K44" s="485"/>
      <c r="L44" s="485"/>
      <c r="M44" s="485"/>
      <c r="N44" s="485"/>
      <c r="O44" s="485"/>
      <c r="P44" s="486"/>
      <c r="R44" s="499"/>
      <c r="S44" s="485"/>
      <c r="T44" s="485"/>
      <c r="U44" s="485"/>
      <c r="V44" s="485"/>
      <c r="W44" s="485"/>
      <c r="X44" s="485"/>
      <c r="Y44" s="485"/>
      <c r="Z44" s="485"/>
      <c r="AA44" s="485"/>
      <c r="AB44" s="485"/>
      <c r="AC44" s="485"/>
      <c r="AD44" s="485"/>
      <c r="AE44" s="486"/>
      <c r="AG44" s="499"/>
      <c r="AH44" s="485"/>
      <c r="AI44" s="485"/>
      <c r="AJ44" s="485"/>
      <c r="AK44" s="485"/>
      <c r="AL44" s="485"/>
      <c r="AM44" s="485"/>
      <c r="AN44" s="485"/>
      <c r="AO44" s="485"/>
      <c r="AP44" s="485"/>
      <c r="AQ44" s="485"/>
      <c r="AR44" s="485"/>
      <c r="AS44" s="485"/>
      <c r="AT44" s="486"/>
      <c r="AV44" s="499"/>
      <c r="AW44" s="485"/>
      <c r="AX44" s="485"/>
      <c r="AY44" s="485"/>
      <c r="AZ44" s="485"/>
      <c r="BA44" s="485"/>
      <c r="BB44" s="485"/>
      <c r="BC44" s="485"/>
      <c r="BD44" s="485"/>
      <c r="BE44" s="485"/>
      <c r="BF44" s="485"/>
      <c r="BG44" s="485"/>
      <c r="BH44" s="485"/>
      <c r="BI44" s="486"/>
      <c r="BK44" s="499"/>
      <c r="BL44" s="485"/>
      <c r="BM44" s="485"/>
      <c r="BN44" s="485"/>
      <c r="BO44" s="485"/>
      <c r="BP44" s="485"/>
      <c r="BQ44" s="485"/>
      <c r="BR44" s="485"/>
      <c r="BS44" s="485"/>
      <c r="BT44" s="485"/>
      <c r="BU44" s="485"/>
      <c r="BV44" s="485"/>
      <c r="BW44" s="485"/>
      <c r="BX44" s="486"/>
      <c r="BZ44" s="499"/>
      <c r="CA44" s="485"/>
      <c r="CB44" s="485"/>
      <c r="CC44" s="485"/>
      <c r="CD44" s="485"/>
      <c r="CE44" s="485"/>
      <c r="CF44" s="485"/>
      <c r="CG44" s="485"/>
      <c r="CH44" s="485"/>
      <c r="CI44" s="485"/>
      <c r="CJ44" s="485"/>
      <c r="CK44" s="485"/>
      <c r="CL44" s="485"/>
      <c r="CM44" s="486"/>
      <c r="CO44" s="499"/>
      <c r="CP44" s="485"/>
      <c r="CQ44" s="485"/>
      <c r="CR44" s="485"/>
      <c r="CS44" s="485"/>
      <c r="CT44" s="485"/>
      <c r="CU44" s="485"/>
      <c r="CV44" s="485"/>
      <c r="CW44" s="485"/>
      <c r="CX44" s="485"/>
      <c r="CY44" s="485"/>
      <c r="CZ44" s="485"/>
      <c r="DA44" s="485"/>
      <c r="DB44" s="486"/>
      <c r="DD44" s="499"/>
      <c r="DE44" s="485"/>
      <c r="DF44" s="485"/>
      <c r="DG44" s="485"/>
      <c r="DH44" s="485"/>
      <c r="DI44" s="485"/>
      <c r="DJ44" s="485"/>
      <c r="DK44" s="485"/>
      <c r="DL44" s="485"/>
      <c r="DM44" s="485"/>
      <c r="DN44" s="485"/>
      <c r="DO44" s="485"/>
      <c r="DP44" s="485"/>
      <c r="DQ44" s="486"/>
      <c r="DS44" s="499"/>
      <c r="DT44" s="485"/>
      <c r="DU44" s="485"/>
      <c r="DV44" s="485"/>
      <c r="DW44" s="485"/>
      <c r="DX44" s="485"/>
      <c r="DY44" s="485"/>
      <c r="DZ44" s="485"/>
      <c r="EA44" s="485"/>
      <c r="EB44" s="485"/>
      <c r="EC44" s="485"/>
      <c r="ED44" s="485"/>
      <c r="EE44" s="485"/>
      <c r="EF44" s="486"/>
      <c r="EH44" s="499"/>
      <c r="EI44" s="485"/>
      <c r="EJ44" s="485"/>
      <c r="EK44" s="485"/>
      <c r="EL44" s="485"/>
      <c r="EM44" s="485"/>
      <c r="EN44" s="485"/>
      <c r="EO44" s="485"/>
      <c r="EP44" s="485"/>
      <c r="EQ44" s="485"/>
      <c r="ER44" s="485"/>
      <c r="ES44" s="485"/>
      <c r="ET44" s="485"/>
      <c r="EU44" s="486"/>
    </row>
    <row r="45" spans="2:151" ht="15" customHeight="1" x14ac:dyDescent="0.2">
      <c r="B45" s="488" t="s">
        <v>212</v>
      </c>
      <c r="C45" s="494">
        <f t="shared" ref="C45:P45" si="201">SUM(C46+C50+C55)</f>
        <v>0</v>
      </c>
      <c r="D45" s="494">
        <f t="shared" si="201"/>
        <v>0</v>
      </c>
      <c r="E45" s="494">
        <f t="shared" si="201"/>
        <v>0</v>
      </c>
      <c r="F45" s="494">
        <f t="shared" si="201"/>
        <v>0</v>
      </c>
      <c r="G45" s="494">
        <f t="shared" si="201"/>
        <v>0</v>
      </c>
      <c r="H45" s="494">
        <f t="shared" si="201"/>
        <v>0</v>
      </c>
      <c r="I45" s="494">
        <f t="shared" si="201"/>
        <v>0</v>
      </c>
      <c r="J45" s="494">
        <f t="shared" si="201"/>
        <v>0</v>
      </c>
      <c r="K45" s="494">
        <f t="shared" si="201"/>
        <v>0</v>
      </c>
      <c r="L45" s="494">
        <f t="shared" si="201"/>
        <v>0</v>
      </c>
      <c r="M45" s="494">
        <f t="shared" si="201"/>
        <v>0</v>
      </c>
      <c r="N45" s="494">
        <f t="shared" si="201"/>
        <v>0</v>
      </c>
      <c r="O45" s="505">
        <f t="shared" si="201"/>
        <v>0</v>
      </c>
      <c r="P45" s="495">
        <f t="shared" si="201"/>
        <v>0</v>
      </c>
      <c r="R45" s="500">
        <f t="shared" ref="R45:AE45" si="202">SUM(R46+R50+R55)</f>
        <v>0</v>
      </c>
      <c r="S45" s="494">
        <f t="shared" si="202"/>
        <v>0</v>
      </c>
      <c r="T45" s="494">
        <f t="shared" si="202"/>
        <v>0</v>
      </c>
      <c r="U45" s="494">
        <f t="shared" si="202"/>
        <v>0</v>
      </c>
      <c r="V45" s="494">
        <f t="shared" si="202"/>
        <v>0</v>
      </c>
      <c r="W45" s="494">
        <f t="shared" si="202"/>
        <v>0</v>
      </c>
      <c r="X45" s="494">
        <f t="shared" si="202"/>
        <v>0</v>
      </c>
      <c r="Y45" s="494">
        <f t="shared" si="202"/>
        <v>0</v>
      </c>
      <c r="Z45" s="494">
        <f t="shared" si="202"/>
        <v>0</v>
      </c>
      <c r="AA45" s="494">
        <f t="shared" si="202"/>
        <v>0</v>
      </c>
      <c r="AB45" s="494">
        <f t="shared" si="202"/>
        <v>0</v>
      </c>
      <c r="AC45" s="494">
        <f t="shared" si="202"/>
        <v>0</v>
      </c>
      <c r="AD45" s="505">
        <f t="shared" si="202"/>
        <v>0</v>
      </c>
      <c r="AE45" s="495">
        <f t="shared" si="202"/>
        <v>0</v>
      </c>
      <c r="AG45" s="500">
        <f t="shared" ref="AG45:AT45" si="203">SUM(AG46+AG50+AG55)</f>
        <v>0</v>
      </c>
      <c r="AH45" s="494">
        <f t="shared" si="203"/>
        <v>0</v>
      </c>
      <c r="AI45" s="494">
        <f t="shared" si="203"/>
        <v>0</v>
      </c>
      <c r="AJ45" s="494">
        <f t="shared" si="203"/>
        <v>0</v>
      </c>
      <c r="AK45" s="494">
        <f t="shared" si="203"/>
        <v>0</v>
      </c>
      <c r="AL45" s="494">
        <f t="shared" si="203"/>
        <v>0</v>
      </c>
      <c r="AM45" s="494">
        <f t="shared" si="203"/>
        <v>0</v>
      </c>
      <c r="AN45" s="494">
        <f t="shared" si="203"/>
        <v>0</v>
      </c>
      <c r="AO45" s="494">
        <f t="shared" si="203"/>
        <v>0</v>
      </c>
      <c r="AP45" s="494">
        <f t="shared" si="203"/>
        <v>0</v>
      </c>
      <c r="AQ45" s="494">
        <f t="shared" si="203"/>
        <v>0</v>
      </c>
      <c r="AR45" s="494">
        <f t="shared" si="203"/>
        <v>0</v>
      </c>
      <c r="AS45" s="505">
        <f t="shared" si="203"/>
        <v>0</v>
      </c>
      <c r="AT45" s="495">
        <f t="shared" si="203"/>
        <v>0</v>
      </c>
      <c r="AV45" s="500">
        <f t="shared" ref="AV45:BI45" si="204">SUM(AV46+AV50+AV55)</f>
        <v>0</v>
      </c>
      <c r="AW45" s="494">
        <f t="shared" si="204"/>
        <v>0</v>
      </c>
      <c r="AX45" s="494">
        <f t="shared" si="204"/>
        <v>0</v>
      </c>
      <c r="AY45" s="494">
        <f t="shared" si="204"/>
        <v>0</v>
      </c>
      <c r="AZ45" s="494">
        <f t="shared" si="204"/>
        <v>0</v>
      </c>
      <c r="BA45" s="494">
        <f t="shared" si="204"/>
        <v>0</v>
      </c>
      <c r="BB45" s="494">
        <f t="shared" si="204"/>
        <v>0</v>
      </c>
      <c r="BC45" s="494">
        <f t="shared" si="204"/>
        <v>0</v>
      </c>
      <c r="BD45" s="494">
        <f t="shared" si="204"/>
        <v>0</v>
      </c>
      <c r="BE45" s="494">
        <f t="shared" si="204"/>
        <v>0</v>
      </c>
      <c r="BF45" s="494">
        <f t="shared" si="204"/>
        <v>0</v>
      </c>
      <c r="BG45" s="494">
        <f t="shared" si="204"/>
        <v>0</v>
      </c>
      <c r="BH45" s="505">
        <f t="shared" si="204"/>
        <v>0</v>
      </c>
      <c r="BI45" s="495">
        <f t="shared" si="204"/>
        <v>0</v>
      </c>
      <c r="BK45" s="500">
        <f t="shared" ref="BK45:BX45" si="205">SUM(BK46+BK50+BK55)</f>
        <v>0</v>
      </c>
      <c r="BL45" s="494">
        <f t="shared" si="205"/>
        <v>0</v>
      </c>
      <c r="BM45" s="494">
        <f t="shared" si="205"/>
        <v>0</v>
      </c>
      <c r="BN45" s="494">
        <f t="shared" si="205"/>
        <v>0</v>
      </c>
      <c r="BO45" s="494">
        <f t="shared" si="205"/>
        <v>0</v>
      </c>
      <c r="BP45" s="494">
        <f t="shared" si="205"/>
        <v>0</v>
      </c>
      <c r="BQ45" s="494">
        <f t="shared" si="205"/>
        <v>0</v>
      </c>
      <c r="BR45" s="494">
        <f t="shared" si="205"/>
        <v>0</v>
      </c>
      <c r="BS45" s="494">
        <f t="shared" si="205"/>
        <v>0</v>
      </c>
      <c r="BT45" s="494">
        <f t="shared" si="205"/>
        <v>0</v>
      </c>
      <c r="BU45" s="494">
        <f t="shared" si="205"/>
        <v>0</v>
      </c>
      <c r="BV45" s="494">
        <f t="shared" si="205"/>
        <v>0</v>
      </c>
      <c r="BW45" s="505">
        <f t="shared" si="205"/>
        <v>0</v>
      </c>
      <c r="BX45" s="495">
        <f t="shared" si="205"/>
        <v>0</v>
      </c>
      <c r="BZ45" s="500">
        <f t="shared" ref="BZ45:CM45" si="206">SUM(BZ46+BZ50+BZ55)</f>
        <v>0</v>
      </c>
      <c r="CA45" s="494">
        <f t="shared" si="206"/>
        <v>0</v>
      </c>
      <c r="CB45" s="494">
        <f t="shared" si="206"/>
        <v>0</v>
      </c>
      <c r="CC45" s="494">
        <f t="shared" si="206"/>
        <v>0</v>
      </c>
      <c r="CD45" s="494">
        <f t="shared" si="206"/>
        <v>0</v>
      </c>
      <c r="CE45" s="494">
        <f t="shared" si="206"/>
        <v>0</v>
      </c>
      <c r="CF45" s="494">
        <f t="shared" si="206"/>
        <v>0</v>
      </c>
      <c r="CG45" s="494">
        <f t="shared" si="206"/>
        <v>0</v>
      </c>
      <c r="CH45" s="494">
        <f t="shared" si="206"/>
        <v>0</v>
      </c>
      <c r="CI45" s="494">
        <f t="shared" si="206"/>
        <v>0</v>
      </c>
      <c r="CJ45" s="494">
        <f t="shared" si="206"/>
        <v>0</v>
      </c>
      <c r="CK45" s="494">
        <f t="shared" si="206"/>
        <v>0</v>
      </c>
      <c r="CL45" s="505">
        <f t="shared" si="206"/>
        <v>0</v>
      </c>
      <c r="CM45" s="495">
        <f t="shared" si="206"/>
        <v>0</v>
      </c>
      <c r="CO45" s="500">
        <f t="shared" ref="CO45:DB45" si="207">SUM(CO46+CO50+CO55)</f>
        <v>0</v>
      </c>
      <c r="CP45" s="494">
        <f t="shared" si="207"/>
        <v>0</v>
      </c>
      <c r="CQ45" s="494">
        <f t="shared" si="207"/>
        <v>0</v>
      </c>
      <c r="CR45" s="494">
        <f t="shared" si="207"/>
        <v>0</v>
      </c>
      <c r="CS45" s="494">
        <f t="shared" si="207"/>
        <v>0</v>
      </c>
      <c r="CT45" s="494">
        <f t="shared" si="207"/>
        <v>0</v>
      </c>
      <c r="CU45" s="494">
        <f t="shared" si="207"/>
        <v>0</v>
      </c>
      <c r="CV45" s="494">
        <f t="shared" si="207"/>
        <v>0</v>
      </c>
      <c r="CW45" s="494">
        <f t="shared" si="207"/>
        <v>0</v>
      </c>
      <c r="CX45" s="494">
        <f t="shared" si="207"/>
        <v>0</v>
      </c>
      <c r="CY45" s="494">
        <f t="shared" si="207"/>
        <v>0</v>
      </c>
      <c r="CZ45" s="494">
        <f t="shared" si="207"/>
        <v>0</v>
      </c>
      <c r="DA45" s="505">
        <f t="shared" si="207"/>
        <v>0</v>
      </c>
      <c r="DB45" s="495">
        <f t="shared" si="207"/>
        <v>0</v>
      </c>
      <c r="DD45" s="500">
        <f t="shared" ref="DD45:DQ45" si="208">SUM(DD46+DD50+DD55)</f>
        <v>0</v>
      </c>
      <c r="DE45" s="494">
        <f t="shared" si="208"/>
        <v>0</v>
      </c>
      <c r="DF45" s="494">
        <f t="shared" si="208"/>
        <v>0</v>
      </c>
      <c r="DG45" s="494">
        <f t="shared" si="208"/>
        <v>0</v>
      </c>
      <c r="DH45" s="494">
        <f t="shared" si="208"/>
        <v>0</v>
      </c>
      <c r="DI45" s="494">
        <f t="shared" si="208"/>
        <v>0</v>
      </c>
      <c r="DJ45" s="494">
        <f t="shared" si="208"/>
        <v>0</v>
      </c>
      <c r="DK45" s="494">
        <f t="shared" si="208"/>
        <v>0</v>
      </c>
      <c r="DL45" s="494">
        <f t="shared" si="208"/>
        <v>0</v>
      </c>
      <c r="DM45" s="494">
        <f t="shared" si="208"/>
        <v>0</v>
      </c>
      <c r="DN45" s="494">
        <f t="shared" si="208"/>
        <v>0</v>
      </c>
      <c r="DO45" s="494">
        <f t="shared" si="208"/>
        <v>0</v>
      </c>
      <c r="DP45" s="505">
        <f t="shared" si="208"/>
        <v>0</v>
      </c>
      <c r="DQ45" s="495">
        <f t="shared" si="208"/>
        <v>0</v>
      </c>
      <c r="DS45" s="500">
        <f t="shared" ref="DS45:EF45" si="209">SUM(DS46+DS50+DS55)</f>
        <v>0</v>
      </c>
      <c r="DT45" s="494">
        <f t="shared" si="209"/>
        <v>0</v>
      </c>
      <c r="DU45" s="494">
        <f t="shared" si="209"/>
        <v>0</v>
      </c>
      <c r="DV45" s="494">
        <f t="shared" si="209"/>
        <v>0</v>
      </c>
      <c r="DW45" s="494">
        <f t="shared" si="209"/>
        <v>0</v>
      </c>
      <c r="DX45" s="494">
        <f t="shared" si="209"/>
        <v>0</v>
      </c>
      <c r="DY45" s="494">
        <f t="shared" si="209"/>
        <v>0</v>
      </c>
      <c r="DZ45" s="494">
        <f t="shared" si="209"/>
        <v>0</v>
      </c>
      <c r="EA45" s="494">
        <f t="shared" si="209"/>
        <v>0</v>
      </c>
      <c r="EB45" s="494">
        <f t="shared" si="209"/>
        <v>0</v>
      </c>
      <c r="EC45" s="494">
        <f t="shared" si="209"/>
        <v>0</v>
      </c>
      <c r="ED45" s="494">
        <f t="shared" si="209"/>
        <v>0</v>
      </c>
      <c r="EE45" s="505">
        <f t="shared" si="209"/>
        <v>0</v>
      </c>
      <c r="EF45" s="495">
        <f t="shared" si="209"/>
        <v>0</v>
      </c>
      <c r="EH45" s="500">
        <f t="shared" ref="EH45:EU45" si="210">SUM(EH46+EH50+EH55)</f>
        <v>0</v>
      </c>
      <c r="EI45" s="494">
        <f t="shared" si="210"/>
        <v>0</v>
      </c>
      <c r="EJ45" s="494">
        <f t="shared" si="210"/>
        <v>0</v>
      </c>
      <c r="EK45" s="494">
        <f t="shared" si="210"/>
        <v>0</v>
      </c>
      <c r="EL45" s="494">
        <f t="shared" si="210"/>
        <v>0</v>
      </c>
      <c r="EM45" s="494">
        <f t="shared" si="210"/>
        <v>0</v>
      </c>
      <c r="EN45" s="494">
        <f t="shared" si="210"/>
        <v>0</v>
      </c>
      <c r="EO45" s="494">
        <f t="shared" si="210"/>
        <v>0</v>
      </c>
      <c r="EP45" s="494">
        <f t="shared" si="210"/>
        <v>0</v>
      </c>
      <c r="EQ45" s="494">
        <f t="shared" si="210"/>
        <v>0</v>
      </c>
      <c r="ER45" s="494">
        <f t="shared" si="210"/>
        <v>0</v>
      </c>
      <c r="ES45" s="494">
        <f t="shared" si="210"/>
        <v>0</v>
      </c>
      <c r="ET45" s="505">
        <f t="shared" si="210"/>
        <v>0</v>
      </c>
      <c r="EU45" s="495">
        <f t="shared" si="210"/>
        <v>0</v>
      </c>
    </row>
    <row r="46" spans="2:151" ht="15" customHeight="1" x14ac:dyDescent="0.2">
      <c r="B46" s="496" t="s">
        <v>213</v>
      </c>
      <c r="C46" s="494">
        <f t="shared" ref="C46:P46" si="211">SUM(C47:C49)</f>
        <v>0</v>
      </c>
      <c r="D46" s="494">
        <f t="shared" si="211"/>
        <v>0</v>
      </c>
      <c r="E46" s="494">
        <f t="shared" si="211"/>
        <v>0</v>
      </c>
      <c r="F46" s="494">
        <f t="shared" si="211"/>
        <v>0</v>
      </c>
      <c r="G46" s="494">
        <f t="shared" si="211"/>
        <v>0</v>
      </c>
      <c r="H46" s="494">
        <f t="shared" si="211"/>
        <v>0</v>
      </c>
      <c r="I46" s="494">
        <f t="shared" si="211"/>
        <v>0</v>
      </c>
      <c r="J46" s="494">
        <f t="shared" si="211"/>
        <v>0</v>
      </c>
      <c r="K46" s="494">
        <f t="shared" si="211"/>
        <v>0</v>
      </c>
      <c r="L46" s="494">
        <f t="shared" si="211"/>
        <v>0</v>
      </c>
      <c r="M46" s="494">
        <f t="shared" si="211"/>
        <v>0</v>
      </c>
      <c r="N46" s="494">
        <f t="shared" si="211"/>
        <v>0</v>
      </c>
      <c r="O46" s="505">
        <f t="shared" si="211"/>
        <v>0</v>
      </c>
      <c r="P46" s="495">
        <f t="shared" si="211"/>
        <v>0</v>
      </c>
      <c r="R46" s="500">
        <f t="shared" ref="R46:AE46" si="212">SUM(R47:R49)</f>
        <v>0</v>
      </c>
      <c r="S46" s="494">
        <f t="shared" si="212"/>
        <v>0</v>
      </c>
      <c r="T46" s="494">
        <f t="shared" si="212"/>
        <v>0</v>
      </c>
      <c r="U46" s="494">
        <f t="shared" si="212"/>
        <v>0</v>
      </c>
      <c r="V46" s="494">
        <f t="shared" si="212"/>
        <v>0</v>
      </c>
      <c r="W46" s="494">
        <f t="shared" si="212"/>
        <v>0</v>
      </c>
      <c r="X46" s="494">
        <f t="shared" si="212"/>
        <v>0</v>
      </c>
      <c r="Y46" s="494">
        <f t="shared" si="212"/>
        <v>0</v>
      </c>
      <c r="Z46" s="494">
        <f t="shared" si="212"/>
        <v>0</v>
      </c>
      <c r="AA46" s="494">
        <f t="shared" si="212"/>
        <v>0</v>
      </c>
      <c r="AB46" s="494">
        <f t="shared" si="212"/>
        <v>0</v>
      </c>
      <c r="AC46" s="494">
        <f t="shared" si="212"/>
        <v>0</v>
      </c>
      <c r="AD46" s="505">
        <f t="shared" si="212"/>
        <v>0</v>
      </c>
      <c r="AE46" s="495">
        <f t="shared" si="212"/>
        <v>0</v>
      </c>
      <c r="AG46" s="500">
        <f t="shared" ref="AG46:AT46" si="213">SUM(AG47:AG49)</f>
        <v>0</v>
      </c>
      <c r="AH46" s="494">
        <f t="shared" si="213"/>
        <v>0</v>
      </c>
      <c r="AI46" s="494">
        <f t="shared" si="213"/>
        <v>0</v>
      </c>
      <c r="AJ46" s="494">
        <f t="shared" si="213"/>
        <v>0</v>
      </c>
      <c r="AK46" s="494">
        <f t="shared" si="213"/>
        <v>0</v>
      </c>
      <c r="AL46" s="494">
        <f t="shared" si="213"/>
        <v>0</v>
      </c>
      <c r="AM46" s="494">
        <f t="shared" si="213"/>
        <v>0</v>
      </c>
      <c r="AN46" s="494">
        <f t="shared" si="213"/>
        <v>0</v>
      </c>
      <c r="AO46" s="494">
        <f t="shared" si="213"/>
        <v>0</v>
      </c>
      <c r="AP46" s="494">
        <f t="shared" si="213"/>
        <v>0</v>
      </c>
      <c r="AQ46" s="494">
        <f t="shared" si="213"/>
        <v>0</v>
      </c>
      <c r="AR46" s="494">
        <f t="shared" si="213"/>
        <v>0</v>
      </c>
      <c r="AS46" s="505">
        <f t="shared" si="213"/>
        <v>0</v>
      </c>
      <c r="AT46" s="495">
        <f t="shared" si="213"/>
        <v>0</v>
      </c>
      <c r="AV46" s="500">
        <f t="shared" ref="AV46:BI46" si="214">SUM(AV47:AV49)</f>
        <v>0</v>
      </c>
      <c r="AW46" s="494">
        <f t="shared" si="214"/>
        <v>0</v>
      </c>
      <c r="AX46" s="494">
        <f t="shared" si="214"/>
        <v>0</v>
      </c>
      <c r="AY46" s="494">
        <f t="shared" si="214"/>
        <v>0</v>
      </c>
      <c r="AZ46" s="494">
        <f t="shared" si="214"/>
        <v>0</v>
      </c>
      <c r="BA46" s="494">
        <f t="shared" si="214"/>
        <v>0</v>
      </c>
      <c r="BB46" s="494">
        <f t="shared" si="214"/>
        <v>0</v>
      </c>
      <c r="BC46" s="494">
        <f t="shared" si="214"/>
        <v>0</v>
      </c>
      <c r="BD46" s="494">
        <f t="shared" si="214"/>
        <v>0</v>
      </c>
      <c r="BE46" s="494">
        <f t="shared" si="214"/>
        <v>0</v>
      </c>
      <c r="BF46" s="494">
        <f t="shared" si="214"/>
        <v>0</v>
      </c>
      <c r="BG46" s="494">
        <f t="shared" si="214"/>
        <v>0</v>
      </c>
      <c r="BH46" s="505">
        <f t="shared" si="214"/>
        <v>0</v>
      </c>
      <c r="BI46" s="495">
        <f t="shared" si="214"/>
        <v>0</v>
      </c>
      <c r="BK46" s="500">
        <f t="shared" ref="BK46:BX46" si="215">SUM(BK47:BK49)</f>
        <v>0</v>
      </c>
      <c r="BL46" s="494">
        <f t="shared" si="215"/>
        <v>0</v>
      </c>
      <c r="BM46" s="494">
        <f t="shared" si="215"/>
        <v>0</v>
      </c>
      <c r="BN46" s="494">
        <f t="shared" si="215"/>
        <v>0</v>
      </c>
      <c r="BO46" s="494">
        <f t="shared" si="215"/>
        <v>0</v>
      </c>
      <c r="BP46" s="494">
        <f t="shared" si="215"/>
        <v>0</v>
      </c>
      <c r="BQ46" s="494">
        <f t="shared" si="215"/>
        <v>0</v>
      </c>
      <c r="BR46" s="494">
        <f t="shared" si="215"/>
        <v>0</v>
      </c>
      <c r="BS46" s="494">
        <f t="shared" si="215"/>
        <v>0</v>
      </c>
      <c r="BT46" s="494">
        <f t="shared" si="215"/>
        <v>0</v>
      </c>
      <c r="BU46" s="494">
        <f t="shared" si="215"/>
        <v>0</v>
      </c>
      <c r="BV46" s="494">
        <f t="shared" si="215"/>
        <v>0</v>
      </c>
      <c r="BW46" s="505">
        <f t="shared" si="215"/>
        <v>0</v>
      </c>
      <c r="BX46" s="495">
        <f t="shared" si="215"/>
        <v>0</v>
      </c>
      <c r="BZ46" s="500">
        <f t="shared" ref="BZ46:CM46" si="216">SUM(BZ47:BZ49)</f>
        <v>0</v>
      </c>
      <c r="CA46" s="494">
        <f t="shared" si="216"/>
        <v>0</v>
      </c>
      <c r="CB46" s="494">
        <f t="shared" si="216"/>
        <v>0</v>
      </c>
      <c r="CC46" s="494">
        <f t="shared" si="216"/>
        <v>0</v>
      </c>
      <c r="CD46" s="494">
        <f t="shared" si="216"/>
        <v>0</v>
      </c>
      <c r="CE46" s="494">
        <f t="shared" si="216"/>
        <v>0</v>
      </c>
      <c r="CF46" s="494">
        <f t="shared" si="216"/>
        <v>0</v>
      </c>
      <c r="CG46" s="494">
        <f t="shared" si="216"/>
        <v>0</v>
      </c>
      <c r="CH46" s="494">
        <f t="shared" si="216"/>
        <v>0</v>
      </c>
      <c r="CI46" s="494">
        <f t="shared" si="216"/>
        <v>0</v>
      </c>
      <c r="CJ46" s="494">
        <f t="shared" si="216"/>
        <v>0</v>
      </c>
      <c r="CK46" s="494">
        <f t="shared" si="216"/>
        <v>0</v>
      </c>
      <c r="CL46" s="505">
        <f t="shared" si="216"/>
        <v>0</v>
      </c>
      <c r="CM46" s="495">
        <f t="shared" si="216"/>
        <v>0</v>
      </c>
      <c r="CO46" s="500">
        <f t="shared" ref="CO46:DB46" si="217">SUM(CO47:CO49)</f>
        <v>0</v>
      </c>
      <c r="CP46" s="494">
        <f t="shared" si="217"/>
        <v>0</v>
      </c>
      <c r="CQ46" s="494">
        <f t="shared" si="217"/>
        <v>0</v>
      </c>
      <c r="CR46" s="494">
        <f t="shared" si="217"/>
        <v>0</v>
      </c>
      <c r="CS46" s="494">
        <f t="shared" si="217"/>
        <v>0</v>
      </c>
      <c r="CT46" s="494">
        <f t="shared" si="217"/>
        <v>0</v>
      </c>
      <c r="CU46" s="494">
        <f t="shared" si="217"/>
        <v>0</v>
      </c>
      <c r="CV46" s="494">
        <f t="shared" si="217"/>
        <v>0</v>
      </c>
      <c r="CW46" s="494">
        <f t="shared" si="217"/>
        <v>0</v>
      </c>
      <c r="CX46" s="494">
        <f t="shared" si="217"/>
        <v>0</v>
      </c>
      <c r="CY46" s="494">
        <f t="shared" si="217"/>
        <v>0</v>
      </c>
      <c r="CZ46" s="494">
        <f t="shared" si="217"/>
        <v>0</v>
      </c>
      <c r="DA46" s="505">
        <f t="shared" si="217"/>
        <v>0</v>
      </c>
      <c r="DB46" s="495">
        <f t="shared" si="217"/>
        <v>0</v>
      </c>
      <c r="DD46" s="500">
        <f t="shared" ref="DD46:DQ46" si="218">SUM(DD47:DD49)</f>
        <v>0</v>
      </c>
      <c r="DE46" s="494">
        <f t="shared" si="218"/>
        <v>0</v>
      </c>
      <c r="DF46" s="494">
        <f t="shared" si="218"/>
        <v>0</v>
      </c>
      <c r="DG46" s="494">
        <f t="shared" si="218"/>
        <v>0</v>
      </c>
      <c r="DH46" s="494">
        <f t="shared" si="218"/>
        <v>0</v>
      </c>
      <c r="DI46" s="494">
        <f t="shared" si="218"/>
        <v>0</v>
      </c>
      <c r="DJ46" s="494">
        <f t="shared" si="218"/>
        <v>0</v>
      </c>
      <c r="DK46" s="494">
        <f t="shared" si="218"/>
        <v>0</v>
      </c>
      <c r="DL46" s="494">
        <f t="shared" si="218"/>
        <v>0</v>
      </c>
      <c r="DM46" s="494">
        <f t="shared" si="218"/>
        <v>0</v>
      </c>
      <c r="DN46" s="494">
        <f t="shared" si="218"/>
        <v>0</v>
      </c>
      <c r="DO46" s="494">
        <f t="shared" si="218"/>
        <v>0</v>
      </c>
      <c r="DP46" s="505">
        <f t="shared" si="218"/>
        <v>0</v>
      </c>
      <c r="DQ46" s="495">
        <f t="shared" si="218"/>
        <v>0</v>
      </c>
      <c r="DS46" s="500">
        <f t="shared" ref="DS46:EF46" si="219">SUM(DS47:DS49)</f>
        <v>0</v>
      </c>
      <c r="DT46" s="494">
        <f t="shared" si="219"/>
        <v>0</v>
      </c>
      <c r="DU46" s="494">
        <f t="shared" si="219"/>
        <v>0</v>
      </c>
      <c r="DV46" s="494">
        <f t="shared" si="219"/>
        <v>0</v>
      </c>
      <c r="DW46" s="494">
        <f t="shared" si="219"/>
        <v>0</v>
      </c>
      <c r="DX46" s="494">
        <f t="shared" si="219"/>
        <v>0</v>
      </c>
      <c r="DY46" s="494">
        <f t="shared" si="219"/>
        <v>0</v>
      </c>
      <c r="DZ46" s="494">
        <f t="shared" si="219"/>
        <v>0</v>
      </c>
      <c r="EA46" s="494">
        <f t="shared" si="219"/>
        <v>0</v>
      </c>
      <c r="EB46" s="494">
        <f t="shared" si="219"/>
        <v>0</v>
      </c>
      <c r="EC46" s="494">
        <f t="shared" si="219"/>
        <v>0</v>
      </c>
      <c r="ED46" s="494">
        <f t="shared" si="219"/>
        <v>0</v>
      </c>
      <c r="EE46" s="505">
        <f t="shared" si="219"/>
        <v>0</v>
      </c>
      <c r="EF46" s="495">
        <f t="shared" si="219"/>
        <v>0</v>
      </c>
      <c r="EH46" s="500">
        <f t="shared" ref="EH46:EU46" si="220">SUM(EH47:EH49)</f>
        <v>0</v>
      </c>
      <c r="EI46" s="494">
        <f t="shared" si="220"/>
        <v>0</v>
      </c>
      <c r="EJ46" s="494">
        <f t="shared" si="220"/>
        <v>0</v>
      </c>
      <c r="EK46" s="494">
        <f t="shared" si="220"/>
        <v>0</v>
      </c>
      <c r="EL46" s="494">
        <f t="shared" si="220"/>
        <v>0</v>
      </c>
      <c r="EM46" s="494">
        <f t="shared" si="220"/>
        <v>0</v>
      </c>
      <c r="EN46" s="494">
        <f t="shared" si="220"/>
        <v>0</v>
      </c>
      <c r="EO46" s="494">
        <f t="shared" si="220"/>
        <v>0</v>
      </c>
      <c r="EP46" s="494">
        <f t="shared" si="220"/>
        <v>0</v>
      </c>
      <c r="EQ46" s="494">
        <f t="shared" si="220"/>
        <v>0</v>
      </c>
      <c r="ER46" s="494">
        <f t="shared" si="220"/>
        <v>0</v>
      </c>
      <c r="ES46" s="494">
        <f t="shared" si="220"/>
        <v>0</v>
      </c>
      <c r="ET46" s="505">
        <f t="shared" si="220"/>
        <v>0</v>
      </c>
      <c r="EU46" s="495">
        <f t="shared" si="220"/>
        <v>0</v>
      </c>
    </row>
    <row r="47" spans="2:151" ht="30" customHeight="1" x14ac:dyDescent="0.2">
      <c r="B47" s="496" t="s">
        <v>214</v>
      </c>
      <c r="C47" s="491"/>
      <c r="D47" s="491"/>
      <c r="E47" s="491"/>
      <c r="F47" s="491"/>
      <c r="G47" s="494">
        <f>C47+D47-E47+F47</f>
        <v>0</v>
      </c>
      <c r="H47" s="491"/>
      <c r="I47" s="491"/>
      <c r="J47" s="491"/>
      <c r="K47" s="491"/>
      <c r="L47" s="491"/>
      <c r="M47" s="493"/>
      <c r="N47" s="494">
        <f>H47+I47-J47+K47-L47+M47</f>
        <v>0</v>
      </c>
      <c r="O47" s="506"/>
      <c r="P47" s="492"/>
      <c r="R47" s="501"/>
      <c r="S47" s="491"/>
      <c r="T47" s="491"/>
      <c r="U47" s="491"/>
      <c r="V47" s="494">
        <f>R47+S47-T47+U47</f>
        <v>0</v>
      </c>
      <c r="W47" s="491"/>
      <c r="X47" s="491"/>
      <c r="Y47" s="491"/>
      <c r="Z47" s="491"/>
      <c r="AA47" s="491"/>
      <c r="AB47" s="493"/>
      <c r="AC47" s="494">
        <f>W47+X47-Y47+Z47-AA47+AB47</f>
        <v>0</v>
      </c>
      <c r="AD47" s="506"/>
      <c r="AE47" s="492"/>
      <c r="AG47" s="501"/>
      <c r="AH47" s="491"/>
      <c r="AI47" s="491"/>
      <c r="AJ47" s="491"/>
      <c r="AK47" s="494">
        <f>AG47+AH47-AI47+AJ47</f>
        <v>0</v>
      </c>
      <c r="AL47" s="491"/>
      <c r="AM47" s="491"/>
      <c r="AN47" s="491"/>
      <c r="AO47" s="491"/>
      <c r="AP47" s="491"/>
      <c r="AQ47" s="493"/>
      <c r="AR47" s="494">
        <f>AL47+AM47-AN47+AO47-AP47+AQ47</f>
        <v>0</v>
      </c>
      <c r="AS47" s="506"/>
      <c r="AT47" s="492"/>
      <c r="AV47" s="501"/>
      <c r="AW47" s="491"/>
      <c r="AX47" s="491"/>
      <c r="AY47" s="491"/>
      <c r="AZ47" s="494">
        <f>AV47+AW47-AX47+AY47</f>
        <v>0</v>
      </c>
      <c r="BA47" s="491"/>
      <c r="BB47" s="491"/>
      <c r="BC47" s="491"/>
      <c r="BD47" s="491"/>
      <c r="BE47" s="491"/>
      <c r="BF47" s="493"/>
      <c r="BG47" s="494">
        <f>BA47+BB47-BC47+BD47-BE47+BF47</f>
        <v>0</v>
      </c>
      <c r="BH47" s="506"/>
      <c r="BI47" s="492"/>
      <c r="BK47" s="501"/>
      <c r="BL47" s="491"/>
      <c r="BM47" s="491"/>
      <c r="BN47" s="491"/>
      <c r="BO47" s="494">
        <f>BK47+BL47-BM47+BN47</f>
        <v>0</v>
      </c>
      <c r="BP47" s="491"/>
      <c r="BQ47" s="491"/>
      <c r="BR47" s="491"/>
      <c r="BS47" s="491"/>
      <c r="BT47" s="491"/>
      <c r="BU47" s="493"/>
      <c r="BV47" s="494">
        <f>BP47+BQ47-BR47+BS47-BT47+BU47</f>
        <v>0</v>
      </c>
      <c r="BW47" s="506"/>
      <c r="BX47" s="492"/>
      <c r="BZ47" s="501"/>
      <c r="CA47" s="491"/>
      <c r="CB47" s="491"/>
      <c r="CC47" s="491"/>
      <c r="CD47" s="494">
        <f>BZ47+CA47-CB47+CC47</f>
        <v>0</v>
      </c>
      <c r="CE47" s="491"/>
      <c r="CF47" s="491"/>
      <c r="CG47" s="491"/>
      <c r="CH47" s="491"/>
      <c r="CI47" s="491"/>
      <c r="CJ47" s="493"/>
      <c r="CK47" s="494">
        <f>CE47+CF47-CG47+CH47-CI47+CJ47</f>
        <v>0</v>
      </c>
      <c r="CL47" s="506"/>
      <c r="CM47" s="492"/>
      <c r="CO47" s="501"/>
      <c r="CP47" s="491"/>
      <c r="CQ47" s="491"/>
      <c r="CR47" s="491"/>
      <c r="CS47" s="494">
        <f>CO47+CP47-CQ47+CR47</f>
        <v>0</v>
      </c>
      <c r="CT47" s="491"/>
      <c r="CU47" s="491"/>
      <c r="CV47" s="491"/>
      <c r="CW47" s="491"/>
      <c r="CX47" s="491"/>
      <c r="CY47" s="493"/>
      <c r="CZ47" s="494">
        <f>CT47+CU47-CV47+CW47-CX47+CY47</f>
        <v>0</v>
      </c>
      <c r="DA47" s="506"/>
      <c r="DB47" s="492"/>
      <c r="DD47" s="501"/>
      <c r="DE47" s="491"/>
      <c r="DF47" s="491"/>
      <c r="DG47" s="491"/>
      <c r="DH47" s="494">
        <f>DD47+DE47-DF47+DG47</f>
        <v>0</v>
      </c>
      <c r="DI47" s="491"/>
      <c r="DJ47" s="491"/>
      <c r="DK47" s="491"/>
      <c r="DL47" s="491"/>
      <c r="DM47" s="491"/>
      <c r="DN47" s="493"/>
      <c r="DO47" s="494">
        <f>DI47+DJ47-DK47+DL47-DM47+DN47</f>
        <v>0</v>
      </c>
      <c r="DP47" s="506"/>
      <c r="DQ47" s="492"/>
      <c r="DS47" s="501"/>
      <c r="DT47" s="491"/>
      <c r="DU47" s="491"/>
      <c r="DV47" s="491"/>
      <c r="DW47" s="494">
        <f>DS47+DT47-DU47+DV47</f>
        <v>0</v>
      </c>
      <c r="DX47" s="491"/>
      <c r="DY47" s="491"/>
      <c r="DZ47" s="491"/>
      <c r="EA47" s="491"/>
      <c r="EB47" s="491"/>
      <c r="EC47" s="493"/>
      <c r="ED47" s="494">
        <f>DX47+DY47-DZ47+EA47-EB47+EC47</f>
        <v>0</v>
      </c>
      <c r="EE47" s="506"/>
      <c r="EF47" s="492"/>
      <c r="EH47" s="501"/>
      <c r="EI47" s="491"/>
      <c r="EJ47" s="491"/>
      <c r="EK47" s="491"/>
      <c r="EL47" s="494">
        <f>EH47+EI47-EJ47+EK47</f>
        <v>0</v>
      </c>
      <c r="EM47" s="491"/>
      <c r="EN47" s="491"/>
      <c r="EO47" s="491"/>
      <c r="EP47" s="491"/>
      <c r="EQ47" s="491"/>
      <c r="ER47" s="493"/>
      <c r="ES47" s="494">
        <f>EM47+EN47-EO47+EP47-EQ47+ER47</f>
        <v>0</v>
      </c>
      <c r="ET47" s="506"/>
      <c r="EU47" s="492"/>
    </row>
    <row r="48" spans="2:151" ht="15" customHeight="1" x14ac:dyDescent="0.2">
      <c r="B48" s="496" t="s">
        <v>215</v>
      </c>
      <c r="C48" s="491"/>
      <c r="D48" s="491"/>
      <c r="E48" s="491"/>
      <c r="F48" s="491"/>
      <c r="G48" s="494">
        <f t="shared" ref="G48:G49" si="221">C48+D48-E48+F48</f>
        <v>0</v>
      </c>
      <c r="H48" s="491"/>
      <c r="I48" s="491"/>
      <c r="J48" s="491"/>
      <c r="K48" s="491"/>
      <c r="L48" s="491"/>
      <c r="M48" s="493"/>
      <c r="N48" s="494">
        <f t="shared" ref="N48:N49" si="222">H48+I48-J48+K48-L48+M48</f>
        <v>0</v>
      </c>
      <c r="O48" s="506"/>
      <c r="P48" s="492"/>
      <c r="R48" s="501"/>
      <c r="S48" s="491"/>
      <c r="T48" s="491"/>
      <c r="U48" s="491"/>
      <c r="V48" s="494">
        <f t="shared" ref="V48:V49" si="223">R48+S48-T48+U48</f>
        <v>0</v>
      </c>
      <c r="W48" s="491"/>
      <c r="X48" s="491"/>
      <c r="Y48" s="491"/>
      <c r="Z48" s="491"/>
      <c r="AA48" s="491"/>
      <c r="AB48" s="493"/>
      <c r="AC48" s="494">
        <f t="shared" ref="AC48:AC49" si="224">W48+X48-Y48+Z48-AA48+AB48</f>
        <v>0</v>
      </c>
      <c r="AD48" s="506"/>
      <c r="AE48" s="492"/>
      <c r="AG48" s="501"/>
      <c r="AH48" s="491"/>
      <c r="AI48" s="491"/>
      <c r="AJ48" s="491"/>
      <c r="AK48" s="494">
        <f t="shared" ref="AK48:AK49" si="225">AG48+AH48-AI48+AJ48</f>
        <v>0</v>
      </c>
      <c r="AL48" s="491"/>
      <c r="AM48" s="491"/>
      <c r="AN48" s="491"/>
      <c r="AO48" s="491"/>
      <c r="AP48" s="491"/>
      <c r="AQ48" s="493"/>
      <c r="AR48" s="494">
        <f t="shared" ref="AR48:AR49" si="226">AL48+AM48-AN48+AO48-AP48+AQ48</f>
        <v>0</v>
      </c>
      <c r="AS48" s="506"/>
      <c r="AT48" s="492"/>
      <c r="AV48" s="501"/>
      <c r="AW48" s="491"/>
      <c r="AX48" s="491"/>
      <c r="AY48" s="491"/>
      <c r="AZ48" s="494">
        <f t="shared" ref="AZ48:AZ49" si="227">AV48+AW48-AX48+AY48</f>
        <v>0</v>
      </c>
      <c r="BA48" s="491"/>
      <c r="BB48" s="491"/>
      <c r="BC48" s="491"/>
      <c r="BD48" s="491"/>
      <c r="BE48" s="491"/>
      <c r="BF48" s="493"/>
      <c r="BG48" s="494">
        <f t="shared" ref="BG48:BG49" si="228">BA48+BB48-BC48+BD48-BE48+BF48</f>
        <v>0</v>
      </c>
      <c r="BH48" s="506"/>
      <c r="BI48" s="492"/>
      <c r="BK48" s="501"/>
      <c r="BL48" s="491"/>
      <c r="BM48" s="491"/>
      <c r="BN48" s="491"/>
      <c r="BO48" s="494">
        <f t="shared" ref="BO48:BO49" si="229">BK48+BL48-BM48+BN48</f>
        <v>0</v>
      </c>
      <c r="BP48" s="491"/>
      <c r="BQ48" s="491"/>
      <c r="BR48" s="491"/>
      <c r="BS48" s="491"/>
      <c r="BT48" s="491"/>
      <c r="BU48" s="493"/>
      <c r="BV48" s="494">
        <f t="shared" ref="BV48:BV49" si="230">BP48+BQ48-BR48+BS48-BT48+BU48</f>
        <v>0</v>
      </c>
      <c r="BW48" s="506"/>
      <c r="BX48" s="492"/>
      <c r="BZ48" s="501"/>
      <c r="CA48" s="491"/>
      <c r="CB48" s="491"/>
      <c r="CC48" s="491"/>
      <c r="CD48" s="494">
        <f t="shared" ref="CD48:CD49" si="231">BZ48+CA48-CB48+CC48</f>
        <v>0</v>
      </c>
      <c r="CE48" s="491"/>
      <c r="CF48" s="491"/>
      <c r="CG48" s="491"/>
      <c r="CH48" s="491"/>
      <c r="CI48" s="491"/>
      <c r="CJ48" s="493"/>
      <c r="CK48" s="494">
        <f t="shared" ref="CK48:CK49" si="232">CE48+CF48-CG48+CH48-CI48+CJ48</f>
        <v>0</v>
      </c>
      <c r="CL48" s="506"/>
      <c r="CM48" s="492"/>
      <c r="CO48" s="501"/>
      <c r="CP48" s="491"/>
      <c r="CQ48" s="491"/>
      <c r="CR48" s="491"/>
      <c r="CS48" s="494">
        <f t="shared" ref="CS48:CS49" si="233">CO48+CP48-CQ48+CR48</f>
        <v>0</v>
      </c>
      <c r="CT48" s="491"/>
      <c r="CU48" s="491"/>
      <c r="CV48" s="491"/>
      <c r="CW48" s="491"/>
      <c r="CX48" s="491"/>
      <c r="CY48" s="493"/>
      <c r="CZ48" s="494">
        <f t="shared" ref="CZ48:CZ49" si="234">CT48+CU48-CV48+CW48-CX48+CY48</f>
        <v>0</v>
      </c>
      <c r="DA48" s="506"/>
      <c r="DB48" s="492"/>
      <c r="DD48" s="501"/>
      <c r="DE48" s="491"/>
      <c r="DF48" s="491"/>
      <c r="DG48" s="491"/>
      <c r="DH48" s="494">
        <f t="shared" ref="DH48:DH49" si="235">DD48+DE48-DF48+DG48</f>
        <v>0</v>
      </c>
      <c r="DI48" s="491"/>
      <c r="DJ48" s="491"/>
      <c r="DK48" s="491"/>
      <c r="DL48" s="491"/>
      <c r="DM48" s="491"/>
      <c r="DN48" s="493"/>
      <c r="DO48" s="494">
        <f t="shared" ref="DO48:DO49" si="236">DI48+DJ48-DK48+DL48-DM48+DN48</f>
        <v>0</v>
      </c>
      <c r="DP48" s="506"/>
      <c r="DQ48" s="492"/>
      <c r="DS48" s="501"/>
      <c r="DT48" s="491"/>
      <c r="DU48" s="491"/>
      <c r="DV48" s="491"/>
      <c r="DW48" s="494">
        <f t="shared" ref="DW48:DW49" si="237">DS48+DT48-DU48+DV48</f>
        <v>0</v>
      </c>
      <c r="DX48" s="491"/>
      <c r="DY48" s="491"/>
      <c r="DZ48" s="491"/>
      <c r="EA48" s="491"/>
      <c r="EB48" s="491"/>
      <c r="EC48" s="493"/>
      <c r="ED48" s="494">
        <f t="shared" ref="ED48:ED49" si="238">DX48+DY48-DZ48+EA48-EB48+EC48</f>
        <v>0</v>
      </c>
      <c r="EE48" s="506"/>
      <c r="EF48" s="492"/>
      <c r="EH48" s="501"/>
      <c r="EI48" s="491"/>
      <c r="EJ48" s="491"/>
      <c r="EK48" s="491"/>
      <c r="EL48" s="494">
        <f t="shared" ref="EL48:EL49" si="239">EH48+EI48-EJ48+EK48</f>
        <v>0</v>
      </c>
      <c r="EM48" s="491"/>
      <c r="EN48" s="491"/>
      <c r="EO48" s="491"/>
      <c r="EP48" s="491"/>
      <c r="EQ48" s="491"/>
      <c r="ER48" s="493"/>
      <c r="ES48" s="494">
        <f t="shared" ref="ES48:ES49" si="240">EM48+EN48-EO48+EP48-EQ48+ER48</f>
        <v>0</v>
      </c>
      <c r="ET48" s="506"/>
      <c r="EU48" s="492"/>
    </row>
    <row r="49" spans="2:151" ht="15" customHeight="1" x14ac:dyDescent="0.2">
      <c r="B49" s="496" t="s">
        <v>216</v>
      </c>
      <c r="C49" s="491"/>
      <c r="D49" s="491"/>
      <c r="E49" s="491"/>
      <c r="F49" s="491"/>
      <c r="G49" s="494">
        <f t="shared" si="221"/>
        <v>0</v>
      </c>
      <c r="H49" s="491"/>
      <c r="I49" s="491"/>
      <c r="J49" s="491"/>
      <c r="K49" s="491"/>
      <c r="L49" s="491"/>
      <c r="M49" s="493"/>
      <c r="N49" s="494">
        <f t="shared" si="222"/>
        <v>0</v>
      </c>
      <c r="O49" s="506"/>
      <c r="P49" s="492"/>
      <c r="R49" s="501"/>
      <c r="S49" s="491"/>
      <c r="T49" s="491"/>
      <c r="U49" s="491"/>
      <c r="V49" s="494">
        <f t="shared" si="223"/>
        <v>0</v>
      </c>
      <c r="W49" s="491"/>
      <c r="X49" s="491"/>
      <c r="Y49" s="491"/>
      <c r="Z49" s="491"/>
      <c r="AA49" s="491"/>
      <c r="AB49" s="493"/>
      <c r="AC49" s="494">
        <f t="shared" si="224"/>
        <v>0</v>
      </c>
      <c r="AD49" s="506"/>
      <c r="AE49" s="492"/>
      <c r="AG49" s="501"/>
      <c r="AH49" s="491"/>
      <c r="AI49" s="491"/>
      <c r="AJ49" s="491"/>
      <c r="AK49" s="494">
        <f t="shared" si="225"/>
        <v>0</v>
      </c>
      <c r="AL49" s="491"/>
      <c r="AM49" s="491"/>
      <c r="AN49" s="491"/>
      <c r="AO49" s="491"/>
      <c r="AP49" s="491"/>
      <c r="AQ49" s="493"/>
      <c r="AR49" s="494">
        <f t="shared" si="226"/>
        <v>0</v>
      </c>
      <c r="AS49" s="506"/>
      <c r="AT49" s="492"/>
      <c r="AV49" s="501"/>
      <c r="AW49" s="491"/>
      <c r="AX49" s="491"/>
      <c r="AY49" s="491"/>
      <c r="AZ49" s="494">
        <f t="shared" si="227"/>
        <v>0</v>
      </c>
      <c r="BA49" s="491"/>
      <c r="BB49" s="491"/>
      <c r="BC49" s="491"/>
      <c r="BD49" s="491"/>
      <c r="BE49" s="491"/>
      <c r="BF49" s="493"/>
      <c r="BG49" s="494">
        <f t="shared" si="228"/>
        <v>0</v>
      </c>
      <c r="BH49" s="506"/>
      <c r="BI49" s="492"/>
      <c r="BK49" s="501"/>
      <c r="BL49" s="491"/>
      <c r="BM49" s="491"/>
      <c r="BN49" s="491"/>
      <c r="BO49" s="494">
        <f t="shared" si="229"/>
        <v>0</v>
      </c>
      <c r="BP49" s="491"/>
      <c r="BQ49" s="491"/>
      <c r="BR49" s="491"/>
      <c r="BS49" s="491"/>
      <c r="BT49" s="491"/>
      <c r="BU49" s="493"/>
      <c r="BV49" s="494">
        <f t="shared" si="230"/>
        <v>0</v>
      </c>
      <c r="BW49" s="506"/>
      <c r="BX49" s="492"/>
      <c r="BZ49" s="501"/>
      <c r="CA49" s="491"/>
      <c r="CB49" s="491"/>
      <c r="CC49" s="491"/>
      <c r="CD49" s="494">
        <f t="shared" si="231"/>
        <v>0</v>
      </c>
      <c r="CE49" s="491"/>
      <c r="CF49" s="491"/>
      <c r="CG49" s="491"/>
      <c r="CH49" s="491"/>
      <c r="CI49" s="491"/>
      <c r="CJ49" s="493"/>
      <c r="CK49" s="494">
        <f t="shared" si="232"/>
        <v>0</v>
      </c>
      <c r="CL49" s="506"/>
      <c r="CM49" s="492"/>
      <c r="CO49" s="501"/>
      <c r="CP49" s="491"/>
      <c r="CQ49" s="491"/>
      <c r="CR49" s="491"/>
      <c r="CS49" s="494">
        <f t="shared" si="233"/>
        <v>0</v>
      </c>
      <c r="CT49" s="491"/>
      <c r="CU49" s="491"/>
      <c r="CV49" s="491"/>
      <c r="CW49" s="491"/>
      <c r="CX49" s="491"/>
      <c r="CY49" s="493"/>
      <c r="CZ49" s="494">
        <f t="shared" si="234"/>
        <v>0</v>
      </c>
      <c r="DA49" s="506"/>
      <c r="DB49" s="492"/>
      <c r="DD49" s="501"/>
      <c r="DE49" s="491"/>
      <c r="DF49" s="491"/>
      <c r="DG49" s="491"/>
      <c r="DH49" s="494">
        <f t="shared" si="235"/>
        <v>0</v>
      </c>
      <c r="DI49" s="491"/>
      <c r="DJ49" s="491"/>
      <c r="DK49" s="491"/>
      <c r="DL49" s="491"/>
      <c r="DM49" s="491"/>
      <c r="DN49" s="493"/>
      <c r="DO49" s="494">
        <f t="shared" si="236"/>
        <v>0</v>
      </c>
      <c r="DP49" s="506"/>
      <c r="DQ49" s="492"/>
      <c r="DS49" s="501"/>
      <c r="DT49" s="491"/>
      <c r="DU49" s="491"/>
      <c r="DV49" s="491"/>
      <c r="DW49" s="494">
        <f t="shared" si="237"/>
        <v>0</v>
      </c>
      <c r="DX49" s="491"/>
      <c r="DY49" s="491"/>
      <c r="DZ49" s="491"/>
      <c r="EA49" s="491"/>
      <c r="EB49" s="491"/>
      <c r="EC49" s="493"/>
      <c r="ED49" s="494">
        <f t="shared" si="238"/>
        <v>0</v>
      </c>
      <c r="EE49" s="506"/>
      <c r="EF49" s="492"/>
      <c r="EH49" s="501"/>
      <c r="EI49" s="491"/>
      <c r="EJ49" s="491"/>
      <c r="EK49" s="491"/>
      <c r="EL49" s="494">
        <f t="shared" si="239"/>
        <v>0</v>
      </c>
      <c r="EM49" s="491"/>
      <c r="EN49" s="491"/>
      <c r="EO49" s="491"/>
      <c r="EP49" s="491"/>
      <c r="EQ49" s="491"/>
      <c r="ER49" s="493"/>
      <c r="ES49" s="494">
        <f t="shared" si="240"/>
        <v>0</v>
      </c>
      <c r="ET49" s="506"/>
      <c r="EU49" s="492"/>
    </row>
    <row r="50" spans="2:151" ht="15" customHeight="1" x14ac:dyDescent="0.2">
      <c r="B50" s="496" t="s">
        <v>217</v>
      </c>
      <c r="C50" s="505">
        <f t="shared" ref="C50:P50" si="241">SUM(C51:C54)</f>
        <v>0</v>
      </c>
      <c r="D50" s="494">
        <f t="shared" si="241"/>
        <v>0</v>
      </c>
      <c r="E50" s="494">
        <f t="shared" si="241"/>
        <v>0</v>
      </c>
      <c r="F50" s="494">
        <f t="shared" si="241"/>
        <v>0</v>
      </c>
      <c r="G50" s="494">
        <f t="shared" si="241"/>
        <v>0</v>
      </c>
      <c r="H50" s="494">
        <f t="shared" si="241"/>
        <v>0</v>
      </c>
      <c r="I50" s="494">
        <f t="shared" si="241"/>
        <v>0</v>
      </c>
      <c r="J50" s="494">
        <f t="shared" si="241"/>
        <v>0</v>
      </c>
      <c r="K50" s="494">
        <f t="shared" si="241"/>
        <v>0</v>
      </c>
      <c r="L50" s="494">
        <f t="shared" si="241"/>
        <v>0</v>
      </c>
      <c r="M50" s="494">
        <f t="shared" si="241"/>
        <v>0</v>
      </c>
      <c r="N50" s="494">
        <f t="shared" si="241"/>
        <v>0</v>
      </c>
      <c r="O50" s="494">
        <f t="shared" si="241"/>
        <v>0</v>
      </c>
      <c r="P50" s="495">
        <f t="shared" si="241"/>
        <v>0</v>
      </c>
      <c r="R50" s="500">
        <f t="shared" ref="R50:AE50" si="242">SUM(R51:R54)</f>
        <v>0</v>
      </c>
      <c r="S50" s="494">
        <f t="shared" si="242"/>
        <v>0</v>
      </c>
      <c r="T50" s="494">
        <f t="shared" si="242"/>
        <v>0</v>
      </c>
      <c r="U50" s="494">
        <f t="shared" si="242"/>
        <v>0</v>
      </c>
      <c r="V50" s="494">
        <f t="shared" si="242"/>
        <v>0</v>
      </c>
      <c r="W50" s="494">
        <f t="shared" si="242"/>
        <v>0</v>
      </c>
      <c r="X50" s="494">
        <f t="shared" si="242"/>
        <v>0</v>
      </c>
      <c r="Y50" s="494">
        <f t="shared" si="242"/>
        <v>0</v>
      </c>
      <c r="Z50" s="494">
        <f t="shared" si="242"/>
        <v>0</v>
      </c>
      <c r="AA50" s="494">
        <f t="shared" si="242"/>
        <v>0</v>
      </c>
      <c r="AB50" s="494">
        <f t="shared" si="242"/>
        <v>0</v>
      </c>
      <c r="AC50" s="494">
        <f t="shared" si="242"/>
        <v>0</v>
      </c>
      <c r="AD50" s="494">
        <f t="shared" si="242"/>
        <v>0</v>
      </c>
      <c r="AE50" s="495">
        <f t="shared" si="242"/>
        <v>0</v>
      </c>
      <c r="AG50" s="500">
        <f t="shared" ref="AG50:AT50" si="243">SUM(AG51:AG54)</f>
        <v>0</v>
      </c>
      <c r="AH50" s="494">
        <f t="shared" si="243"/>
        <v>0</v>
      </c>
      <c r="AI50" s="494">
        <f t="shared" si="243"/>
        <v>0</v>
      </c>
      <c r="AJ50" s="494">
        <f t="shared" si="243"/>
        <v>0</v>
      </c>
      <c r="AK50" s="494">
        <f t="shared" si="243"/>
        <v>0</v>
      </c>
      <c r="AL50" s="494">
        <f t="shared" si="243"/>
        <v>0</v>
      </c>
      <c r="AM50" s="494">
        <f t="shared" si="243"/>
        <v>0</v>
      </c>
      <c r="AN50" s="494">
        <f t="shared" si="243"/>
        <v>0</v>
      </c>
      <c r="AO50" s="494">
        <f t="shared" si="243"/>
        <v>0</v>
      </c>
      <c r="AP50" s="494">
        <f t="shared" si="243"/>
        <v>0</v>
      </c>
      <c r="AQ50" s="494">
        <f t="shared" si="243"/>
        <v>0</v>
      </c>
      <c r="AR50" s="494">
        <f t="shared" si="243"/>
        <v>0</v>
      </c>
      <c r="AS50" s="494">
        <f t="shared" si="243"/>
        <v>0</v>
      </c>
      <c r="AT50" s="495">
        <f t="shared" si="243"/>
        <v>0</v>
      </c>
      <c r="AV50" s="500">
        <f t="shared" ref="AV50:BI50" si="244">SUM(AV51:AV54)</f>
        <v>0</v>
      </c>
      <c r="AW50" s="494">
        <f t="shared" si="244"/>
        <v>0</v>
      </c>
      <c r="AX50" s="494">
        <f t="shared" si="244"/>
        <v>0</v>
      </c>
      <c r="AY50" s="494">
        <f t="shared" si="244"/>
        <v>0</v>
      </c>
      <c r="AZ50" s="494">
        <f t="shared" si="244"/>
        <v>0</v>
      </c>
      <c r="BA50" s="494">
        <f t="shared" si="244"/>
        <v>0</v>
      </c>
      <c r="BB50" s="494">
        <f t="shared" si="244"/>
        <v>0</v>
      </c>
      <c r="BC50" s="494">
        <f t="shared" si="244"/>
        <v>0</v>
      </c>
      <c r="BD50" s="494">
        <f t="shared" si="244"/>
        <v>0</v>
      </c>
      <c r="BE50" s="494">
        <f t="shared" si="244"/>
        <v>0</v>
      </c>
      <c r="BF50" s="494">
        <f t="shared" si="244"/>
        <v>0</v>
      </c>
      <c r="BG50" s="494">
        <f t="shared" si="244"/>
        <v>0</v>
      </c>
      <c r="BH50" s="494">
        <f t="shared" si="244"/>
        <v>0</v>
      </c>
      <c r="BI50" s="495">
        <f t="shared" si="244"/>
        <v>0</v>
      </c>
      <c r="BK50" s="500">
        <f t="shared" ref="BK50:BX50" si="245">SUM(BK51:BK54)</f>
        <v>0</v>
      </c>
      <c r="BL50" s="494">
        <f t="shared" si="245"/>
        <v>0</v>
      </c>
      <c r="BM50" s="494">
        <f t="shared" si="245"/>
        <v>0</v>
      </c>
      <c r="BN50" s="494">
        <f t="shared" si="245"/>
        <v>0</v>
      </c>
      <c r="BO50" s="494">
        <f t="shared" si="245"/>
        <v>0</v>
      </c>
      <c r="BP50" s="494">
        <f t="shared" si="245"/>
        <v>0</v>
      </c>
      <c r="BQ50" s="494">
        <f t="shared" si="245"/>
        <v>0</v>
      </c>
      <c r="BR50" s="494">
        <f t="shared" si="245"/>
        <v>0</v>
      </c>
      <c r="BS50" s="494">
        <f t="shared" si="245"/>
        <v>0</v>
      </c>
      <c r="BT50" s="494">
        <f t="shared" si="245"/>
        <v>0</v>
      </c>
      <c r="BU50" s="494">
        <f t="shared" si="245"/>
        <v>0</v>
      </c>
      <c r="BV50" s="494">
        <f t="shared" si="245"/>
        <v>0</v>
      </c>
      <c r="BW50" s="494">
        <f t="shared" si="245"/>
        <v>0</v>
      </c>
      <c r="BX50" s="495">
        <f t="shared" si="245"/>
        <v>0</v>
      </c>
      <c r="BZ50" s="500">
        <f t="shared" ref="BZ50:CM50" si="246">SUM(BZ51:BZ54)</f>
        <v>0</v>
      </c>
      <c r="CA50" s="494">
        <f t="shared" si="246"/>
        <v>0</v>
      </c>
      <c r="CB50" s="494">
        <f t="shared" si="246"/>
        <v>0</v>
      </c>
      <c r="CC50" s="494">
        <f t="shared" si="246"/>
        <v>0</v>
      </c>
      <c r="CD50" s="494">
        <f t="shared" si="246"/>
        <v>0</v>
      </c>
      <c r="CE50" s="494">
        <f t="shared" si="246"/>
        <v>0</v>
      </c>
      <c r="CF50" s="494">
        <f t="shared" si="246"/>
        <v>0</v>
      </c>
      <c r="CG50" s="494">
        <f t="shared" si="246"/>
        <v>0</v>
      </c>
      <c r="CH50" s="494">
        <f t="shared" si="246"/>
        <v>0</v>
      </c>
      <c r="CI50" s="494">
        <f t="shared" si="246"/>
        <v>0</v>
      </c>
      <c r="CJ50" s="494">
        <f t="shared" si="246"/>
        <v>0</v>
      </c>
      <c r="CK50" s="494">
        <f t="shared" si="246"/>
        <v>0</v>
      </c>
      <c r="CL50" s="494">
        <f t="shared" si="246"/>
        <v>0</v>
      </c>
      <c r="CM50" s="495">
        <f t="shared" si="246"/>
        <v>0</v>
      </c>
      <c r="CO50" s="500">
        <f t="shared" ref="CO50:DB50" si="247">SUM(CO51:CO54)</f>
        <v>0</v>
      </c>
      <c r="CP50" s="494">
        <f t="shared" si="247"/>
        <v>0</v>
      </c>
      <c r="CQ50" s="494">
        <f t="shared" si="247"/>
        <v>0</v>
      </c>
      <c r="CR50" s="494">
        <f t="shared" si="247"/>
        <v>0</v>
      </c>
      <c r="CS50" s="494">
        <f t="shared" si="247"/>
        <v>0</v>
      </c>
      <c r="CT50" s="494">
        <f t="shared" si="247"/>
        <v>0</v>
      </c>
      <c r="CU50" s="494">
        <f t="shared" si="247"/>
        <v>0</v>
      </c>
      <c r="CV50" s="494">
        <f t="shared" si="247"/>
        <v>0</v>
      </c>
      <c r="CW50" s="494">
        <f t="shared" si="247"/>
        <v>0</v>
      </c>
      <c r="CX50" s="494">
        <f t="shared" si="247"/>
        <v>0</v>
      </c>
      <c r="CY50" s="494">
        <f t="shared" si="247"/>
        <v>0</v>
      </c>
      <c r="CZ50" s="494">
        <f t="shared" si="247"/>
        <v>0</v>
      </c>
      <c r="DA50" s="494">
        <f t="shared" si="247"/>
        <v>0</v>
      </c>
      <c r="DB50" s="495">
        <f t="shared" si="247"/>
        <v>0</v>
      </c>
      <c r="DD50" s="500">
        <f t="shared" ref="DD50:DQ50" si="248">SUM(DD51:DD54)</f>
        <v>0</v>
      </c>
      <c r="DE50" s="494">
        <f t="shared" si="248"/>
        <v>0</v>
      </c>
      <c r="DF50" s="494">
        <f t="shared" si="248"/>
        <v>0</v>
      </c>
      <c r="DG50" s="494">
        <f t="shared" si="248"/>
        <v>0</v>
      </c>
      <c r="DH50" s="494">
        <f t="shared" si="248"/>
        <v>0</v>
      </c>
      <c r="DI50" s="494">
        <f t="shared" si="248"/>
        <v>0</v>
      </c>
      <c r="DJ50" s="494">
        <f t="shared" si="248"/>
        <v>0</v>
      </c>
      <c r="DK50" s="494">
        <f t="shared" si="248"/>
        <v>0</v>
      </c>
      <c r="DL50" s="494">
        <f t="shared" si="248"/>
        <v>0</v>
      </c>
      <c r="DM50" s="494">
        <f t="shared" si="248"/>
        <v>0</v>
      </c>
      <c r="DN50" s="494">
        <f t="shared" si="248"/>
        <v>0</v>
      </c>
      <c r="DO50" s="494">
        <f t="shared" si="248"/>
        <v>0</v>
      </c>
      <c r="DP50" s="494">
        <f t="shared" si="248"/>
        <v>0</v>
      </c>
      <c r="DQ50" s="495">
        <f t="shared" si="248"/>
        <v>0</v>
      </c>
      <c r="DS50" s="500">
        <f t="shared" ref="DS50:EF50" si="249">SUM(DS51:DS54)</f>
        <v>0</v>
      </c>
      <c r="DT50" s="494">
        <f t="shared" si="249"/>
        <v>0</v>
      </c>
      <c r="DU50" s="494">
        <f t="shared" si="249"/>
        <v>0</v>
      </c>
      <c r="DV50" s="494">
        <f t="shared" si="249"/>
        <v>0</v>
      </c>
      <c r="DW50" s="494">
        <f t="shared" si="249"/>
        <v>0</v>
      </c>
      <c r="DX50" s="494">
        <f t="shared" si="249"/>
        <v>0</v>
      </c>
      <c r="DY50" s="494">
        <f t="shared" si="249"/>
        <v>0</v>
      </c>
      <c r="DZ50" s="494">
        <f t="shared" si="249"/>
        <v>0</v>
      </c>
      <c r="EA50" s="494">
        <f t="shared" si="249"/>
        <v>0</v>
      </c>
      <c r="EB50" s="494">
        <f t="shared" si="249"/>
        <v>0</v>
      </c>
      <c r="EC50" s="494">
        <f t="shared" si="249"/>
        <v>0</v>
      </c>
      <c r="ED50" s="494">
        <f t="shared" si="249"/>
        <v>0</v>
      </c>
      <c r="EE50" s="494">
        <f t="shared" si="249"/>
        <v>0</v>
      </c>
      <c r="EF50" s="495">
        <f t="shared" si="249"/>
        <v>0</v>
      </c>
      <c r="EH50" s="500">
        <f t="shared" ref="EH50:EU50" si="250">SUM(EH51:EH54)</f>
        <v>0</v>
      </c>
      <c r="EI50" s="494">
        <f t="shared" si="250"/>
        <v>0</v>
      </c>
      <c r="EJ50" s="494">
        <f t="shared" si="250"/>
        <v>0</v>
      </c>
      <c r="EK50" s="494">
        <f t="shared" si="250"/>
        <v>0</v>
      </c>
      <c r="EL50" s="494">
        <f t="shared" si="250"/>
        <v>0</v>
      </c>
      <c r="EM50" s="494">
        <f t="shared" si="250"/>
        <v>0</v>
      </c>
      <c r="EN50" s="494">
        <f t="shared" si="250"/>
        <v>0</v>
      </c>
      <c r="EO50" s="494">
        <f t="shared" si="250"/>
        <v>0</v>
      </c>
      <c r="EP50" s="494">
        <f t="shared" si="250"/>
        <v>0</v>
      </c>
      <c r="EQ50" s="494">
        <f t="shared" si="250"/>
        <v>0</v>
      </c>
      <c r="ER50" s="494">
        <f t="shared" si="250"/>
        <v>0</v>
      </c>
      <c r="ES50" s="494">
        <f t="shared" si="250"/>
        <v>0</v>
      </c>
      <c r="ET50" s="494">
        <f t="shared" si="250"/>
        <v>0</v>
      </c>
      <c r="EU50" s="495">
        <f t="shared" si="250"/>
        <v>0</v>
      </c>
    </row>
    <row r="51" spans="2:151" ht="30" customHeight="1" x14ac:dyDescent="0.2">
      <c r="B51" s="496" t="s">
        <v>218</v>
      </c>
      <c r="C51" s="491"/>
      <c r="D51" s="491"/>
      <c r="E51" s="491"/>
      <c r="F51" s="491"/>
      <c r="G51" s="494">
        <f t="shared" ref="G51:G54" si="251">C51+D51-E51+F51</f>
        <v>0</v>
      </c>
      <c r="H51" s="491"/>
      <c r="I51" s="491"/>
      <c r="J51" s="491"/>
      <c r="K51" s="491"/>
      <c r="L51" s="491"/>
      <c r="M51" s="493"/>
      <c r="N51" s="494">
        <f t="shared" ref="N51:N54" si="252">H51+I51-J51+K51-L51+M51</f>
        <v>0</v>
      </c>
      <c r="O51" s="506"/>
      <c r="P51" s="492"/>
      <c r="R51" s="501"/>
      <c r="S51" s="491"/>
      <c r="T51" s="491"/>
      <c r="U51" s="491"/>
      <c r="V51" s="494">
        <f t="shared" ref="V51:V54" si="253">R51+S51-T51+U51</f>
        <v>0</v>
      </c>
      <c r="W51" s="491"/>
      <c r="X51" s="491"/>
      <c r="Y51" s="491"/>
      <c r="Z51" s="491"/>
      <c r="AA51" s="491"/>
      <c r="AB51" s="493"/>
      <c r="AC51" s="494">
        <f t="shared" ref="AC51:AC54" si="254">W51+X51-Y51+Z51-AA51+AB51</f>
        <v>0</v>
      </c>
      <c r="AD51" s="506"/>
      <c r="AE51" s="492"/>
      <c r="AG51" s="501"/>
      <c r="AH51" s="491"/>
      <c r="AI51" s="491"/>
      <c r="AJ51" s="491"/>
      <c r="AK51" s="494">
        <f t="shared" ref="AK51:AK54" si="255">AG51+AH51-AI51+AJ51</f>
        <v>0</v>
      </c>
      <c r="AL51" s="491"/>
      <c r="AM51" s="491"/>
      <c r="AN51" s="491"/>
      <c r="AO51" s="491"/>
      <c r="AP51" s="491"/>
      <c r="AQ51" s="493"/>
      <c r="AR51" s="494">
        <f t="shared" ref="AR51:AR54" si="256">AL51+AM51-AN51+AO51-AP51+AQ51</f>
        <v>0</v>
      </c>
      <c r="AS51" s="506"/>
      <c r="AT51" s="492"/>
      <c r="AV51" s="501"/>
      <c r="AW51" s="491"/>
      <c r="AX51" s="491"/>
      <c r="AY51" s="491"/>
      <c r="AZ51" s="494">
        <f t="shared" ref="AZ51:AZ54" si="257">AV51+AW51-AX51+AY51</f>
        <v>0</v>
      </c>
      <c r="BA51" s="491"/>
      <c r="BB51" s="491"/>
      <c r="BC51" s="491"/>
      <c r="BD51" s="491"/>
      <c r="BE51" s="491"/>
      <c r="BF51" s="493"/>
      <c r="BG51" s="494">
        <f t="shared" ref="BG51:BG54" si="258">BA51+BB51-BC51+BD51-BE51+BF51</f>
        <v>0</v>
      </c>
      <c r="BH51" s="506"/>
      <c r="BI51" s="492"/>
      <c r="BK51" s="501"/>
      <c r="BL51" s="491"/>
      <c r="BM51" s="491"/>
      <c r="BN51" s="491"/>
      <c r="BO51" s="494">
        <f t="shared" ref="BO51:BO54" si="259">BK51+BL51-BM51+BN51</f>
        <v>0</v>
      </c>
      <c r="BP51" s="491"/>
      <c r="BQ51" s="491"/>
      <c r="BR51" s="491"/>
      <c r="BS51" s="491"/>
      <c r="BT51" s="491"/>
      <c r="BU51" s="493"/>
      <c r="BV51" s="494">
        <f t="shared" ref="BV51:BV54" si="260">BP51+BQ51-BR51+BS51-BT51+BU51</f>
        <v>0</v>
      </c>
      <c r="BW51" s="506"/>
      <c r="BX51" s="492"/>
      <c r="BZ51" s="501"/>
      <c r="CA51" s="491"/>
      <c r="CB51" s="491"/>
      <c r="CC51" s="491"/>
      <c r="CD51" s="494">
        <f t="shared" ref="CD51:CD54" si="261">BZ51+CA51-CB51+CC51</f>
        <v>0</v>
      </c>
      <c r="CE51" s="491"/>
      <c r="CF51" s="491"/>
      <c r="CG51" s="491"/>
      <c r="CH51" s="491"/>
      <c r="CI51" s="491"/>
      <c r="CJ51" s="493"/>
      <c r="CK51" s="494">
        <f t="shared" ref="CK51:CK54" si="262">CE51+CF51-CG51+CH51-CI51+CJ51</f>
        <v>0</v>
      </c>
      <c r="CL51" s="506"/>
      <c r="CM51" s="492"/>
      <c r="CO51" s="501"/>
      <c r="CP51" s="491"/>
      <c r="CQ51" s="491"/>
      <c r="CR51" s="491"/>
      <c r="CS51" s="494">
        <f t="shared" ref="CS51:CS54" si="263">CO51+CP51-CQ51+CR51</f>
        <v>0</v>
      </c>
      <c r="CT51" s="491"/>
      <c r="CU51" s="491"/>
      <c r="CV51" s="491"/>
      <c r="CW51" s="491"/>
      <c r="CX51" s="491"/>
      <c r="CY51" s="493"/>
      <c r="CZ51" s="494">
        <f t="shared" ref="CZ51:CZ54" si="264">CT51+CU51-CV51+CW51-CX51+CY51</f>
        <v>0</v>
      </c>
      <c r="DA51" s="506"/>
      <c r="DB51" s="492"/>
      <c r="DD51" s="501"/>
      <c r="DE51" s="491"/>
      <c r="DF51" s="491"/>
      <c r="DG51" s="491"/>
      <c r="DH51" s="494">
        <f t="shared" ref="DH51:DH54" si="265">DD51+DE51-DF51+DG51</f>
        <v>0</v>
      </c>
      <c r="DI51" s="491"/>
      <c r="DJ51" s="491"/>
      <c r="DK51" s="491"/>
      <c r="DL51" s="491"/>
      <c r="DM51" s="491"/>
      <c r="DN51" s="493"/>
      <c r="DO51" s="494">
        <f t="shared" ref="DO51:DO54" si="266">DI51+DJ51-DK51+DL51-DM51+DN51</f>
        <v>0</v>
      </c>
      <c r="DP51" s="506"/>
      <c r="DQ51" s="492"/>
      <c r="DS51" s="501"/>
      <c r="DT51" s="491"/>
      <c r="DU51" s="491"/>
      <c r="DV51" s="491"/>
      <c r="DW51" s="494">
        <f t="shared" ref="DW51:DW54" si="267">DS51+DT51-DU51+DV51</f>
        <v>0</v>
      </c>
      <c r="DX51" s="491"/>
      <c r="DY51" s="491"/>
      <c r="DZ51" s="491"/>
      <c r="EA51" s="491"/>
      <c r="EB51" s="491"/>
      <c r="EC51" s="493"/>
      <c r="ED51" s="494">
        <f t="shared" ref="ED51:ED54" si="268">DX51+DY51-DZ51+EA51-EB51+EC51</f>
        <v>0</v>
      </c>
      <c r="EE51" s="506"/>
      <c r="EF51" s="492"/>
      <c r="EH51" s="501"/>
      <c r="EI51" s="491"/>
      <c r="EJ51" s="491"/>
      <c r="EK51" s="491"/>
      <c r="EL51" s="494">
        <f t="shared" ref="EL51:EL54" si="269">EH51+EI51-EJ51+EK51</f>
        <v>0</v>
      </c>
      <c r="EM51" s="491"/>
      <c r="EN51" s="491"/>
      <c r="EO51" s="491"/>
      <c r="EP51" s="491"/>
      <c r="EQ51" s="491"/>
      <c r="ER51" s="493"/>
      <c r="ES51" s="494">
        <f t="shared" ref="ES51:ES54" si="270">EM51+EN51-EO51+EP51-EQ51+ER51</f>
        <v>0</v>
      </c>
      <c r="ET51" s="506"/>
      <c r="EU51" s="492"/>
    </row>
    <row r="52" spans="2:151" ht="15" customHeight="1" x14ac:dyDescent="0.2">
      <c r="B52" s="496" t="s">
        <v>219</v>
      </c>
      <c r="C52" s="491"/>
      <c r="D52" s="491"/>
      <c r="E52" s="491"/>
      <c r="F52" s="491"/>
      <c r="G52" s="494">
        <f t="shared" si="251"/>
        <v>0</v>
      </c>
      <c r="H52" s="491"/>
      <c r="I52" s="491"/>
      <c r="J52" s="491"/>
      <c r="K52" s="491"/>
      <c r="L52" s="491"/>
      <c r="M52" s="493"/>
      <c r="N52" s="494">
        <f t="shared" si="252"/>
        <v>0</v>
      </c>
      <c r="O52" s="506"/>
      <c r="P52" s="492"/>
      <c r="R52" s="501"/>
      <c r="S52" s="491"/>
      <c r="T52" s="491"/>
      <c r="U52" s="491"/>
      <c r="V52" s="494">
        <f t="shared" si="253"/>
        <v>0</v>
      </c>
      <c r="W52" s="491"/>
      <c r="X52" s="491"/>
      <c r="Y52" s="491"/>
      <c r="Z52" s="491"/>
      <c r="AA52" s="491"/>
      <c r="AB52" s="493"/>
      <c r="AC52" s="494">
        <f t="shared" si="254"/>
        <v>0</v>
      </c>
      <c r="AD52" s="506"/>
      <c r="AE52" s="492"/>
      <c r="AG52" s="501"/>
      <c r="AH52" s="491"/>
      <c r="AI52" s="491"/>
      <c r="AJ52" s="491"/>
      <c r="AK52" s="494">
        <f t="shared" si="255"/>
        <v>0</v>
      </c>
      <c r="AL52" s="491"/>
      <c r="AM52" s="491"/>
      <c r="AN52" s="491"/>
      <c r="AO52" s="491"/>
      <c r="AP52" s="491"/>
      <c r="AQ52" s="493"/>
      <c r="AR52" s="494">
        <f t="shared" si="256"/>
        <v>0</v>
      </c>
      <c r="AS52" s="506"/>
      <c r="AT52" s="492"/>
      <c r="AV52" s="501"/>
      <c r="AW52" s="491"/>
      <c r="AX52" s="491"/>
      <c r="AY52" s="491"/>
      <c r="AZ52" s="494">
        <f t="shared" si="257"/>
        <v>0</v>
      </c>
      <c r="BA52" s="491"/>
      <c r="BB52" s="491"/>
      <c r="BC52" s="491"/>
      <c r="BD52" s="491"/>
      <c r="BE52" s="491"/>
      <c r="BF52" s="493"/>
      <c r="BG52" s="494">
        <f t="shared" si="258"/>
        <v>0</v>
      </c>
      <c r="BH52" s="506"/>
      <c r="BI52" s="492"/>
      <c r="BK52" s="501"/>
      <c r="BL52" s="491"/>
      <c r="BM52" s="491"/>
      <c r="BN52" s="491"/>
      <c r="BO52" s="494">
        <f t="shared" si="259"/>
        <v>0</v>
      </c>
      <c r="BP52" s="491"/>
      <c r="BQ52" s="491"/>
      <c r="BR52" s="491"/>
      <c r="BS52" s="491"/>
      <c r="BT52" s="491"/>
      <c r="BU52" s="493"/>
      <c r="BV52" s="494">
        <f t="shared" si="260"/>
        <v>0</v>
      </c>
      <c r="BW52" s="506"/>
      <c r="BX52" s="492"/>
      <c r="BZ52" s="501"/>
      <c r="CA52" s="491"/>
      <c r="CB52" s="491"/>
      <c r="CC52" s="491"/>
      <c r="CD52" s="494">
        <f t="shared" si="261"/>
        <v>0</v>
      </c>
      <c r="CE52" s="491"/>
      <c r="CF52" s="491"/>
      <c r="CG52" s="491"/>
      <c r="CH52" s="491"/>
      <c r="CI52" s="491"/>
      <c r="CJ52" s="493"/>
      <c r="CK52" s="494">
        <f t="shared" si="262"/>
        <v>0</v>
      </c>
      <c r="CL52" s="506"/>
      <c r="CM52" s="492"/>
      <c r="CO52" s="501"/>
      <c r="CP52" s="491"/>
      <c r="CQ52" s="491"/>
      <c r="CR52" s="491"/>
      <c r="CS52" s="494">
        <f t="shared" si="263"/>
        <v>0</v>
      </c>
      <c r="CT52" s="491"/>
      <c r="CU52" s="491"/>
      <c r="CV52" s="491"/>
      <c r="CW52" s="491"/>
      <c r="CX52" s="491"/>
      <c r="CY52" s="493"/>
      <c r="CZ52" s="494">
        <f t="shared" si="264"/>
        <v>0</v>
      </c>
      <c r="DA52" s="506"/>
      <c r="DB52" s="492"/>
      <c r="DD52" s="501"/>
      <c r="DE52" s="491"/>
      <c r="DF52" s="491"/>
      <c r="DG52" s="491"/>
      <c r="DH52" s="494">
        <f t="shared" si="265"/>
        <v>0</v>
      </c>
      <c r="DI52" s="491"/>
      <c r="DJ52" s="491"/>
      <c r="DK52" s="491"/>
      <c r="DL52" s="491"/>
      <c r="DM52" s="491"/>
      <c r="DN52" s="493"/>
      <c r="DO52" s="494">
        <f t="shared" si="266"/>
        <v>0</v>
      </c>
      <c r="DP52" s="506"/>
      <c r="DQ52" s="492"/>
      <c r="DS52" s="501"/>
      <c r="DT52" s="491"/>
      <c r="DU52" s="491"/>
      <c r="DV52" s="491"/>
      <c r="DW52" s="494">
        <f t="shared" si="267"/>
        <v>0</v>
      </c>
      <c r="DX52" s="491"/>
      <c r="DY52" s="491"/>
      <c r="DZ52" s="491"/>
      <c r="EA52" s="491"/>
      <c r="EB52" s="491"/>
      <c r="EC52" s="493"/>
      <c r="ED52" s="494">
        <f t="shared" si="268"/>
        <v>0</v>
      </c>
      <c r="EE52" s="506"/>
      <c r="EF52" s="492"/>
      <c r="EH52" s="501"/>
      <c r="EI52" s="491"/>
      <c r="EJ52" s="491"/>
      <c r="EK52" s="491"/>
      <c r="EL52" s="494">
        <f t="shared" si="269"/>
        <v>0</v>
      </c>
      <c r="EM52" s="491"/>
      <c r="EN52" s="491"/>
      <c r="EO52" s="491"/>
      <c r="EP52" s="491"/>
      <c r="EQ52" s="491"/>
      <c r="ER52" s="493"/>
      <c r="ES52" s="494">
        <f t="shared" si="270"/>
        <v>0</v>
      </c>
      <c r="ET52" s="506"/>
      <c r="EU52" s="492"/>
    </row>
    <row r="53" spans="2:151" ht="15" customHeight="1" x14ac:dyDescent="0.2">
      <c r="B53" s="496" t="s">
        <v>220</v>
      </c>
      <c r="C53" s="491"/>
      <c r="D53" s="491"/>
      <c r="E53" s="491"/>
      <c r="F53" s="491"/>
      <c r="G53" s="494">
        <f t="shared" si="251"/>
        <v>0</v>
      </c>
      <c r="H53" s="491"/>
      <c r="I53" s="491"/>
      <c r="J53" s="491"/>
      <c r="K53" s="491"/>
      <c r="L53" s="491"/>
      <c r="M53" s="493"/>
      <c r="N53" s="494">
        <f t="shared" si="252"/>
        <v>0</v>
      </c>
      <c r="O53" s="506"/>
      <c r="P53" s="492"/>
      <c r="R53" s="501"/>
      <c r="S53" s="491"/>
      <c r="T53" s="491"/>
      <c r="U53" s="491"/>
      <c r="V53" s="494">
        <f t="shared" si="253"/>
        <v>0</v>
      </c>
      <c r="W53" s="491"/>
      <c r="X53" s="491"/>
      <c r="Y53" s="491"/>
      <c r="Z53" s="491"/>
      <c r="AA53" s="491"/>
      <c r="AB53" s="493"/>
      <c r="AC53" s="494">
        <f t="shared" si="254"/>
        <v>0</v>
      </c>
      <c r="AD53" s="506"/>
      <c r="AE53" s="492"/>
      <c r="AG53" s="501"/>
      <c r="AH53" s="491"/>
      <c r="AI53" s="491"/>
      <c r="AJ53" s="491"/>
      <c r="AK53" s="494">
        <f t="shared" si="255"/>
        <v>0</v>
      </c>
      <c r="AL53" s="491"/>
      <c r="AM53" s="491"/>
      <c r="AN53" s="491"/>
      <c r="AO53" s="491"/>
      <c r="AP53" s="491"/>
      <c r="AQ53" s="493"/>
      <c r="AR53" s="494">
        <f t="shared" si="256"/>
        <v>0</v>
      </c>
      <c r="AS53" s="506"/>
      <c r="AT53" s="492"/>
      <c r="AV53" s="501"/>
      <c r="AW53" s="491"/>
      <c r="AX53" s="491"/>
      <c r="AY53" s="491"/>
      <c r="AZ53" s="494">
        <f t="shared" si="257"/>
        <v>0</v>
      </c>
      <c r="BA53" s="491"/>
      <c r="BB53" s="491"/>
      <c r="BC53" s="491"/>
      <c r="BD53" s="491"/>
      <c r="BE53" s="491"/>
      <c r="BF53" s="493"/>
      <c r="BG53" s="494">
        <f t="shared" si="258"/>
        <v>0</v>
      </c>
      <c r="BH53" s="506"/>
      <c r="BI53" s="492"/>
      <c r="BK53" s="501"/>
      <c r="BL53" s="491"/>
      <c r="BM53" s="491"/>
      <c r="BN53" s="491"/>
      <c r="BO53" s="494">
        <f t="shared" si="259"/>
        <v>0</v>
      </c>
      <c r="BP53" s="491"/>
      <c r="BQ53" s="491"/>
      <c r="BR53" s="491"/>
      <c r="BS53" s="491"/>
      <c r="BT53" s="491"/>
      <c r="BU53" s="493"/>
      <c r="BV53" s="494">
        <f t="shared" si="260"/>
        <v>0</v>
      </c>
      <c r="BW53" s="506"/>
      <c r="BX53" s="492"/>
      <c r="BZ53" s="501"/>
      <c r="CA53" s="491"/>
      <c r="CB53" s="491"/>
      <c r="CC53" s="491"/>
      <c r="CD53" s="494">
        <f t="shared" si="261"/>
        <v>0</v>
      </c>
      <c r="CE53" s="491"/>
      <c r="CF53" s="491"/>
      <c r="CG53" s="491"/>
      <c r="CH53" s="491"/>
      <c r="CI53" s="491"/>
      <c r="CJ53" s="493"/>
      <c r="CK53" s="494">
        <f t="shared" si="262"/>
        <v>0</v>
      </c>
      <c r="CL53" s="506"/>
      <c r="CM53" s="492"/>
      <c r="CO53" s="501"/>
      <c r="CP53" s="491"/>
      <c r="CQ53" s="491"/>
      <c r="CR53" s="491"/>
      <c r="CS53" s="494">
        <f t="shared" si="263"/>
        <v>0</v>
      </c>
      <c r="CT53" s="491"/>
      <c r="CU53" s="491"/>
      <c r="CV53" s="491"/>
      <c r="CW53" s="491"/>
      <c r="CX53" s="491"/>
      <c r="CY53" s="493"/>
      <c r="CZ53" s="494">
        <f t="shared" si="264"/>
        <v>0</v>
      </c>
      <c r="DA53" s="506"/>
      <c r="DB53" s="492"/>
      <c r="DD53" s="501"/>
      <c r="DE53" s="491"/>
      <c r="DF53" s="491"/>
      <c r="DG53" s="491"/>
      <c r="DH53" s="494">
        <f t="shared" si="265"/>
        <v>0</v>
      </c>
      <c r="DI53" s="491"/>
      <c r="DJ53" s="491"/>
      <c r="DK53" s="491"/>
      <c r="DL53" s="491"/>
      <c r="DM53" s="491"/>
      <c r="DN53" s="493"/>
      <c r="DO53" s="494">
        <f t="shared" si="266"/>
        <v>0</v>
      </c>
      <c r="DP53" s="506"/>
      <c r="DQ53" s="492"/>
      <c r="DS53" s="501"/>
      <c r="DT53" s="491"/>
      <c r="DU53" s="491"/>
      <c r="DV53" s="491"/>
      <c r="DW53" s="494">
        <f t="shared" si="267"/>
        <v>0</v>
      </c>
      <c r="DX53" s="491"/>
      <c r="DY53" s="491"/>
      <c r="DZ53" s="491"/>
      <c r="EA53" s="491"/>
      <c r="EB53" s="491"/>
      <c r="EC53" s="493"/>
      <c r="ED53" s="494">
        <f t="shared" si="268"/>
        <v>0</v>
      </c>
      <c r="EE53" s="506"/>
      <c r="EF53" s="492"/>
      <c r="EH53" s="501"/>
      <c r="EI53" s="491"/>
      <c r="EJ53" s="491"/>
      <c r="EK53" s="491"/>
      <c r="EL53" s="494">
        <f t="shared" si="269"/>
        <v>0</v>
      </c>
      <c r="EM53" s="491"/>
      <c r="EN53" s="491"/>
      <c r="EO53" s="491"/>
      <c r="EP53" s="491"/>
      <c r="EQ53" s="491"/>
      <c r="ER53" s="493"/>
      <c r="ES53" s="494">
        <f t="shared" si="270"/>
        <v>0</v>
      </c>
      <c r="ET53" s="506"/>
      <c r="EU53" s="492"/>
    </row>
    <row r="54" spans="2:151" ht="15" customHeight="1" x14ac:dyDescent="0.2">
      <c r="B54" s="496" t="s">
        <v>221</v>
      </c>
      <c r="C54" s="491"/>
      <c r="D54" s="491"/>
      <c r="E54" s="491"/>
      <c r="F54" s="491"/>
      <c r="G54" s="494">
        <f t="shared" si="251"/>
        <v>0</v>
      </c>
      <c r="H54" s="491"/>
      <c r="I54" s="491"/>
      <c r="J54" s="491"/>
      <c r="K54" s="491"/>
      <c r="L54" s="491"/>
      <c r="M54" s="493"/>
      <c r="N54" s="494">
        <f t="shared" si="252"/>
        <v>0</v>
      </c>
      <c r="O54" s="506"/>
      <c r="P54" s="492"/>
      <c r="R54" s="501"/>
      <c r="S54" s="491"/>
      <c r="T54" s="491"/>
      <c r="U54" s="491"/>
      <c r="V54" s="494">
        <f t="shared" si="253"/>
        <v>0</v>
      </c>
      <c r="W54" s="491"/>
      <c r="X54" s="491"/>
      <c r="Y54" s="491"/>
      <c r="Z54" s="491"/>
      <c r="AA54" s="491"/>
      <c r="AB54" s="493"/>
      <c r="AC54" s="494">
        <f t="shared" si="254"/>
        <v>0</v>
      </c>
      <c r="AD54" s="506"/>
      <c r="AE54" s="492"/>
      <c r="AG54" s="501"/>
      <c r="AH54" s="491"/>
      <c r="AI54" s="491"/>
      <c r="AJ54" s="491"/>
      <c r="AK54" s="494">
        <f t="shared" si="255"/>
        <v>0</v>
      </c>
      <c r="AL54" s="491"/>
      <c r="AM54" s="491"/>
      <c r="AN54" s="491"/>
      <c r="AO54" s="491"/>
      <c r="AP54" s="491"/>
      <c r="AQ54" s="493"/>
      <c r="AR54" s="494">
        <f t="shared" si="256"/>
        <v>0</v>
      </c>
      <c r="AS54" s="506"/>
      <c r="AT54" s="492"/>
      <c r="AV54" s="501"/>
      <c r="AW54" s="491"/>
      <c r="AX54" s="491"/>
      <c r="AY54" s="491"/>
      <c r="AZ54" s="494">
        <f t="shared" si="257"/>
        <v>0</v>
      </c>
      <c r="BA54" s="491"/>
      <c r="BB54" s="491"/>
      <c r="BC54" s="491"/>
      <c r="BD54" s="491"/>
      <c r="BE54" s="491"/>
      <c r="BF54" s="493"/>
      <c r="BG54" s="494">
        <f t="shared" si="258"/>
        <v>0</v>
      </c>
      <c r="BH54" s="506"/>
      <c r="BI54" s="492"/>
      <c r="BK54" s="501"/>
      <c r="BL54" s="491"/>
      <c r="BM54" s="491"/>
      <c r="BN54" s="491"/>
      <c r="BO54" s="494">
        <f t="shared" si="259"/>
        <v>0</v>
      </c>
      <c r="BP54" s="491"/>
      <c r="BQ54" s="491"/>
      <c r="BR54" s="491"/>
      <c r="BS54" s="491"/>
      <c r="BT54" s="491"/>
      <c r="BU54" s="493"/>
      <c r="BV54" s="494">
        <f t="shared" si="260"/>
        <v>0</v>
      </c>
      <c r="BW54" s="506"/>
      <c r="BX54" s="492"/>
      <c r="BZ54" s="501"/>
      <c r="CA54" s="491"/>
      <c r="CB54" s="491"/>
      <c r="CC54" s="491"/>
      <c r="CD54" s="494">
        <f t="shared" si="261"/>
        <v>0</v>
      </c>
      <c r="CE54" s="491"/>
      <c r="CF54" s="491"/>
      <c r="CG54" s="491"/>
      <c r="CH54" s="491"/>
      <c r="CI54" s="491"/>
      <c r="CJ54" s="493"/>
      <c r="CK54" s="494">
        <f t="shared" si="262"/>
        <v>0</v>
      </c>
      <c r="CL54" s="506"/>
      <c r="CM54" s="492"/>
      <c r="CO54" s="501"/>
      <c r="CP54" s="491"/>
      <c r="CQ54" s="491"/>
      <c r="CR54" s="491"/>
      <c r="CS54" s="494">
        <f t="shared" si="263"/>
        <v>0</v>
      </c>
      <c r="CT54" s="491"/>
      <c r="CU54" s="491"/>
      <c r="CV54" s="491"/>
      <c r="CW54" s="491"/>
      <c r="CX54" s="491"/>
      <c r="CY54" s="493"/>
      <c r="CZ54" s="494">
        <f t="shared" si="264"/>
        <v>0</v>
      </c>
      <c r="DA54" s="506"/>
      <c r="DB54" s="492"/>
      <c r="DD54" s="501"/>
      <c r="DE54" s="491"/>
      <c r="DF54" s="491"/>
      <c r="DG54" s="491"/>
      <c r="DH54" s="494">
        <f t="shared" si="265"/>
        <v>0</v>
      </c>
      <c r="DI54" s="491"/>
      <c r="DJ54" s="491"/>
      <c r="DK54" s="491"/>
      <c r="DL54" s="491"/>
      <c r="DM54" s="491"/>
      <c r="DN54" s="493"/>
      <c r="DO54" s="494">
        <f t="shared" si="266"/>
        <v>0</v>
      </c>
      <c r="DP54" s="506"/>
      <c r="DQ54" s="492"/>
      <c r="DS54" s="501"/>
      <c r="DT54" s="491"/>
      <c r="DU54" s="491"/>
      <c r="DV54" s="491"/>
      <c r="DW54" s="494">
        <f t="shared" si="267"/>
        <v>0</v>
      </c>
      <c r="DX54" s="491"/>
      <c r="DY54" s="491"/>
      <c r="DZ54" s="491"/>
      <c r="EA54" s="491"/>
      <c r="EB54" s="491"/>
      <c r="EC54" s="493"/>
      <c r="ED54" s="494">
        <f t="shared" si="268"/>
        <v>0</v>
      </c>
      <c r="EE54" s="506"/>
      <c r="EF54" s="492"/>
      <c r="EH54" s="501"/>
      <c r="EI54" s="491"/>
      <c r="EJ54" s="491"/>
      <c r="EK54" s="491"/>
      <c r="EL54" s="494">
        <f t="shared" si="269"/>
        <v>0</v>
      </c>
      <c r="EM54" s="491"/>
      <c r="EN54" s="491"/>
      <c r="EO54" s="491"/>
      <c r="EP54" s="491"/>
      <c r="EQ54" s="491"/>
      <c r="ER54" s="493"/>
      <c r="ES54" s="494">
        <f t="shared" si="270"/>
        <v>0</v>
      </c>
      <c r="ET54" s="506"/>
      <c r="EU54" s="492"/>
    </row>
    <row r="55" spans="2:151" ht="15" customHeight="1" x14ac:dyDescent="0.2">
      <c r="B55" s="496" t="s">
        <v>222</v>
      </c>
      <c r="C55" s="494">
        <f t="shared" ref="C55:P55" si="271">SUM(C56:C61)</f>
        <v>0</v>
      </c>
      <c r="D55" s="494">
        <f t="shared" si="271"/>
        <v>0</v>
      </c>
      <c r="E55" s="494">
        <f t="shared" si="271"/>
        <v>0</v>
      </c>
      <c r="F55" s="494">
        <f t="shared" si="271"/>
        <v>0</v>
      </c>
      <c r="G55" s="494">
        <f t="shared" si="271"/>
        <v>0</v>
      </c>
      <c r="H55" s="494">
        <f t="shared" si="271"/>
        <v>0</v>
      </c>
      <c r="I55" s="494">
        <f t="shared" si="271"/>
        <v>0</v>
      </c>
      <c r="J55" s="494">
        <f t="shared" si="271"/>
        <v>0</v>
      </c>
      <c r="K55" s="494">
        <f t="shared" si="271"/>
        <v>0</v>
      </c>
      <c r="L55" s="494">
        <f t="shared" si="271"/>
        <v>0</v>
      </c>
      <c r="M55" s="494">
        <f t="shared" si="271"/>
        <v>0</v>
      </c>
      <c r="N55" s="494">
        <f t="shared" si="271"/>
        <v>0</v>
      </c>
      <c r="O55" s="494">
        <f t="shared" si="271"/>
        <v>0</v>
      </c>
      <c r="P55" s="495">
        <f t="shared" si="271"/>
        <v>0</v>
      </c>
      <c r="R55" s="500">
        <f t="shared" ref="R55:AE55" si="272">SUM(R56:R61)</f>
        <v>0</v>
      </c>
      <c r="S55" s="494">
        <f t="shared" si="272"/>
        <v>0</v>
      </c>
      <c r="T55" s="494">
        <f t="shared" si="272"/>
        <v>0</v>
      </c>
      <c r="U55" s="494">
        <f t="shared" si="272"/>
        <v>0</v>
      </c>
      <c r="V55" s="494">
        <f t="shared" si="272"/>
        <v>0</v>
      </c>
      <c r="W55" s="494">
        <f t="shared" si="272"/>
        <v>0</v>
      </c>
      <c r="X55" s="494">
        <f t="shared" si="272"/>
        <v>0</v>
      </c>
      <c r="Y55" s="494">
        <f t="shared" si="272"/>
        <v>0</v>
      </c>
      <c r="Z55" s="494">
        <f t="shared" si="272"/>
        <v>0</v>
      </c>
      <c r="AA55" s="494">
        <f t="shared" si="272"/>
        <v>0</v>
      </c>
      <c r="AB55" s="494">
        <f t="shared" si="272"/>
        <v>0</v>
      </c>
      <c r="AC55" s="494">
        <f t="shared" si="272"/>
        <v>0</v>
      </c>
      <c r="AD55" s="494">
        <f t="shared" si="272"/>
        <v>0</v>
      </c>
      <c r="AE55" s="495">
        <f t="shared" si="272"/>
        <v>0</v>
      </c>
      <c r="AG55" s="500">
        <f t="shared" ref="AG55:AT55" si="273">SUM(AG56:AG61)</f>
        <v>0</v>
      </c>
      <c r="AH55" s="494">
        <f t="shared" si="273"/>
        <v>0</v>
      </c>
      <c r="AI55" s="494">
        <f t="shared" si="273"/>
        <v>0</v>
      </c>
      <c r="AJ55" s="494">
        <f t="shared" si="273"/>
        <v>0</v>
      </c>
      <c r="AK55" s="494">
        <f t="shared" si="273"/>
        <v>0</v>
      </c>
      <c r="AL55" s="494">
        <f t="shared" si="273"/>
        <v>0</v>
      </c>
      <c r="AM55" s="494">
        <f t="shared" si="273"/>
        <v>0</v>
      </c>
      <c r="AN55" s="494">
        <f t="shared" si="273"/>
        <v>0</v>
      </c>
      <c r="AO55" s="494">
        <f t="shared" si="273"/>
        <v>0</v>
      </c>
      <c r="AP55" s="494">
        <f t="shared" si="273"/>
        <v>0</v>
      </c>
      <c r="AQ55" s="494">
        <f t="shared" si="273"/>
        <v>0</v>
      </c>
      <c r="AR55" s="494">
        <f t="shared" si="273"/>
        <v>0</v>
      </c>
      <c r="AS55" s="494">
        <f t="shared" si="273"/>
        <v>0</v>
      </c>
      <c r="AT55" s="495">
        <f t="shared" si="273"/>
        <v>0</v>
      </c>
      <c r="AV55" s="500">
        <f t="shared" ref="AV55:BI55" si="274">SUM(AV56:AV61)</f>
        <v>0</v>
      </c>
      <c r="AW55" s="494">
        <f t="shared" si="274"/>
        <v>0</v>
      </c>
      <c r="AX55" s="494">
        <f t="shared" si="274"/>
        <v>0</v>
      </c>
      <c r="AY55" s="494">
        <f t="shared" si="274"/>
        <v>0</v>
      </c>
      <c r="AZ55" s="494">
        <f t="shared" si="274"/>
        <v>0</v>
      </c>
      <c r="BA55" s="494">
        <f t="shared" si="274"/>
        <v>0</v>
      </c>
      <c r="BB55" s="494">
        <f t="shared" si="274"/>
        <v>0</v>
      </c>
      <c r="BC55" s="494">
        <f t="shared" si="274"/>
        <v>0</v>
      </c>
      <c r="BD55" s="494">
        <f t="shared" si="274"/>
        <v>0</v>
      </c>
      <c r="BE55" s="494">
        <f t="shared" si="274"/>
        <v>0</v>
      </c>
      <c r="BF55" s="494">
        <f t="shared" si="274"/>
        <v>0</v>
      </c>
      <c r="BG55" s="494">
        <f t="shared" si="274"/>
        <v>0</v>
      </c>
      <c r="BH55" s="494">
        <f t="shared" si="274"/>
        <v>0</v>
      </c>
      <c r="BI55" s="495">
        <f t="shared" si="274"/>
        <v>0</v>
      </c>
      <c r="BK55" s="500">
        <f t="shared" ref="BK55:BX55" si="275">SUM(BK56:BK61)</f>
        <v>0</v>
      </c>
      <c r="BL55" s="494">
        <f t="shared" si="275"/>
        <v>0</v>
      </c>
      <c r="BM55" s="494">
        <f t="shared" si="275"/>
        <v>0</v>
      </c>
      <c r="BN55" s="494">
        <f t="shared" si="275"/>
        <v>0</v>
      </c>
      <c r="BO55" s="494">
        <f t="shared" si="275"/>
        <v>0</v>
      </c>
      <c r="BP55" s="494">
        <f t="shared" si="275"/>
        <v>0</v>
      </c>
      <c r="BQ55" s="494">
        <f t="shared" si="275"/>
        <v>0</v>
      </c>
      <c r="BR55" s="494">
        <f t="shared" si="275"/>
        <v>0</v>
      </c>
      <c r="BS55" s="494">
        <f t="shared" si="275"/>
        <v>0</v>
      </c>
      <c r="BT55" s="494">
        <f t="shared" si="275"/>
        <v>0</v>
      </c>
      <c r="BU55" s="494">
        <f t="shared" si="275"/>
        <v>0</v>
      </c>
      <c r="BV55" s="494">
        <f t="shared" si="275"/>
        <v>0</v>
      </c>
      <c r="BW55" s="494">
        <f t="shared" si="275"/>
        <v>0</v>
      </c>
      <c r="BX55" s="495">
        <f t="shared" si="275"/>
        <v>0</v>
      </c>
      <c r="BZ55" s="500">
        <f t="shared" ref="BZ55:CM55" si="276">SUM(BZ56:BZ61)</f>
        <v>0</v>
      </c>
      <c r="CA55" s="494">
        <f t="shared" si="276"/>
        <v>0</v>
      </c>
      <c r="CB55" s="494">
        <f t="shared" si="276"/>
        <v>0</v>
      </c>
      <c r="CC55" s="494">
        <f t="shared" si="276"/>
        <v>0</v>
      </c>
      <c r="CD55" s="494">
        <f t="shared" si="276"/>
        <v>0</v>
      </c>
      <c r="CE55" s="494">
        <f t="shared" si="276"/>
        <v>0</v>
      </c>
      <c r="CF55" s="494">
        <f t="shared" si="276"/>
        <v>0</v>
      </c>
      <c r="CG55" s="494">
        <f t="shared" si="276"/>
        <v>0</v>
      </c>
      <c r="CH55" s="494">
        <f t="shared" si="276"/>
        <v>0</v>
      </c>
      <c r="CI55" s="494">
        <f t="shared" si="276"/>
        <v>0</v>
      </c>
      <c r="CJ55" s="494">
        <f t="shared" si="276"/>
        <v>0</v>
      </c>
      <c r="CK55" s="494">
        <f t="shared" si="276"/>
        <v>0</v>
      </c>
      <c r="CL55" s="494">
        <f t="shared" si="276"/>
        <v>0</v>
      </c>
      <c r="CM55" s="495">
        <f t="shared" si="276"/>
        <v>0</v>
      </c>
      <c r="CO55" s="500">
        <f t="shared" ref="CO55:DB55" si="277">SUM(CO56:CO61)</f>
        <v>0</v>
      </c>
      <c r="CP55" s="494">
        <f t="shared" si="277"/>
        <v>0</v>
      </c>
      <c r="CQ55" s="494">
        <f t="shared" si="277"/>
        <v>0</v>
      </c>
      <c r="CR55" s="494">
        <f t="shared" si="277"/>
        <v>0</v>
      </c>
      <c r="CS55" s="494">
        <f t="shared" si="277"/>
        <v>0</v>
      </c>
      <c r="CT55" s="494">
        <f t="shared" si="277"/>
        <v>0</v>
      </c>
      <c r="CU55" s="494">
        <f t="shared" si="277"/>
        <v>0</v>
      </c>
      <c r="CV55" s="494">
        <f t="shared" si="277"/>
        <v>0</v>
      </c>
      <c r="CW55" s="494">
        <f t="shared" si="277"/>
        <v>0</v>
      </c>
      <c r="CX55" s="494">
        <f t="shared" si="277"/>
        <v>0</v>
      </c>
      <c r="CY55" s="494">
        <f t="shared" si="277"/>
        <v>0</v>
      </c>
      <c r="CZ55" s="494">
        <f t="shared" si="277"/>
        <v>0</v>
      </c>
      <c r="DA55" s="494">
        <f t="shared" si="277"/>
        <v>0</v>
      </c>
      <c r="DB55" s="495">
        <f t="shared" si="277"/>
        <v>0</v>
      </c>
      <c r="DD55" s="500">
        <f t="shared" ref="DD55:DQ55" si="278">SUM(DD56:DD61)</f>
        <v>0</v>
      </c>
      <c r="DE55" s="494">
        <f t="shared" si="278"/>
        <v>0</v>
      </c>
      <c r="DF55" s="494">
        <f t="shared" si="278"/>
        <v>0</v>
      </c>
      <c r="DG55" s="494">
        <f t="shared" si="278"/>
        <v>0</v>
      </c>
      <c r="DH55" s="494">
        <f t="shared" si="278"/>
        <v>0</v>
      </c>
      <c r="DI55" s="494">
        <f t="shared" si="278"/>
        <v>0</v>
      </c>
      <c r="DJ55" s="494">
        <f t="shared" si="278"/>
        <v>0</v>
      </c>
      <c r="DK55" s="494">
        <f t="shared" si="278"/>
        <v>0</v>
      </c>
      <c r="DL55" s="494">
        <f t="shared" si="278"/>
        <v>0</v>
      </c>
      <c r="DM55" s="494">
        <f t="shared" si="278"/>
        <v>0</v>
      </c>
      <c r="DN55" s="494">
        <f t="shared" si="278"/>
        <v>0</v>
      </c>
      <c r="DO55" s="494">
        <f t="shared" si="278"/>
        <v>0</v>
      </c>
      <c r="DP55" s="494">
        <f t="shared" si="278"/>
        <v>0</v>
      </c>
      <c r="DQ55" s="495">
        <f t="shared" si="278"/>
        <v>0</v>
      </c>
      <c r="DS55" s="500">
        <f t="shared" ref="DS55:EF55" si="279">SUM(DS56:DS61)</f>
        <v>0</v>
      </c>
      <c r="DT55" s="494">
        <f t="shared" si="279"/>
        <v>0</v>
      </c>
      <c r="DU55" s="494">
        <f t="shared" si="279"/>
        <v>0</v>
      </c>
      <c r="DV55" s="494">
        <f t="shared" si="279"/>
        <v>0</v>
      </c>
      <c r="DW55" s="494">
        <f t="shared" si="279"/>
        <v>0</v>
      </c>
      <c r="DX55" s="494">
        <f t="shared" si="279"/>
        <v>0</v>
      </c>
      <c r="DY55" s="494">
        <f t="shared" si="279"/>
        <v>0</v>
      </c>
      <c r="DZ55" s="494">
        <f t="shared" si="279"/>
        <v>0</v>
      </c>
      <c r="EA55" s="494">
        <f t="shared" si="279"/>
        <v>0</v>
      </c>
      <c r="EB55" s="494">
        <f t="shared" si="279"/>
        <v>0</v>
      </c>
      <c r="EC55" s="494">
        <f t="shared" si="279"/>
        <v>0</v>
      </c>
      <c r="ED55" s="494">
        <f t="shared" si="279"/>
        <v>0</v>
      </c>
      <c r="EE55" s="494">
        <f t="shared" si="279"/>
        <v>0</v>
      </c>
      <c r="EF55" s="495">
        <f t="shared" si="279"/>
        <v>0</v>
      </c>
      <c r="EH55" s="500">
        <f t="shared" ref="EH55:EU55" si="280">SUM(EH56:EH61)</f>
        <v>0</v>
      </c>
      <c r="EI55" s="494">
        <f t="shared" si="280"/>
        <v>0</v>
      </c>
      <c r="EJ55" s="494">
        <f t="shared" si="280"/>
        <v>0</v>
      </c>
      <c r="EK55" s="494">
        <f t="shared" si="280"/>
        <v>0</v>
      </c>
      <c r="EL55" s="494">
        <f t="shared" si="280"/>
        <v>0</v>
      </c>
      <c r="EM55" s="494">
        <f t="shared" si="280"/>
        <v>0</v>
      </c>
      <c r="EN55" s="494">
        <f t="shared" si="280"/>
        <v>0</v>
      </c>
      <c r="EO55" s="494">
        <f t="shared" si="280"/>
        <v>0</v>
      </c>
      <c r="EP55" s="494">
        <f t="shared" si="280"/>
        <v>0</v>
      </c>
      <c r="EQ55" s="494">
        <f t="shared" si="280"/>
        <v>0</v>
      </c>
      <c r="ER55" s="494">
        <f t="shared" si="280"/>
        <v>0</v>
      </c>
      <c r="ES55" s="494">
        <f t="shared" si="280"/>
        <v>0</v>
      </c>
      <c r="ET55" s="494">
        <f t="shared" si="280"/>
        <v>0</v>
      </c>
      <c r="EU55" s="495">
        <f t="shared" si="280"/>
        <v>0</v>
      </c>
    </row>
    <row r="56" spans="2:151" ht="15" customHeight="1" x14ac:dyDescent="0.2">
      <c r="B56" s="496" t="s">
        <v>223</v>
      </c>
      <c r="C56" s="491"/>
      <c r="D56" s="491"/>
      <c r="E56" s="491"/>
      <c r="F56" s="491"/>
      <c r="G56" s="494">
        <f t="shared" ref="G56:G61" si="281">C56+D56-E56+F56</f>
        <v>0</v>
      </c>
      <c r="H56" s="491"/>
      <c r="I56" s="491"/>
      <c r="J56" s="491"/>
      <c r="K56" s="491"/>
      <c r="L56" s="491"/>
      <c r="M56" s="493"/>
      <c r="N56" s="494">
        <f t="shared" ref="N56:N61" si="282">H56+I56-J56+K56-L56+M56</f>
        <v>0</v>
      </c>
      <c r="O56" s="506"/>
      <c r="P56" s="492"/>
      <c r="R56" s="501"/>
      <c r="S56" s="491"/>
      <c r="T56" s="491"/>
      <c r="U56" s="491"/>
      <c r="V56" s="494">
        <f t="shared" ref="V56:V61" si="283">R56+S56-T56+U56</f>
        <v>0</v>
      </c>
      <c r="W56" s="491"/>
      <c r="X56" s="491"/>
      <c r="Y56" s="491"/>
      <c r="Z56" s="491"/>
      <c r="AA56" s="491"/>
      <c r="AB56" s="493"/>
      <c r="AC56" s="494">
        <f t="shared" ref="AC56:AC61" si="284">W56+X56-Y56+Z56-AA56+AB56</f>
        <v>0</v>
      </c>
      <c r="AD56" s="506"/>
      <c r="AE56" s="492"/>
      <c r="AG56" s="501"/>
      <c r="AH56" s="491"/>
      <c r="AI56" s="491"/>
      <c r="AJ56" s="491"/>
      <c r="AK56" s="494">
        <f t="shared" ref="AK56:AK61" si="285">AG56+AH56-AI56+AJ56</f>
        <v>0</v>
      </c>
      <c r="AL56" s="491"/>
      <c r="AM56" s="491"/>
      <c r="AN56" s="491"/>
      <c r="AO56" s="491"/>
      <c r="AP56" s="491"/>
      <c r="AQ56" s="493"/>
      <c r="AR56" s="494">
        <f t="shared" ref="AR56:AR61" si="286">AL56+AM56-AN56+AO56-AP56+AQ56</f>
        <v>0</v>
      </c>
      <c r="AS56" s="506"/>
      <c r="AT56" s="492"/>
      <c r="AV56" s="501"/>
      <c r="AW56" s="491"/>
      <c r="AX56" s="491"/>
      <c r="AY56" s="491"/>
      <c r="AZ56" s="494">
        <f t="shared" ref="AZ56:AZ61" si="287">AV56+AW56-AX56+AY56</f>
        <v>0</v>
      </c>
      <c r="BA56" s="491"/>
      <c r="BB56" s="491"/>
      <c r="BC56" s="491"/>
      <c r="BD56" s="491"/>
      <c r="BE56" s="491"/>
      <c r="BF56" s="493"/>
      <c r="BG56" s="494">
        <f t="shared" ref="BG56:BG61" si="288">BA56+BB56-BC56+BD56-BE56+BF56</f>
        <v>0</v>
      </c>
      <c r="BH56" s="506"/>
      <c r="BI56" s="492"/>
      <c r="BK56" s="501"/>
      <c r="BL56" s="491"/>
      <c r="BM56" s="491"/>
      <c r="BN56" s="491"/>
      <c r="BO56" s="494">
        <f t="shared" ref="BO56:BO61" si="289">BK56+BL56-BM56+BN56</f>
        <v>0</v>
      </c>
      <c r="BP56" s="491"/>
      <c r="BQ56" s="491"/>
      <c r="BR56" s="491"/>
      <c r="BS56" s="491"/>
      <c r="BT56" s="491"/>
      <c r="BU56" s="493"/>
      <c r="BV56" s="494">
        <f t="shared" ref="BV56:BV61" si="290">BP56+BQ56-BR56+BS56-BT56+BU56</f>
        <v>0</v>
      </c>
      <c r="BW56" s="506"/>
      <c r="BX56" s="492"/>
      <c r="BZ56" s="501"/>
      <c r="CA56" s="491"/>
      <c r="CB56" s="491"/>
      <c r="CC56" s="491"/>
      <c r="CD56" s="494">
        <f t="shared" ref="CD56:CD61" si="291">BZ56+CA56-CB56+CC56</f>
        <v>0</v>
      </c>
      <c r="CE56" s="491"/>
      <c r="CF56" s="491"/>
      <c r="CG56" s="491"/>
      <c r="CH56" s="491"/>
      <c r="CI56" s="491"/>
      <c r="CJ56" s="493"/>
      <c r="CK56" s="494">
        <f t="shared" ref="CK56:CK61" si="292">CE56+CF56-CG56+CH56-CI56+CJ56</f>
        <v>0</v>
      </c>
      <c r="CL56" s="506"/>
      <c r="CM56" s="492"/>
      <c r="CO56" s="501"/>
      <c r="CP56" s="491"/>
      <c r="CQ56" s="491"/>
      <c r="CR56" s="491"/>
      <c r="CS56" s="494">
        <f t="shared" ref="CS56:CS61" si="293">CO56+CP56-CQ56+CR56</f>
        <v>0</v>
      </c>
      <c r="CT56" s="491"/>
      <c r="CU56" s="491"/>
      <c r="CV56" s="491"/>
      <c r="CW56" s="491"/>
      <c r="CX56" s="491"/>
      <c r="CY56" s="493"/>
      <c r="CZ56" s="494">
        <f t="shared" ref="CZ56:CZ61" si="294">CT56+CU56-CV56+CW56-CX56+CY56</f>
        <v>0</v>
      </c>
      <c r="DA56" s="506"/>
      <c r="DB56" s="492"/>
      <c r="DD56" s="501"/>
      <c r="DE56" s="491"/>
      <c r="DF56" s="491"/>
      <c r="DG56" s="491"/>
      <c r="DH56" s="494">
        <f t="shared" ref="DH56:DH61" si="295">DD56+DE56-DF56+DG56</f>
        <v>0</v>
      </c>
      <c r="DI56" s="491"/>
      <c r="DJ56" s="491"/>
      <c r="DK56" s="491"/>
      <c r="DL56" s="491"/>
      <c r="DM56" s="491"/>
      <c r="DN56" s="493"/>
      <c r="DO56" s="494">
        <f t="shared" ref="DO56:DO61" si="296">DI56+DJ56-DK56+DL56-DM56+DN56</f>
        <v>0</v>
      </c>
      <c r="DP56" s="506"/>
      <c r="DQ56" s="492"/>
      <c r="DS56" s="501"/>
      <c r="DT56" s="491"/>
      <c r="DU56" s="491"/>
      <c r="DV56" s="491"/>
      <c r="DW56" s="494">
        <f t="shared" ref="DW56:DW61" si="297">DS56+DT56-DU56+DV56</f>
        <v>0</v>
      </c>
      <c r="DX56" s="491"/>
      <c r="DY56" s="491"/>
      <c r="DZ56" s="491"/>
      <c r="EA56" s="491"/>
      <c r="EB56" s="491"/>
      <c r="EC56" s="493"/>
      <c r="ED56" s="494">
        <f t="shared" ref="ED56:ED61" si="298">DX56+DY56-DZ56+EA56-EB56+EC56</f>
        <v>0</v>
      </c>
      <c r="EE56" s="506"/>
      <c r="EF56" s="492"/>
      <c r="EH56" s="501"/>
      <c r="EI56" s="491"/>
      <c r="EJ56" s="491"/>
      <c r="EK56" s="491"/>
      <c r="EL56" s="494">
        <f t="shared" ref="EL56:EL61" si="299">EH56+EI56-EJ56+EK56</f>
        <v>0</v>
      </c>
      <c r="EM56" s="491"/>
      <c r="EN56" s="491"/>
      <c r="EO56" s="491"/>
      <c r="EP56" s="491"/>
      <c r="EQ56" s="491"/>
      <c r="ER56" s="493"/>
      <c r="ES56" s="494">
        <f t="shared" ref="ES56:ES61" si="300">EM56+EN56-EO56+EP56-EQ56+ER56</f>
        <v>0</v>
      </c>
      <c r="ET56" s="506"/>
      <c r="EU56" s="492"/>
    </row>
    <row r="57" spans="2:151" ht="15" customHeight="1" x14ac:dyDescent="0.2">
      <c r="B57" s="496" t="s">
        <v>224</v>
      </c>
      <c r="C57" s="491"/>
      <c r="D57" s="491"/>
      <c r="E57" s="491"/>
      <c r="F57" s="491"/>
      <c r="G57" s="494">
        <f t="shared" si="281"/>
        <v>0</v>
      </c>
      <c r="H57" s="491"/>
      <c r="I57" s="491"/>
      <c r="J57" s="491"/>
      <c r="K57" s="491"/>
      <c r="L57" s="491"/>
      <c r="M57" s="493"/>
      <c r="N57" s="494">
        <f t="shared" si="282"/>
        <v>0</v>
      </c>
      <c r="O57" s="506"/>
      <c r="P57" s="492"/>
      <c r="R57" s="501"/>
      <c r="S57" s="491"/>
      <c r="T57" s="491"/>
      <c r="U57" s="491"/>
      <c r="V57" s="494">
        <f t="shared" si="283"/>
        <v>0</v>
      </c>
      <c r="W57" s="491"/>
      <c r="X57" s="491"/>
      <c r="Y57" s="491"/>
      <c r="Z57" s="491"/>
      <c r="AA57" s="491"/>
      <c r="AB57" s="493"/>
      <c r="AC57" s="494">
        <f t="shared" si="284"/>
        <v>0</v>
      </c>
      <c r="AD57" s="506"/>
      <c r="AE57" s="492"/>
      <c r="AG57" s="501"/>
      <c r="AH57" s="491"/>
      <c r="AI57" s="491"/>
      <c r="AJ57" s="491"/>
      <c r="AK57" s="494">
        <f t="shared" si="285"/>
        <v>0</v>
      </c>
      <c r="AL57" s="491"/>
      <c r="AM57" s="491"/>
      <c r="AN57" s="491"/>
      <c r="AO57" s="491"/>
      <c r="AP57" s="491"/>
      <c r="AQ57" s="493"/>
      <c r="AR57" s="494">
        <f t="shared" si="286"/>
        <v>0</v>
      </c>
      <c r="AS57" s="506"/>
      <c r="AT57" s="492"/>
      <c r="AV57" s="501"/>
      <c r="AW57" s="491"/>
      <c r="AX57" s="491"/>
      <c r="AY57" s="491"/>
      <c r="AZ57" s="494">
        <f t="shared" si="287"/>
        <v>0</v>
      </c>
      <c r="BA57" s="491"/>
      <c r="BB57" s="491"/>
      <c r="BC57" s="491"/>
      <c r="BD57" s="491"/>
      <c r="BE57" s="491"/>
      <c r="BF57" s="493"/>
      <c r="BG57" s="494">
        <f t="shared" si="288"/>
        <v>0</v>
      </c>
      <c r="BH57" s="506"/>
      <c r="BI57" s="492"/>
      <c r="BK57" s="501"/>
      <c r="BL57" s="491"/>
      <c r="BM57" s="491"/>
      <c r="BN57" s="491"/>
      <c r="BO57" s="494">
        <f t="shared" si="289"/>
        <v>0</v>
      </c>
      <c r="BP57" s="491"/>
      <c r="BQ57" s="491"/>
      <c r="BR57" s="491"/>
      <c r="BS57" s="491"/>
      <c r="BT57" s="491"/>
      <c r="BU57" s="493"/>
      <c r="BV57" s="494">
        <f t="shared" si="290"/>
        <v>0</v>
      </c>
      <c r="BW57" s="506"/>
      <c r="BX57" s="492"/>
      <c r="BZ57" s="501"/>
      <c r="CA57" s="491"/>
      <c r="CB57" s="491"/>
      <c r="CC57" s="491"/>
      <c r="CD57" s="494">
        <f t="shared" si="291"/>
        <v>0</v>
      </c>
      <c r="CE57" s="491"/>
      <c r="CF57" s="491"/>
      <c r="CG57" s="491"/>
      <c r="CH57" s="491"/>
      <c r="CI57" s="491"/>
      <c r="CJ57" s="493"/>
      <c r="CK57" s="494">
        <f t="shared" si="292"/>
        <v>0</v>
      </c>
      <c r="CL57" s="506"/>
      <c r="CM57" s="492"/>
      <c r="CO57" s="501"/>
      <c r="CP57" s="491"/>
      <c r="CQ57" s="491"/>
      <c r="CR57" s="491"/>
      <c r="CS57" s="494">
        <f t="shared" si="293"/>
        <v>0</v>
      </c>
      <c r="CT57" s="491"/>
      <c r="CU57" s="491"/>
      <c r="CV57" s="491"/>
      <c r="CW57" s="491"/>
      <c r="CX57" s="491"/>
      <c r="CY57" s="493"/>
      <c r="CZ57" s="494">
        <f t="shared" si="294"/>
        <v>0</v>
      </c>
      <c r="DA57" s="506"/>
      <c r="DB57" s="492"/>
      <c r="DD57" s="501"/>
      <c r="DE57" s="491"/>
      <c r="DF57" s="491"/>
      <c r="DG57" s="491"/>
      <c r="DH57" s="494">
        <f t="shared" si="295"/>
        <v>0</v>
      </c>
      <c r="DI57" s="491"/>
      <c r="DJ57" s="491"/>
      <c r="DK57" s="491"/>
      <c r="DL57" s="491"/>
      <c r="DM57" s="491"/>
      <c r="DN57" s="493"/>
      <c r="DO57" s="494">
        <f t="shared" si="296"/>
        <v>0</v>
      </c>
      <c r="DP57" s="506"/>
      <c r="DQ57" s="492"/>
      <c r="DS57" s="501"/>
      <c r="DT57" s="491"/>
      <c r="DU57" s="491"/>
      <c r="DV57" s="491"/>
      <c r="DW57" s="494">
        <f t="shared" si="297"/>
        <v>0</v>
      </c>
      <c r="DX57" s="491"/>
      <c r="DY57" s="491"/>
      <c r="DZ57" s="491"/>
      <c r="EA57" s="491"/>
      <c r="EB57" s="491"/>
      <c r="EC57" s="493"/>
      <c r="ED57" s="494">
        <f t="shared" si="298"/>
        <v>0</v>
      </c>
      <c r="EE57" s="506"/>
      <c r="EF57" s="492"/>
      <c r="EH57" s="501"/>
      <c r="EI57" s="491"/>
      <c r="EJ57" s="491"/>
      <c r="EK57" s="491"/>
      <c r="EL57" s="494">
        <f t="shared" si="299"/>
        <v>0</v>
      </c>
      <c r="EM57" s="491"/>
      <c r="EN57" s="491"/>
      <c r="EO57" s="491"/>
      <c r="EP57" s="491"/>
      <c r="EQ57" s="491"/>
      <c r="ER57" s="493"/>
      <c r="ES57" s="494">
        <f t="shared" si="300"/>
        <v>0</v>
      </c>
      <c r="ET57" s="506"/>
      <c r="EU57" s="492"/>
    </row>
    <row r="58" spans="2:151" ht="15" customHeight="1" x14ac:dyDescent="0.2">
      <c r="B58" s="496" t="s">
        <v>225</v>
      </c>
      <c r="C58" s="491"/>
      <c r="D58" s="491"/>
      <c r="E58" s="491"/>
      <c r="F58" s="491"/>
      <c r="G58" s="494">
        <f t="shared" si="281"/>
        <v>0</v>
      </c>
      <c r="H58" s="491"/>
      <c r="I58" s="491"/>
      <c r="J58" s="491"/>
      <c r="K58" s="491"/>
      <c r="L58" s="491"/>
      <c r="M58" s="493"/>
      <c r="N58" s="494">
        <f t="shared" si="282"/>
        <v>0</v>
      </c>
      <c r="O58" s="506"/>
      <c r="P58" s="492"/>
      <c r="R58" s="501"/>
      <c r="S58" s="491"/>
      <c r="T58" s="491"/>
      <c r="U58" s="491"/>
      <c r="V58" s="494">
        <f t="shared" si="283"/>
        <v>0</v>
      </c>
      <c r="W58" s="491"/>
      <c r="X58" s="491"/>
      <c r="Y58" s="491"/>
      <c r="Z58" s="491"/>
      <c r="AA58" s="491"/>
      <c r="AB58" s="493"/>
      <c r="AC58" s="494">
        <f t="shared" si="284"/>
        <v>0</v>
      </c>
      <c r="AD58" s="506"/>
      <c r="AE58" s="492"/>
      <c r="AG58" s="501"/>
      <c r="AH58" s="491"/>
      <c r="AI58" s="491"/>
      <c r="AJ58" s="491"/>
      <c r="AK58" s="494">
        <f t="shared" si="285"/>
        <v>0</v>
      </c>
      <c r="AL58" s="491"/>
      <c r="AM58" s="491"/>
      <c r="AN58" s="491"/>
      <c r="AO58" s="491"/>
      <c r="AP58" s="491"/>
      <c r="AQ58" s="493"/>
      <c r="AR58" s="494">
        <f t="shared" si="286"/>
        <v>0</v>
      </c>
      <c r="AS58" s="506"/>
      <c r="AT58" s="492"/>
      <c r="AV58" s="501"/>
      <c r="AW58" s="491"/>
      <c r="AX58" s="491"/>
      <c r="AY58" s="491"/>
      <c r="AZ58" s="494">
        <f t="shared" si="287"/>
        <v>0</v>
      </c>
      <c r="BA58" s="491"/>
      <c r="BB58" s="491"/>
      <c r="BC58" s="491"/>
      <c r="BD58" s="491"/>
      <c r="BE58" s="491"/>
      <c r="BF58" s="493"/>
      <c r="BG58" s="494">
        <f t="shared" si="288"/>
        <v>0</v>
      </c>
      <c r="BH58" s="506"/>
      <c r="BI58" s="492"/>
      <c r="BK58" s="501"/>
      <c r="BL58" s="491"/>
      <c r="BM58" s="491"/>
      <c r="BN58" s="491"/>
      <c r="BO58" s="494">
        <f t="shared" si="289"/>
        <v>0</v>
      </c>
      <c r="BP58" s="491"/>
      <c r="BQ58" s="491"/>
      <c r="BR58" s="491"/>
      <c r="BS58" s="491"/>
      <c r="BT58" s="491"/>
      <c r="BU58" s="493"/>
      <c r="BV58" s="494">
        <f t="shared" si="290"/>
        <v>0</v>
      </c>
      <c r="BW58" s="506"/>
      <c r="BX58" s="492"/>
      <c r="BZ58" s="501"/>
      <c r="CA58" s="491"/>
      <c r="CB58" s="491"/>
      <c r="CC58" s="491"/>
      <c r="CD58" s="494">
        <f t="shared" si="291"/>
        <v>0</v>
      </c>
      <c r="CE58" s="491"/>
      <c r="CF58" s="491"/>
      <c r="CG58" s="491"/>
      <c r="CH58" s="491"/>
      <c r="CI58" s="491"/>
      <c r="CJ58" s="493"/>
      <c r="CK58" s="494">
        <f t="shared" si="292"/>
        <v>0</v>
      </c>
      <c r="CL58" s="506"/>
      <c r="CM58" s="492"/>
      <c r="CO58" s="501"/>
      <c r="CP58" s="491"/>
      <c r="CQ58" s="491"/>
      <c r="CR58" s="491"/>
      <c r="CS58" s="494">
        <f t="shared" si="293"/>
        <v>0</v>
      </c>
      <c r="CT58" s="491"/>
      <c r="CU58" s="491"/>
      <c r="CV58" s="491"/>
      <c r="CW58" s="491"/>
      <c r="CX58" s="491"/>
      <c r="CY58" s="493"/>
      <c r="CZ58" s="494">
        <f t="shared" si="294"/>
        <v>0</v>
      </c>
      <c r="DA58" s="506"/>
      <c r="DB58" s="492"/>
      <c r="DD58" s="501"/>
      <c r="DE58" s="491"/>
      <c r="DF58" s="491"/>
      <c r="DG58" s="491"/>
      <c r="DH58" s="494">
        <f t="shared" si="295"/>
        <v>0</v>
      </c>
      <c r="DI58" s="491"/>
      <c r="DJ58" s="491"/>
      <c r="DK58" s="491"/>
      <c r="DL58" s="491"/>
      <c r="DM58" s="491"/>
      <c r="DN58" s="493"/>
      <c r="DO58" s="494">
        <f t="shared" si="296"/>
        <v>0</v>
      </c>
      <c r="DP58" s="506"/>
      <c r="DQ58" s="492"/>
      <c r="DS58" s="501"/>
      <c r="DT58" s="491"/>
      <c r="DU58" s="491"/>
      <c r="DV58" s="491"/>
      <c r="DW58" s="494">
        <f t="shared" si="297"/>
        <v>0</v>
      </c>
      <c r="DX58" s="491"/>
      <c r="DY58" s="491"/>
      <c r="DZ58" s="491"/>
      <c r="EA58" s="491"/>
      <c r="EB58" s="491"/>
      <c r="EC58" s="493"/>
      <c r="ED58" s="494">
        <f t="shared" si="298"/>
        <v>0</v>
      </c>
      <c r="EE58" s="506"/>
      <c r="EF58" s="492"/>
      <c r="EH58" s="501"/>
      <c r="EI58" s="491"/>
      <c r="EJ58" s="491"/>
      <c r="EK58" s="491"/>
      <c r="EL58" s="494">
        <f t="shared" si="299"/>
        <v>0</v>
      </c>
      <c r="EM58" s="491"/>
      <c r="EN58" s="491"/>
      <c r="EO58" s="491"/>
      <c r="EP58" s="491"/>
      <c r="EQ58" s="491"/>
      <c r="ER58" s="493"/>
      <c r="ES58" s="494">
        <f t="shared" si="300"/>
        <v>0</v>
      </c>
      <c r="ET58" s="506"/>
      <c r="EU58" s="492"/>
    </row>
    <row r="59" spans="2:151" ht="15" customHeight="1" x14ac:dyDescent="0.2">
      <c r="B59" s="496" t="s">
        <v>226</v>
      </c>
      <c r="C59" s="491"/>
      <c r="D59" s="491"/>
      <c r="E59" s="491"/>
      <c r="F59" s="491"/>
      <c r="G59" s="494">
        <f t="shared" si="281"/>
        <v>0</v>
      </c>
      <c r="H59" s="491"/>
      <c r="I59" s="491"/>
      <c r="J59" s="491"/>
      <c r="K59" s="491"/>
      <c r="L59" s="491"/>
      <c r="M59" s="493"/>
      <c r="N59" s="494">
        <f t="shared" si="282"/>
        <v>0</v>
      </c>
      <c r="O59" s="506"/>
      <c r="P59" s="492"/>
      <c r="R59" s="501"/>
      <c r="S59" s="491"/>
      <c r="T59" s="491"/>
      <c r="U59" s="491"/>
      <c r="V59" s="494">
        <f t="shared" si="283"/>
        <v>0</v>
      </c>
      <c r="W59" s="491"/>
      <c r="X59" s="491"/>
      <c r="Y59" s="491"/>
      <c r="Z59" s="491"/>
      <c r="AA59" s="491"/>
      <c r="AB59" s="493"/>
      <c r="AC59" s="494">
        <f t="shared" si="284"/>
        <v>0</v>
      </c>
      <c r="AD59" s="506"/>
      <c r="AE59" s="492"/>
      <c r="AG59" s="501"/>
      <c r="AH59" s="491"/>
      <c r="AI59" s="491"/>
      <c r="AJ59" s="491"/>
      <c r="AK59" s="494">
        <f t="shared" si="285"/>
        <v>0</v>
      </c>
      <c r="AL59" s="491"/>
      <c r="AM59" s="491"/>
      <c r="AN59" s="491"/>
      <c r="AO59" s="491"/>
      <c r="AP59" s="491"/>
      <c r="AQ59" s="493"/>
      <c r="AR59" s="494">
        <f t="shared" si="286"/>
        <v>0</v>
      </c>
      <c r="AS59" s="506"/>
      <c r="AT59" s="492"/>
      <c r="AV59" s="501"/>
      <c r="AW59" s="491"/>
      <c r="AX59" s="491"/>
      <c r="AY59" s="491"/>
      <c r="AZ59" s="494">
        <f t="shared" si="287"/>
        <v>0</v>
      </c>
      <c r="BA59" s="491"/>
      <c r="BB59" s="491"/>
      <c r="BC59" s="491"/>
      <c r="BD59" s="491"/>
      <c r="BE59" s="491"/>
      <c r="BF59" s="493"/>
      <c r="BG59" s="494">
        <f t="shared" si="288"/>
        <v>0</v>
      </c>
      <c r="BH59" s="506"/>
      <c r="BI59" s="492"/>
      <c r="BK59" s="501"/>
      <c r="BL59" s="491"/>
      <c r="BM59" s="491"/>
      <c r="BN59" s="491"/>
      <c r="BO59" s="494">
        <f t="shared" si="289"/>
        <v>0</v>
      </c>
      <c r="BP59" s="491"/>
      <c r="BQ59" s="491"/>
      <c r="BR59" s="491"/>
      <c r="BS59" s="491"/>
      <c r="BT59" s="491"/>
      <c r="BU59" s="493"/>
      <c r="BV59" s="494">
        <f t="shared" si="290"/>
        <v>0</v>
      </c>
      <c r="BW59" s="506"/>
      <c r="BX59" s="492"/>
      <c r="BZ59" s="501"/>
      <c r="CA59" s="491"/>
      <c r="CB59" s="491"/>
      <c r="CC59" s="491"/>
      <c r="CD59" s="494">
        <f t="shared" si="291"/>
        <v>0</v>
      </c>
      <c r="CE59" s="491"/>
      <c r="CF59" s="491"/>
      <c r="CG59" s="491"/>
      <c r="CH59" s="491"/>
      <c r="CI59" s="491"/>
      <c r="CJ59" s="493"/>
      <c r="CK59" s="494">
        <f t="shared" si="292"/>
        <v>0</v>
      </c>
      <c r="CL59" s="506"/>
      <c r="CM59" s="492"/>
      <c r="CO59" s="501"/>
      <c r="CP59" s="491"/>
      <c r="CQ59" s="491"/>
      <c r="CR59" s="491"/>
      <c r="CS59" s="494">
        <f t="shared" si="293"/>
        <v>0</v>
      </c>
      <c r="CT59" s="491"/>
      <c r="CU59" s="491"/>
      <c r="CV59" s="491"/>
      <c r="CW59" s="491"/>
      <c r="CX59" s="491"/>
      <c r="CY59" s="493"/>
      <c r="CZ59" s="494">
        <f t="shared" si="294"/>
        <v>0</v>
      </c>
      <c r="DA59" s="506"/>
      <c r="DB59" s="492"/>
      <c r="DD59" s="501"/>
      <c r="DE59" s="491"/>
      <c r="DF59" s="491"/>
      <c r="DG59" s="491"/>
      <c r="DH59" s="494">
        <f t="shared" si="295"/>
        <v>0</v>
      </c>
      <c r="DI59" s="491"/>
      <c r="DJ59" s="491"/>
      <c r="DK59" s="491"/>
      <c r="DL59" s="491"/>
      <c r="DM59" s="491"/>
      <c r="DN59" s="493"/>
      <c r="DO59" s="494">
        <f t="shared" si="296"/>
        <v>0</v>
      </c>
      <c r="DP59" s="506"/>
      <c r="DQ59" s="492"/>
      <c r="DS59" s="501"/>
      <c r="DT59" s="491"/>
      <c r="DU59" s="491"/>
      <c r="DV59" s="491"/>
      <c r="DW59" s="494">
        <f t="shared" si="297"/>
        <v>0</v>
      </c>
      <c r="DX59" s="491"/>
      <c r="DY59" s="491"/>
      <c r="DZ59" s="491"/>
      <c r="EA59" s="491"/>
      <c r="EB59" s="491"/>
      <c r="EC59" s="493"/>
      <c r="ED59" s="494">
        <f t="shared" si="298"/>
        <v>0</v>
      </c>
      <c r="EE59" s="506"/>
      <c r="EF59" s="492"/>
      <c r="EH59" s="501"/>
      <c r="EI59" s="491"/>
      <c r="EJ59" s="491"/>
      <c r="EK59" s="491"/>
      <c r="EL59" s="494">
        <f t="shared" si="299"/>
        <v>0</v>
      </c>
      <c r="EM59" s="491"/>
      <c r="EN59" s="491"/>
      <c r="EO59" s="491"/>
      <c r="EP59" s="491"/>
      <c r="EQ59" s="491"/>
      <c r="ER59" s="493"/>
      <c r="ES59" s="494">
        <f t="shared" si="300"/>
        <v>0</v>
      </c>
      <c r="ET59" s="506"/>
      <c r="EU59" s="492"/>
    </row>
    <row r="60" spans="2:151" ht="15" customHeight="1" x14ac:dyDescent="0.2">
      <c r="B60" s="496" t="s">
        <v>227</v>
      </c>
      <c r="C60" s="491"/>
      <c r="D60" s="491"/>
      <c r="E60" s="491"/>
      <c r="F60" s="491"/>
      <c r="G60" s="494">
        <f t="shared" si="281"/>
        <v>0</v>
      </c>
      <c r="H60" s="491"/>
      <c r="I60" s="491"/>
      <c r="J60" s="491"/>
      <c r="K60" s="491"/>
      <c r="L60" s="491"/>
      <c r="M60" s="493"/>
      <c r="N60" s="494">
        <f t="shared" si="282"/>
        <v>0</v>
      </c>
      <c r="O60" s="506"/>
      <c r="P60" s="492"/>
      <c r="R60" s="501"/>
      <c r="S60" s="491"/>
      <c r="T60" s="491"/>
      <c r="U60" s="491"/>
      <c r="V60" s="494">
        <f t="shared" si="283"/>
        <v>0</v>
      </c>
      <c r="W60" s="491"/>
      <c r="X60" s="491"/>
      <c r="Y60" s="491"/>
      <c r="Z60" s="491"/>
      <c r="AA60" s="491"/>
      <c r="AB60" s="493"/>
      <c r="AC60" s="494">
        <f t="shared" si="284"/>
        <v>0</v>
      </c>
      <c r="AD60" s="506"/>
      <c r="AE60" s="492"/>
      <c r="AG60" s="501"/>
      <c r="AH60" s="491"/>
      <c r="AI60" s="491"/>
      <c r="AJ60" s="491"/>
      <c r="AK60" s="494">
        <f t="shared" si="285"/>
        <v>0</v>
      </c>
      <c r="AL60" s="491"/>
      <c r="AM60" s="491"/>
      <c r="AN60" s="491"/>
      <c r="AO60" s="491"/>
      <c r="AP60" s="491"/>
      <c r="AQ60" s="493"/>
      <c r="AR60" s="494">
        <f t="shared" si="286"/>
        <v>0</v>
      </c>
      <c r="AS60" s="506"/>
      <c r="AT60" s="492"/>
      <c r="AV60" s="501"/>
      <c r="AW60" s="491"/>
      <c r="AX60" s="491"/>
      <c r="AY60" s="491"/>
      <c r="AZ60" s="494">
        <f t="shared" si="287"/>
        <v>0</v>
      </c>
      <c r="BA60" s="491"/>
      <c r="BB60" s="491"/>
      <c r="BC60" s="491"/>
      <c r="BD60" s="491"/>
      <c r="BE60" s="491"/>
      <c r="BF60" s="493"/>
      <c r="BG60" s="494">
        <f t="shared" si="288"/>
        <v>0</v>
      </c>
      <c r="BH60" s="506"/>
      <c r="BI60" s="492"/>
      <c r="BK60" s="501"/>
      <c r="BL60" s="491"/>
      <c r="BM60" s="491"/>
      <c r="BN60" s="491"/>
      <c r="BO60" s="494">
        <f t="shared" si="289"/>
        <v>0</v>
      </c>
      <c r="BP60" s="491"/>
      <c r="BQ60" s="491"/>
      <c r="BR60" s="491"/>
      <c r="BS60" s="491"/>
      <c r="BT60" s="491"/>
      <c r="BU60" s="493"/>
      <c r="BV60" s="494">
        <f t="shared" si="290"/>
        <v>0</v>
      </c>
      <c r="BW60" s="506"/>
      <c r="BX60" s="492"/>
      <c r="BZ60" s="501"/>
      <c r="CA60" s="491"/>
      <c r="CB60" s="491"/>
      <c r="CC60" s="491"/>
      <c r="CD60" s="494">
        <f t="shared" si="291"/>
        <v>0</v>
      </c>
      <c r="CE60" s="491"/>
      <c r="CF60" s="491"/>
      <c r="CG60" s="491"/>
      <c r="CH60" s="491"/>
      <c r="CI60" s="491"/>
      <c r="CJ60" s="493"/>
      <c r="CK60" s="494">
        <f t="shared" si="292"/>
        <v>0</v>
      </c>
      <c r="CL60" s="506"/>
      <c r="CM60" s="492"/>
      <c r="CO60" s="501"/>
      <c r="CP60" s="491"/>
      <c r="CQ60" s="491"/>
      <c r="CR60" s="491"/>
      <c r="CS60" s="494">
        <f t="shared" si="293"/>
        <v>0</v>
      </c>
      <c r="CT60" s="491"/>
      <c r="CU60" s="491"/>
      <c r="CV60" s="491"/>
      <c r="CW60" s="491"/>
      <c r="CX60" s="491"/>
      <c r="CY60" s="493"/>
      <c r="CZ60" s="494">
        <f t="shared" si="294"/>
        <v>0</v>
      </c>
      <c r="DA60" s="506"/>
      <c r="DB60" s="492"/>
      <c r="DD60" s="501"/>
      <c r="DE60" s="491"/>
      <c r="DF60" s="491"/>
      <c r="DG60" s="491"/>
      <c r="DH60" s="494">
        <f t="shared" si="295"/>
        <v>0</v>
      </c>
      <c r="DI60" s="491"/>
      <c r="DJ60" s="491"/>
      <c r="DK60" s="491"/>
      <c r="DL60" s="491"/>
      <c r="DM60" s="491"/>
      <c r="DN60" s="493"/>
      <c r="DO60" s="494">
        <f t="shared" si="296"/>
        <v>0</v>
      </c>
      <c r="DP60" s="506"/>
      <c r="DQ60" s="492"/>
      <c r="DS60" s="501"/>
      <c r="DT60" s="491"/>
      <c r="DU60" s="491"/>
      <c r="DV60" s="491"/>
      <c r="DW60" s="494">
        <f t="shared" si="297"/>
        <v>0</v>
      </c>
      <c r="DX60" s="491"/>
      <c r="DY60" s="491"/>
      <c r="DZ60" s="491"/>
      <c r="EA60" s="491"/>
      <c r="EB60" s="491"/>
      <c r="EC60" s="493"/>
      <c r="ED60" s="494">
        <f t="shared" si="298"/>
        <v>0</v>
      </c>
      <c r="EE60" s="506"/>
      <c r="EF60" s="492"/>
      <c r="EH60" s="501"/>
      <c r="EI60" s="491"/>
      <c r="EJ60" s="491"/>
      <c r="EK60" s="491"/>
      <c r="EL60" s="494">
        <f t="shared" si="299"/>
        <v>0</v>
      </c>
      <c r="EM60" s="491"/>
      <c r="EN60" s="491"/>
      <c r="EO60" s="491"/>
      <c r="EP60" s="491"/>
      <c r="EQ60" s="491"/>
      <c r="ER60" s="493"/>
      <c r="ES60" s="494">
        <f t="shared" si="300"/>
        <v>0</v>
      </c>
      <c r="ET60" s="506"/>
      <c r="EU60" s="492"/>
    </row>
    <row r="61" spans="2:151" ht="15" customHeight="1" x14ac:dyDescent="0.2">
      <c r="B61" s="496" t="s">
        <v>228</v>
      </c>
      <c r="C61" s="491"/>
      <c r="D61" s="491"/>
      <c r="E61" s="491"/>
      <c r="F61" s="491"/>
      <c r="G61" s="494">
        <f t="shared" si="281"/>
        <v>0</v>
      </c>
      <c r="H61" s="491"/>
      <c r="I61" s="491"/>
      <c r="J61" s="491"/>
      <c r="K61" s="491"/>
      <c r="L61" s="491"/>
      <c r="M61" s="493"/>
      <c r="N61" s="494">
        <f t="shared" si="282"/>
        <v>0</v>
      </c>
      <c r="O61" s="506"/>
      <c r="P61" s="492"/>
      <c r="R61" s="501"/>
      <c r="S61" s="491"/>
      <c r="T61" s="491"/>
      <c r="U61" s="491"/>
      <c r="V61" s="494">
        <f t="shared" si="283"/>
        <v>0</v>
      </c>
      <c r="W61" s="491"/>
      <c r="X61" s="491"/>
      <c r="Y61" s="491"/>
      <c r="Z61" s="491"/>
      <c r="AA61" s="491"/>
      <c r="AB61" s="493"/>
      <c r="AC61" s="494">
        <f t="shared" si="284"/>
        <v>0</v>
      </c>
      <c r="AD61" s="506"/>
      <c r="AE61" s="492"/>
      <c r="AG61" s="501"/>
      <c r="AH61" s="491"/>
      <c r="AI61" s="491"/>
      <c r="AJ61" s="491"/>
      <c r="AK61" s="494">
        <f t="shared" si="285"/>
        <v>0</v>
      </c>
      <c r="AL61" s="491"/>
      <c r="AM61" s="491"/>
      <c r="AN61" s="491"/>
      <c r="AO61" s="491"/>
      <c r="AP61" s="491"/>
      <c r="AQ61" s="493"/>
      <c r="AR61" s="494">
        <f t="shared" si="286"/>
        <v>0</v>
      </c>
      <c r="AS61" s="506"/>
      <c r="AT61" s="492"/>
      <c r="AV61" s="501"/>
      <c r="AW61" s="491"/>
      <c r="AX61" s="491"/>
      <c r="AY61" s="491"/>
      <c r="AZ61" s="494">
        <f t="shared" si="287"/>
        <v>0</v>
      </c>
      <c r="BA61" s="491"/>
      <c r="BB61" s="491"/>
      <c r="BC61" s="491"/>
      <c r="BD61" s="491"/>
      <c r="BE61" s="491"/>
      <c r="BF61" s="493"/>
      <c r="BG61" s="494">
        <f t="shared" si="288"/>
        <v>0</v>
      </c>
      <c r="BH61" s="506"/>
      <c r="BI61" s="492"/>
      <c r="BK61" s="501"/>
      <c r="BL61" s="491"/>
      <c r="BM61" s="491"/>
      <c r="BN61" s="491"/>
      <c r="BO61" s="494">
        <f t="shared" si="289"/>
        <v>0</v>
      </c>
      <c r="BP61" s="491"/>
      <c r="BQ61" s="491"/>
      <c r="BR61" s="491"/>
      <c r="BS61" s="491"/>
      <c r="BT61" s="491"/>
      <c r="BU61" s="493"/>
      <c r="BV61" s="494">
        <f t="shared" si="290"/>
        <v>0</v>
      </c>
      <c r="BW61" s="506"/>
      <c r="BX61" s="492"/>
      <c r="BZ61" s="501"/>
      <c r="CA61" s="491"/>
      <c r="CB61" s="491"/>
      <c r="CC61" s="491"/>
      <c r="CD61" s="494">
        <f t="shared" si="291"/>
        <v>0</v>
      </c>
      <c r="CE61" s="491"/>
      <c r="CF61" s="491"/>
      <c r="CG61" s="491"/>
      <c r="CH61" s="491"/>
      <c r="CI61" s="491"/>
      <c r="CJ61" s="493"/>
      <c r="CK61" s="494">
        <f t="shared" si="292"/>
        <v>0</v>
      </c>
      <c r="CL61" s="506"/>
      <c r="CM61" s="492"/>
      <c r="CO61" s="501"/>
      <c r="CP61" s="491"/>
      <c r="CQ61" s="491"/>
      <c r="CR61" s="491"/>
      <c r="CS61" s="494">
        <f t="shared" si="293"/>
        <v>0</v>
      </c>
      <c r="CT61" s="491"/>
      <c r="CU61" s="491"/>
      <c r="CV61" s="491"/>
      <c r="CW61" s="491"/>
      <c r="CX61" s="491"/>
      <c r="CY61" s="493"/>
      <c r="CZ61" s="494">
        <f t="shared" si="294"/>
        <v>0</v>
      </c>
      <c r="DA61" s="506"/>
      <c r="DB61" s="492"/>
      <c r="DD61" s="501"/>
      <c r="DE61" s="491"/>
      <c r="DF61" s="491"/>
      <c r="DG61" s="491"/>
      <c r="DH61" s="494">
        <f t="shared" si="295"/>
        <v>0</v>
      </c>
      <c r="DI61" s="491"/>
      <c r="DJ61" s="491"/>
      <c r="DK61" s="491"/>
      <c r="DL61" s="491"/>
      <c r="DM61" s="491"/>
      <c r="DN61" s="493"/>
      <c r="DO61" s="494">
        <f t="shared" si="296"/>
        <v>0</v>
      </c>
      <c r="DP61" s="506"/>
      <c r="DQ61" s="492"/>
      <c r="DS61" s="501"/>
      <c r="DT61" s="491"/>
      <c r="DU61" s="491"/>
      <c r="DV61" s="491"/>
      <c r="DW61" s="494">
        <f t="shared" si="297"/>
        <v>0</v>
      </c>
      <c r="DX61" s="491"/>
      <c r="DY61" s="491"/>
      <c r="DZ61" s="491"/>
      <c r="EA61" s="491"/>
      <c r="EB61" s="491"/>
      <c r="EC61" s="493"/>
      <c r="ED61" s="494">
        <f t="shared" si="298"/>
        <v>0</v>
      </c>
      <c r="EE61" s="506"/>
      <c r="EF61" s="492"/>
      <c r="EH61" s="501"/>
      <c r="EI61" s="491"/>
      <c r="EJ61" s="491"/>
      <c r="EK61" s="491"/>
      <c r="EL61" s="494">
        <f t="shared" si="299"/>
        <v>0</v>
      </c>
      <c r="EM61" s="491"/>
      <c r="EN61" s="491"/>
      <c r="EO61" s="491"/>
      <c r="EP61" s="491"/>
      <c r="EQ61" s="491"/>
      <c r="ER61" s="493"/>
      <c r="ES61" s="494">
        <f t="shared" si="300"/>
        <v>0</v>
      </c>
      <c r="ET61" s="506"/>
      <c r="EU61" s="492"/>
    </row>
    <row r="62" spans="2:151" ht="15" customHeight="1" x14ac:dyDescent="0.2">
      <c r="B62" s="488" t="s">
        <v>211</v>
      </c>
      <c r="C62" s="489"/>
      <c r="D62" s="490"/>
      <c r="E62" s="490"/>
      <c r="F62" s="490"/>
      <c r="G62" s="490"/>
      <c r="H62" s="491"/>
      <c r="I62" s="491"/>
      <c r="J62" s="517"/>
      <c r="K62" s="507"/>
      <c r="L62" s="507"/>
      <c r="M62" s="507"/>
      <c r="N62" s="507"/>
      <c r="O62" s="507"/>
      <c r="P62" s="518"/>
      <c r="R62" s="502"/>
      <c r="S62" s="490"/>
      <c r="T62" s="490"/>
      <c r="U62" s="490"/>
      <c r="V62" s="490"/>
      <c r="W62" s="491"/>
      <c r="X62" s="491"/>
      <c r="Y62" s="517"/>
      <c r="Z62" s="507"/>
      <c r="AA62" s="507"/>
      <c r="AB62" s="507"/>
      <c r="AC62" s="507"/>
      <c r="AD62" s="507"/>
      <c r="AE62" s="518"/>
      <c r="AG62" s="502"/>
      <c r="AH62" s="490"/>
      <c r="AI62" s="490"/>
      <c r="AJ62" s="490"/>
      <c r="AK62" s="490"/>
      <c r="AL62" s="491"/>
      <c r="AM62" s="491"/>
      <c r="AN62" s="517"/>
      <c r="AO62" s="507"/>
      <c r="AP62" s="507"/>
      <c r="AQ62" s="507"/>
      <c r="AR62" s="507"/>
      <c r="AS62" s="507"/>
      <c r="AT62" s="518"/>
      <c r="AV62" s="502"/>
      <c r="AW62" s="490"/>
      <c r="AX62" s="490"/>
      <c r="AY62" s="490"/>
      <c r="AZ62" s="490"/>
      <c r="BA62" s="491"/>
      <c r="BB62" s="491"/>
      <c r="BC62" s="517"/>
      <c r="BD62" s="507"/>
      <c r="BE62" s="507"/>
      <c r="BF62" s="507"/>
      <c r="BG62" s="507"/>
      <c r="BH62" s="507"/>
      <c r="BI62" s="518"/>
      <c r="BK62" s="502"/>
      <c r="BL62" s="490"/>
      <c r="BM62" s="490"/>
      <c r="BN62" s="490"/>
      <c r="BO62" s="490"/>
      <c r="BP62" s="491"/>
      <c r="BQ62" s="491"/>
      <c r="BR62" s="517"/>
      <c r="BS62" s="507"/>
      <c r="BT62" s="507"/>
      <c r="BU62" s="507"/>
      <c r="BV62" s="507"/>
      <c r="BW62" s="507"/>
      <c r="BX62" s="518"/>
      <c r="BZ62" s="502"/>
      <c r="CA62" s="490"/>
      <c r="CB62" s="490"/>
      <c r="CC62" s="490"/>
      <c r="CD62" s="490"/>
      <c r="CE62" s="491"/>
      <c r="CF62" s="491"/>
      <c r="CG62" s="517"/>
      <c r="CH62" s="507"/>
      <c r="CI62" s="507"/>
      <c r="CJ62" s="507"/>
      <c r="CK62" s="507"/>
      <c r="CL62" s="507"/>
      <c r="CM62" s="518"/>
      <c r="CO62" s="502"/>
      <c r="CP62" s="490"/>
      <c r="CQ62" s="490"/>
      <c r="CR62" s="490"/>
      <c r="CS62" s="490"/>
      <c r="CT62" s="491"/>
      <c r="CU62" s="491"/>
      <c r="CV62" s="517"/>
      <c r="CW62" s="507"/>
      <c r="CX62" s="507"/>
      <c r="CY62" s="507"/>
      <c r="CZ62" s="507"/>
      <c r="DA62" s="507"/>
      <c r="DB62" s="518"/>
      <c r="DD62" s="502"/>
      <c r="DE62" s="490"/>
      <c r="DF62" s="490"/>
      <c r="DG62" s="490"/>
      <c r="DH62" s="490"/>
      <c r="DI62" s="491"/>
      <c r="DJ62" s="491"/>
      <c r="DK62" s="517"/>
      <c r="DL62" s="507"/>
      <c r="DM62" s="507"/>
      <c r="DN62" s="507"/>
      <c r="DO62" s="507"/>
      <c r="DP62" s="507"/>
      <c r="DQ62" s="518"/>
      <c r="DS62" s="502"/>
      <c r="DT62" s="490"/>
      <c r="DU62" s="490"/>
      <c r="DV62" s="490"/>
      <c r="DW62" s="490"/>
      <c r="DX62" s="491"/>
      <c r="DY62" s="491"/>
      <c r="DZ62" s="517"/>
      <c r="EA62" s="507"/>
      <c r="EB62" s="507"/>
      <c r="EC62" s="507"/>
      <c r="ED62" s="507"/>
      <c r="EE62" s="507"/>
      <c r="EF62" s="518"/>
      <c r="EH62" s="502"/>
      <c r="EI62" s="490"/>
      <c r="EJ62" s="490"/>
      <c r="EK62" s="490"/>
      <c r="EL62" s="490"/>
      <c r="EM62" s="491"/>
      <c r="EN62" s="491"/>
      <c r="EO62" s="517"/>
      <c r="EP62" s="507"/>
      <c r="EQ62" s="507"/>
      <c r="ER62" s="507"/>
      <c r="ES62" s="507"/>
      <c r="ET62" s="507"/>
      <c r="EU62" s="518"/>
    </row>
    <row r="63" spans="2:151" ht="18" customHeight="1" x14ac:dyDescent="0.2">
      <c r="B63" s="282">
        <f>B44+1</f>
        <v>2025</v>
      </c>
      <c r="C63" s="484"/>
      <c r="D63" s="485"/>
      <c r="E63" s="485"/>
      <c r="F63" s="485"/>
      <c r="G63" s="485"/>
      <c r="H63" s="485"/>
      <c r="I63" s="485"/>
      <c r="J63" s="485"/>
      <c r="K63" s="485"/>
      <c r="L63" s="485"/>
      <c r="M63" s="485"/>
      <c r="N63" s="485"/>
      <c r="O63" s="485"/>
      <c r="P63" s="486"/>
      <c r="R63" s="499"/>
      <c r="S63" s="485"/>
      <c r="T63" s="485"/>
      <c r="U63" s="485"/>
      <c r="V63" s="485"/>
      <c r="W63" s="485"/>
      <c r="X63" s="485"/>
      <c r="Y63" s="485"/>
      <c r="Z63" s="485"/>
      <c r="AA63" s="485"/>
      <c r="AB63" s="485"/>
      <c r="AC63" s="485"/>
      <c r="AD63" s="485"/>
      <c r="AE63" s="486"/>
      <c r="AG63" s="499"/>
      <c r="AH63" s="485"/>
      <c r="AI63" s="485"/>
      <c r="AJ63" s="485"/>
      <c r="AK63" s="485"/>
      <c r="AL63" s="485"/>
      <c r="AM63" s="485"/>
      <c r="AN63" s="485"/>
      <c r="AO63" s="485"/>
      <c r="AP63" s="485"/>
      <c r="AQ63" s="485"/>
      <c r="AR63" s="485"/>
      <c r="AS63" s="485"/>
      <c r="AT63" s="486"/>
      <c r="AV63" s="499"/>
      <c r="AW63" s="485"/>
      <c r="AX63" s="485"/>
      <c r="AY63" s="485"/>
      <c r="AZ63" s="485"/>
      <c r="BA63" s="485"/>
      <c r="BB63" s="485"/>
      <c r="BC63" s="485"/>
      <c r="BD63" s="485"/>
      <c r="BE63" s="485"/>
      <c r="BF63" s="485"/>
      <c r="BG63" s="485"/>
      <c r="BH63" s="485"/>
      <c r="BI63" s="486"/>
      <c r="BK63" s="499"/>
      <c r="BL63" s="485"/>
      <c r="BM63" s="485"/>
      <c r="BN63" s="485"/>
      <c r="BO63" s="485"/>
      <c r="BP63" s="485"/>
      <c r="BQ63" s="485"/>
      <c r="BR63" s="485"/>
      <c r="BS63" s="485"/>
      <c r="BT63" s="485"/>
      <c r="BU63" s="485"/>
      <c r="BV63" s="485"/>
      <c r="BW63" s="485"/>
      <c r="BX63" s="486"/>
      <c r="BZ63" s="499"/>
      <c r="CA63" s="485"/>
      <c r="CB63" s="485"/>
      <c r="CC63" s="485"/>
      <c r="CD63" s="485"/>
      <c r="CE63" s="485"/>
      <c r="CF63" s="485"/>
      <c r="CG63" s="485"/>
      <c r="CH63" s="485"/>
      <c r="CI63" s="485"/>
      <c r="CJ63" s="485"/>
      <c r="CK63" s="485"/>
      <c r="CL63" s="485"/>
      <c r="CM63" s="486"/>
      <c r="CO63" s="499"/>
      <c r="CP63" s="485"/>
      <c r="CQ63" s="485"/>
      <c r="CR63" s="485"/>
      <c r="CS63" s="485"/>
      <c r="CT63" s="485"/>
      <c r="CU63" s="485"/>
      <c r="CV63" s="485"/>
      <c r="CW63" s="485"/>
      <c r="CX63" s="485"/>
      <c r="CY63" s="485"/>
      <c r="CZ63" s="485"/>
      <c r="DA63" s="485"/>
      <c r="DB63" s="486"/>
      <c r="DD63" s="499"/>
      <c r="DE63" s="485"/>
      <c r="DF63" s="485"/>
      <c r="DG63" s="485"/>
      <c r="DH63" s="485"/>
      <c r="DI63" s="485"/>
      <c r="DJ63" s="485"/>
      <c r="DK63" s="485"/>
      <c r="DL63" s="485"/>
      <c r="DM63" s="485"/>
      <c r="DN63" s="485"/>
      <c r="DO63" s="485"/>
      <c r="DP63" s="485"/>
      <c r="DQ63" s="486"/>
      <c r="DS63" s="499"/>
      <c r="DT63" s="485"/>
      <c r="DU63" s="485"/>
      <c r="DV63" s="485"/>
      <c r="DW63" s="485"/>
      <c r="DX63" s="485"/>
      <c r="DY63" s="485"/>
      <c r="DZ63" s="485"/>
      <c r="EA63" s="485"/>
      <c r="EB63" s="485"/>
      <c r="EC63" s="485"/>
      <c r="ED63" s="485"/>
      <c r="EE63" s="485"/>
      <c r="EF63" s="486"/>
      <c r="EH63" s="499"/>
      <c r="EI63" s="485"/>
      <c r="EJ63" s="485"/>
      <c r="EK63" s="485"/>
      <c r="EL63" s="485"/>
      <c r="EM63" s="485"/>
      <c r="EN63" s="485"/>
      <c r="EO63" s="485"/>
      <c r="EP63" s="485"/>
      <c r="EQ63" s="485"/>
      <c r="ER63" s="485"/>
      <c r="ES63" s="485"/>
      <c r="ET63" s="485"/>
      <c r="EU63" s="486"/>
    </row>
    <row r="64" spans="2:151" ht="15" customHeight="1" x14ac:dyDescent="0.2">
      <c r="B64" s="488" t="s">
        <v>212</v>
      </c>
      <c r="C64" s="494">
        <f t="shared" ref="C64:P64" si="301">SUM(C65+C69+C74)</f>
        <v>0</v>
      </c>
      <c r="D64" s="494">
        <f t="shared" si="301"/>
        <v>0</v>
      </c>
      <c r="E64" s="494">
        <f t="shared" si="301"/>
        <v>0</v>
      </c>
      <c r="F64" s="494">
        <f t="shared" si="301"/>
        <v>0</v>
      </c>
      <c r="G64" s="494">
        <f t="shared" si="301"/>
        <v>0</v>
      </c>
      <c r="H64" s="494">
        <f t="shared" si="301"/>
        <v>0</v>
      </c>
      <c r="I64" s="494">
        <f t="shared" si="301"/>
        <v>0</v>
      </c>
      <c r="J64" s="494">
        <f t="shared" si="301"/>
        <v>0</v>
      </c>
      <c r="K64" s="494">
        <f t="shared" si="301"/>
        <v>0</v>
      </c>
      <c r="L64" s="494">
        <f t="shared" si="301"/>
        <v>0</v>
      </c>
      <c r="M64" s="494">
        <f t="shared" si="301"/>
        <v>0</v>
      </c>
      <c r="N64" s="494">
        <f t="shared" si="301"/>
        <v>0</v>
      </c>
      <c r="O64" s="505">
        <f t="shared" si="301"/>
        <v>0</v>
      </c>
      <c r="P64" s="495">
        <f t="shared" si="301"/>
        <v>0</v>
      </c>
      <c r="R64" s="500">
        <f t="shared" ref="R64:AE64" si="302">SUM(R65+R69+R74)</f>
        <v>0</v>
      </c>
      <c r="S64" s="494">
        <f t="shared" si="302"/>
        <v>0</v>
      </c>
      <c r="T64" s="494">
        <f t="shared" si="302"/>
        <v>0</v>
      </c>
      <c r="U64" s="494">
        <f t="shared" si="302"/>
        <v>0</v>
      </c>
      <c r="V64" s="494">
        <f t="shared" si="302"/>
        <v>0</v>
      </c>
      <c r="W64" s="494">
        <f t="shared" si="302"/>
        <v>0</v>
      </c>
      <c r="X64" s="494">
        <f t="shared" si="302"/>
        <v>0</v>
      </c>
      <c r="Y64" s="494">
        <f t="shared" si="302"/>
        <v>0</v>
      </c>
      <c r="Z64" s="494">
        <f t="shared" si="302"/>
        <v>0</v>
      </c>
      <c r="AA64" s="494">
        <f t="shared" si="302"/>
        <v>0</v>
      </c>
      <c r="AB64" s="494">
        <f t="shared" si="302"/>
        <v>0</v>
      </c>
      <c r="AC64" s="494">
        <f t="shared" si="302"/>
        <v>0</v>
      </c>
      <c r="AD64" s="505">
        <f t="shared" si="302"/>
        <v>0</v>
      </c>
      <c r="AE64" s="495">
        <f t="shared" si="302"/>
        <v>0</v>
      </c>
      <c r="AG64" s="500">
        <f t="shared" ref="AG64:AT64" si="303">SUM(AG65+AG69+AG74)</f>
        <v>0</v>
      </c>
      <c r="AH64" s="494">
        <f t="shared" si="303"/>
        <v>0</v>
      </c>
      <c r="AI64" s="494">
        <f t="shared" si="303"/>
        <v>0</v>
      </c>
      <c r="AJ64" s="494">
        <f t="shared" si="303"/>
        <v>0</v>
      </c>
      <c r="AK64" s="494">
        <f t="shared" si="303"/>
        <v>0</v>
      </c>
      <c r="AL64" s="494">
        <f t="shared" si="303"/>
        <v>0</v>
      </c>
      <c r="AM64" s="494">
        <f t="shared" si="303"/>
        <v>0</v>
      </c>
      <c r="AN64" s="494">
        <f t="shared" si="303"/>
        <v>0</v>
      </c>
      <c r="AO64" s="494">
        <f t="shared" si="303"/>
        <v>0</v>
      </c>
      <c r="AP64" s="494">
        <f t="shared" si="303"/>
        <v>0</v>
      </c>
      <c r="AQ64" s="494">
        <f t="shared" si="303"/>
        <v>0</v>
      </c>
      <c r="AR64" s="494">
        <f t="shared" si="303"/>
        <v>0</v>
      </c>
      <c r="AS64" s="505">
        <f t="shared" si="303"/>
        <v>0</v>
      </c>
      <c r="AT64" s="495">
        <f t="shared" si="303"/>
        <v>0</v>
      </c>
      <c r="AV64" s="500">
        <f t="shared" ref="AV64:BI64" si="304">SUM(AV65+AV69+AV74)</f>
        <v>0</v>
      </c>
      <c r="AW64" s="494">
        <f t="shared" si="304"/>
        <v>0</v>
      </c>
      <c r="AX64" s="494">
        <f t="shared" si="304"/>
        <v>0</v>
      </c>
      <c r="AY64" s="494">
        <f t="shared" si="304"/>
        <v>0</v>
      </c>
      <c r="AZ64" s="494">
        <f t="shared" si="304"/>
        <v>0</v>
      </c>
      <c r="BA64" s="494">
        <f t="shared" si="304"/>
        <v>0</v>
      </c>
      <c r="BB64" s="494">
        <f t="shared" si="304"/>
        <v>0</v>
      </c>
      <c r="BC64" s="494">
        <f t="shared" si="304"/>
        <v>0</v>
      </c>
      <c r="BD64" s="494">
        <f t="shared" si="304"/>
        <v>0</v>
      </c>
      <c r="BE64" s="494">
        <f t="shared" si="304"/>
        <v>0</v>
      </c>
      <c r="BF64" s="494">
        <f t="shared" si="304"/>
        <v>0</v>
      </c>
      <c r="BG64" s="494">
        <f t="shared" si="304"/>
        <v>0</v>
      </c>
      <c r="BH64" s="505">
        <f t="shared" si="304"/>
        <v>0</v>
      </c>
      <c r="BI64" s="495">
        <f t="shared" si="304"/>
        <v>0</v>
      </c>
      <c r="BK64" s="500">
        <f t="shared" ref="BK64:BX64" si="305">SUM(BK65+BK69+BK74)</f>
        <v>0</v>
      </c>
      <c r="BL64" s="494">
        <f t="shared" si="305"/>
        <v>0</v>
      </c>
      <c r="BM64" s="494">
        <f t="shared" si="305"/>
        <v>0</v>
      </c>
      <c r="BN64" s="494">
        <f t="shared" si="305"/>
        <v>0</v>
      </c>
      <c r="BO64" s="494">
        <f t="shared" si="305"/>
        <v>0</v>
      </c>
      <c r="BP64" s="494">
        <f t="shared" si="305"/>
        <v>0</v>
      </c>
      <c r="BQ64" s="494">
        <f t="shared" si="305"/>
        <v>0</v>
      </c>
      <c r="BR64" s="494">
        <f t="shared" si="305"/>
        <v>0</v>
      </c>
      <c r="BS64" s="494">
        <f t="shared" si="305"/>
        <v>0</v>
      </c>
      <c r="BT64" s="494">
        <f t="shared" si="305"/>
        <v>0</v>
      </c>
      <c r="BU64" s="494">
        <f t="shared" si="305"/>
        <v>0</v>
      </c>
      <c r="BV64" s="494">
        <f t="shared" si="305"/>
        <v>0</v>
      </c>
      <c r="BW64" s="505">
        <f t="shared" si="305"/>
        <v>0</v>
      </c>
      <c r="BX64" s="495">
        <f t="shared" si="305"/>
        <v>0</v>
      </c>
      <c r="BZ64" s="500">
        <f t="shared" ref="BZ64:CM64" si="306">SUM(BZ65+BZ69+BZ74)</f>
        <v>0</v>
      </c>
      <c r="CA64" s="494">
        <f t="shared" si="306"/>
        <v>0</v>
      </c>
      <c r="CB64" s="494">
        <f t="shared" si="306"/>
        <v>0</v>
      </c>
      <c r="CC64" s="494">
        <f t="shared" si="306"/>
        <v>0</v>
      </c>
      <c r="CD64" s="494">
        <f t="shared" si="306"/>
        <v>0</v>
      </c>
      <c r="CE64" s="494">
        <f t="shared" si="306"/>
        <v>0</v>
      </c>
      <c r="CF64" s="494">
        <f t="shared" si="306"/>
        <v>0</v>
      </c>
      <c r="CG64" s="494">
        <f t="shared" si="306"/>
        <v>0</v>
      </c>
      <c r="CH64" s="494">
        <f t="shared" si="306"/>
        <v>0</v>
      </c>
      <c r="CI64" s="494">
        <f t="shared" si="306"/>
        <v>0</v>
      </c>
      <c r="CJ64" s="494">
        <f t="shared" si="306"/>
        <v>0</v>
      </c>
      <c r="CK64" s="494">
        <f t="shared" si="306"/>
        <v>0</v>
      </c>
      <c r="CL64" s="505">
        <f t="shared" si="306"/>
        <v>0</v>
      </c>
      <c r="CM64" s="495">
        <f t="shared" si="306"/>
        <v>0</v>
      </c>
      <c r="CO64" s="500">
        <f t="shared" ref="CO64:DB64" si="307">SUM(CO65+CO69+CO74)</f>
        <v>0</v>
      </c>
      <c r="CP64" s="494">
        <f t="shared" si="307"/>
        <v>0</v>
      </c>
      <c r="CQ64" s="494">
        <f t="shared" si="307"/>
        <v>0</v>
      </c>
      <c r="CR64" s="494">
        <f t="shared" si="307"/>
        <v>0</v>
      </c>
      <c r="CS64" s="494">
        <f t="shared" si="307"/>
        <v>0</v>
      </c>
      <c r="CT64" s="494">
        <f t="shared" si="307"/>
        <v>0</v>
      </c>
      <c r="CU64" s="494">
        <f t="shared" si="307"/>
        <v>0</v>
      </c>
      <c r="CV64" s="494">
        <f t="shared" si="307"/>
        <v>0</v>
      </c>
      <c r="CW64" s="494">
        <f t="shared" si="307"/>
        <v>0</v>
      </c>
      <c r="CX64" s="494">
        <f t="shared" si="307"/>
        <v>0</v>
      </c>
      <c r="CY64" s="494">
        <f t="shared" si="307"/>
        <v>0</v>
      </c>
      <c r="CZ64" s="494">
        <f t="shared" si="307"/>
        <v>0</v>
      </c>
      <c r="DA64" s="505">
        <f t="shared" si="307"/>
        <v>0</v>
      </c>
      <c r="DB64" s="495">
        <f t="shared" si="307"/>
        <v>0</v>
      </c>
      <c r="DD64" s="500">
        <f t="shared" ref="DD64:DQ64" si="308">SUM(DD65+DD69+DD74)</f>
        <v>0</v>
      </c>
      <c r="DE64" s="494">
        <f t="shared" si="308"/>
        <v>0</v>
      </c>
      <c r="DF64" s="494">
        <f t="shared" si="308"/>
        <v>0</v>
      </c>
      <c r="DG64" s="494">
        <f t="shared" si="308"/>
        <v>0</v>
      </c>
      <c r="DH64" s="494">
        <f t="shared" si="308"/>
        <v>0</v>
      </c>
      <c r="DI64" s="494">
        <f t="shared" si="308"/>
        <v>0</v>
      </c>
      <c r="DJ64" s="494">
        <f t="shared" si="308"/>
        <v>0</v>
      </c>
      <c r="DK64" s="494">
        <f t="shared" si="308"/>
        <v>0</v>
      </c>
      <c r="DL64" s="494">
        <f t="shared" si="308"/>
        <v>0</v>
      </c>
      <c r="DM64" s="494">
        <f t="shared" si="308"/>
        <v>0</v>
      </c>
      <c r="DN64" s="494">
        <f t="shared" si="308"/>
        <v>0</v>
      </c>
      <c r="DO64" s="494">
        <f t="shared" si="308"/>
        <v>0</v>
      </c>
      <c r="DP64" s="505">
        <f t="shared" si="308"/>
        <v>0</v>
      </c>
      <c r="DQ64" s="495">
        <f t="shared" si="308"/>
        <v>0</v>
      </c>
      <c r="DS64" s="500">
        <f t="shared" ref="DS64:EF64" si="309">SUM(DS65+DS69+DS74)</f>
        <v>0</v>
      </c>
      <c r="DT64" s="494">
        <f t="shared" si="309"/>
        <v>0</v>
      </c>
      <c r="DU64" s="494">
        <f t="shared" si="309"/>
        <v>0</v>
      </c>
      <c r="DV64" s="494">
        <f t="shared" si="309"/>
        <v>0</v>
      </c>
      <c r="DW64" s="494">
        <f t="shared" si="309"/>
        <v>0</v>
      </c>
      <c r="DX64" s="494">
        <f t="shared" si="309"/>
        <v>0</v>
      </c>
      <c r="DY64" s="494">
        <f t="shared" si="309"/>
        <v>0</v>
      </c>
      <c r="DZ64" s="494">
        <f t="shared" si="309"/>
        <v>0</v>
      </c>
      <c r="EA64" s="494">
        <f t="shared" si="309"/>
        <v>0</v>
      </c>
      <c r="EB64" s="494">
        <f t="shared" si="309"/>
        <v>0</v>
      </c>
      <c r="EC64" s="494">
        <f t="shared" si="309"/>
        <v>0</v>
      </c>
      <c r="ED64" s="494">
        <f t="shared" si="309"/>
        <v>0</v>
      </c>
      <c r="EE64" s="505">
        <f t="shared" si="309"/>
        <v>0</v>
      </c>
      <c r="EF64" s="495">
        <f t="shared" si="309"/>
        <v>0</v>
      </c>
      <c r="EH64" s="500">
        <f t="shared" ref="EH64:EU64" si="310">SUM(EH65+EH69+EH74)</f>
        <v>0</v>
      </c>
      <c r="EI64" s="494">
        <f t="shared" si="310"/>
        <v>0</v>
      </c>
      <c r="EJ64" s="494">
        <f t="shared" si="310"/>
        <v>0</v>
      </c>
      <c r="EK64" s="494">
        <f t="shared" si="310"/>
        <v>0</v>
      </c>
      <c r="EL64" s="494">
        <f t="shared" si="310"/>
        <v>0</v>
      </c>
      <c r="EM64" s="494">
        <f t="shared" si="310"/>
        <v>0</v>
      </c>
      <c r="EN64" s="494">
        <f t="shared" si="310"/>
        <v>0</v>
      </c>
      <c r="EO64" s="494">
        <f t="shared" si="310"/>
        <v>0</v>
      </c>
      <c r="EP64" s="494">
        <f t="shared" si="310"/>
        <v>0</v>
      </c>
      <c r="EQ64" s="494">
        <f t="shared" si="310"/>
        <v>0</v>
      </c>
      <c r="ER64" s="494">
        <f t="shared" si="310"/>
        <v>0</v>
      </c>
      <c r="ES64" s="494">
        <f t="shared" si="310"/>
        <v>0</v>
      </c>
      <c r="ET64" s="505">
        <f t="shared" si="310"/>
        <v>0</v>
      </c>
      <c r="EU64" s="495">
        <f t="shared" si="310"/>
        <v>0</v>
      </c>
    </row>
    <row r="65" spans="2:151" ht="15" customHeight="1" x14ac:dyDescent="0.2">
      <c r="B65" s="496" t="s">
        <v>213</v>
      </c>
      <c r="C65" s="494">
        <f t="shared" ref="C65:P65" si="311">SUM(C66:C68)</f>
        <v>0</v>
      </c>
      <c r="D65" s="494">
        <f t="shared" si="311"/>
        <v>0</v>
      </c>
      <c r="E65" s="494">
        <f t="shared" si="311"/>
        <v>0</v>
      </c>
      <c r="F65" s="494">
        <f t="shared" si="311"/>
        <v>0</v>
      </c>
      <c r="G65" s="494">
        <f t="shared" si="311"/>
        <v>0</v>
      </c>
      <c r="H65" s="494">
        <f t="shared" si="311"/>
        <v>0</v>
      </c>
      <c r="I65" s="494">
        <f t="shared" si="311"/>
        <v>0</v>
      </c>
      <c r="J65" s="494">
        <f t="shared" si="311"/>
        <v>0</v>
      </c>
      <c r="K65" s="494">
        <f t="shared" si="311"/>
        <v>0</v>
      </c>
      <c r="L65" s="494">
        <f t="shared" si="311"/>
        <v>0</v>
      </c>
      <c r="M65" s="494">
        <f t="shared" si="311"/>
        <v>0</v>
      </c>
      <c r="N65" s="494">
        <f t="shared" si="311"/>
        <v>0</v>
      </c>
      <c r="O65" s="505">
        <f t="shared" si="311"/>
        <v>0</v>
      </c>
      <c r="P65" s="495">
        <f t="shared" si="311"/>
        <v>0</v>
      </c>
      <c r="R65" s="500">
        <f t="shared" ref="R65:AE65" si="312">SUM(R66:R68)</f>
        <v>0</v>
      </c>
      <c r="S65" s="494">
        <f t="shared" si="312"/>
        <v>0</v>
      </c>
      <c r="T65" s="494">
        <f t="shared" si="312"/>
        <v>0</v>
      </c>
      <c r="U65" s="494">
        <f t="shared" si="312"/>
        <v>0</v>
      </c>
      <c r="V65" s="494">
        <f t="shared" si="312"/>
        <v>0</v>
      </c>
      <c r="W65" s="494">
        <f t="shared" si="312"/>
        <v>0</v>
      </c>
      <c r="X65" s="494">
        <f t="shared" si="312"/>
        <v>0</v>
      </c>
      <c r="Y65" s="494">
        <f t="shared" si="312"/>
        <v>0</v>
      </c>
      <c r="Z65" s="494">
        <f t="shared" si="312"/>
        <v>0</v>
      </c>
      <c r="AA65" s="494">
        <f t="shared" si="312"/>
        <v>0</v>
      </c>
      <c r="AB65" s="494">
        <f t="shared" si="312"/>
        <v>0</v>
      </c>
      <c r="AC65" s="494">
        <f t="shared" si="312"/>
        <v>0</v>
      </c>
      <c r="AD65" s="505">
        <f t="shared" si="312"/>
        <v>0</v>
      </c>
      <c r="AE65" s="495">
        <f t="shared" si="312"/>
        <v>0</v>
      </c>
      <c r="AG65" s="500">
        <f t="shared" ref="AG65:AT65" si="313">SUM(AG66:AG68)</f>
        <v>0</v>
      </c>
      <c r="AH65" s="494">
        <f t="shared" si="313"/>
        <v>0</v>
      </c>
      <c r="AI65" s="494">
        <f t="shared" si="313"/>
        <v>0</v>
      </c>
      <c r="AJ65" s="494">
        <f t="shared" si="313"/>
        <v>0</v>
      </c>
      <c r="AK65" s="494">
        <f t="shared" si="313"/>
        <v>0</v>
      </c>
      <c r="AL65" s="494">
        <f t="shared" si="313"/>
        <v>0</v>
      </c>
      <c r="AM65" s="494">
        <f t="shared" si="313"/>
        <v>0</v>
      </c>
      <c r="AN65" s="494">
        <f t="shared" si="313"/>
        <v>0</v>
      </c>
      <c r="AO65" s="494">
        <f t="shared" si="313"/>
        <v>0</v>
      </c>
      <c r="AP65" s="494">
        <f t="shared" si="313"/>
        <v>0</v>
      </c>
      <c r="AQ65" s="494">
        <f t="shared" si="313"/>
        <v>0</v>
      </c>
      <c r="AR65" s="494">
        <f t="shared" si="313"/>
        <v>0</v>
      </c>
      <c r="AS65" s="505">
        <f t="shared" si="313"/>
        <v>0</v>
      </c>
      <c r="AT65" s="495">
        <f t="shared" si="313"/>
        <v>0</v>
      </c>
      <c r="AV65" s="500">
        <f t="shared" ref="AV65:BI65" si="314">SUM(AV66:AV68)</f>
        <v>0</v>
      </c>
      <c r="AW65" s="494">
        <f t="shared" si="314"/>
        <v>0</v>
      </c>
      <c r="AX65" s="494">
        <f t="shared" si="314"/>
        <v>0</v>
      </c>
      <c r="AY65" s="494">
        <f t="shared" si="314"/>
        <v>0</v>
      </c>
      <c r="AZ65" s="494">
        <f t="shared" si="314"/>
        <v>0</v>
      </c>
      <c r="BA65" s="494">
        <f t="shared" si="314"/>
        <v>0</v>
      </c>
      <c r="BB65" s="494">
        <f t="shared" si="314"/>
        <v>0</v>
      </c>
      <c r="BC65" s="494">
        <f t="shared" si="314"/>
        <v>0</v>
      </c>
      <c r="BD65" s="494">
        <f t="shared" si="314"/>
        <v>0</v>
      </c>
      <c r="BE65" s="494">
        <f t="shared" si="314"/>
        <v>0</v>
      </c>
      <c r="BF65" s="494">
        <f t="shared" si="314"/>
        <v>0</v>
      </c>
      <c r="BG65" s="494">
        <f t="shared" si="314"/>
        <v>0</v>
      </c>
      <c r="BH65" s="505">
        <f t="shared" si="314"/>
        <v>0</v>
      </c>
      <c r="BI65" s="495">
        <f t="shared" si="314"/>
        <v>0</v>
      </c>
      <c r="BK65" s="500">
        <f t="shared" ref="BK65:BX65" si="315">SUM(BK66:BK68)</f>
        <v>0</v>
      </c>
      <c r="BL65" s="494">
        <f t="shared" si="315"/>
        <v>0</v>
      </c>
      <c r="BM65" s="494">
        <f t="shared" si="315"/>
        <v>0</v>
      </c>
      <c r="BN65" s="494">
        <f t="shared" si="315"/>
        <v>0</v>
      </c>
      <c r="BO65" s="494">
        <f t="shared" si="315"/>
        <v>0</v>
      </c>
      <c r="BP65" s="494">
        <f t="shared" si="315"/>
        <v>0</v>
      </c>
      <c r="BQ65" s="494">
        <f t="shared" si="315"/>
        <v>0</v>
      </c>
      <c r="BR65" s="494">
        <f t="shared" si="315"/>
        <v>0</v>
      </c>
      <c r="BS65" s="494">
        <f t="shared" si="315"/>
        <v>0</v>
      </c>
      <c r="BT65" s="494">
        <f t="shared" si="315"/>
        <v>0</v>
      </c>
      <c r="BU65" s="494">
        <f t="shared" si="315"/>
        <v>0</v>
      </c>
      <c r="BV65" s="494">
        <f t="shared" si="315"/>
        <v>0</v>
      </c>
      <c r="BW65" s="505">
        <f t="shared" si="315"/>
        <v>0</v>
      </c>
      <c r="BX65" s="495">
        <f t="shared" si="315"/>
        <v>0</v>
      </c>
      <c r="BZ65" s="500">
        <f t="shared" ref="BZ65:CM65" si="316">SUM(BZ66:BZ68)</f>
        <v>0</v>
      </c>
      <c r="CA65" s="494">
        <f t="shared" si="316"/>
        <v>0</v>
      </c>
      <c r="CB65" s="494">
        <f t="shared" si="316"/>
        <v>0</v>
      </c>
      <c r="CC65" s="494">
        <f t="shared" si="316"/>
        <v>0</v>
      </c>
      <c r="CD65" s="494">
        <f t="shared" si="316"/>
        <v>0</v>
      </c>
      <c r="CE65" s="494">
        <f t="shared" si="316"/>
        <v>0</v>
      </c>
      <c r="CF65" s="494">
        <f t="shared" si="316"/>
        <v>0</v>
      </c>
      <c r="CG65" s="494">
        <f t="shared" si="316"/>
        <v>0</v>
      </c>
      <c r="CH65" s="494">
        <f t="shared" si="316"/>
        <v>0</v>
      </c>
      <c r="CI65" s="494">
        <f t="shared" si="316"/>
        <v>0</v>
      </c>
      <c r="CJ65" s="494">
        <f t="shared" si="316"/>
        <v>0</v>
      </c>
      <c r="CK65" s="494">
        <f t="shared" si="316"/>
        <v>0</v>
      </c>
      <c r="CL65" s="505">
        <f t="shared" si="316"/>
        <v>0</v>
      </c>
      <c r="CM65" s="495">
        <f t="shared" si="316"/>
        <v>0</v>
      </c>
      <c r="CO65" s="500">
        <f t="shared" ref="CO65:DB65" si="317">SUM(CO66:CO68)</f>
        <v>0</v>
      </c>
      <c r="CP65" s="494">
        <f t="shared" si="317"/>
        <v>0</v>
      </c>
      <c r="CQ65" s="494">
        <f t="shared" si="317"/>
        <v>0</v>
      </c>
      <c r="CR65" s="494">
        <f t="shared" si="317"/>
        <v>0</v>
      </c>
      <c r="CS65" s="494">
        <f t="shared" si="317"/>
        <v>0</v>
      </c>
      <c r="CT65" s="494">
        <f t="shared" si="317"/>
        <v>0</v>
      </c>
      <c r="CU65" s="494">
        <f t="shared" si="317"/>
        <v>0</v>
      </c>
      <c r="CV65" s="494">
        <f t="shared" si="317"/>
        <v>0</v>
      </c>
      <c r="CW65" s="494">
        <f t="shared" si="317"/>
        <v>0</v>
      </c>
      <c r="CX65" s="494">
        <f t="shared" si="317"/>
        <v>0</v>
      </c>
      <c r="CY65" s="494">
        <f t="shared" si="317"/>
        <v>0</v>
      </c>
      <c r="CZ65" s="494">
        <f t="shared" si="317"/>
        <v>0</v>
      </c>
      <c r="DA65" s="505">
        <f t="shared" si="317"/>
        <v>0</v>
      </c>
      <c r="DB65" s="495">
        <f t="shared" si="317"/>
        <v>0</v>
      </c>
      <c r="DD65" s="500">
        <f t="shared" ref="DD65:DQ65" si="318">SUM(DD66:DD68)</f>
        <v>0</v>
      </c>
      <c r="DE65" s="494">
        <f t="shared" si="318"/>
        <v>0</v>
      </c>
      <c r="DF65" s="494">
        <f t="shared" si="318"/>
        <v>0</v>
      </c>
      <c r="DG65" s="494">
        <f t="shared" si="318"/>
        <v>0</v>
      </c>
      <c r="DH65" s="494">
        <f t="shared" si="318"/>
        <v>0</v>
      </c>
      <c r="DI65" s="494">
        <f t="shared" si="318"/>
        <v>0</v>
      </c>
      <c r="DJ65" s="494">
        <f t="shared" si="318"/>
        <v>0</v>
      </c>
      <c r="DK65" s="494">
        <f t="shared" si="318"/>
        <v>0</v>
      </c>
      <c r="DL65" s="494">
        <f t="shared" si="318"/>
        <v>0</v>
      </c>
      <c r="DM65" s="494">
        <f t="shared" si="318"/>
        <v>0</v>
      </c>
      <c r="DN65" s="494">
        <f t="shared" si="318"/>
        <v>0</v>
      </c>
      <c r="DO65" s="494">
        <f t="shared" si="318"/>
        <v>0</v>
      </c>
      <c r="DP65" s="505">
        <f t="shared" si="318"/>
        <v>0</v>
      </c>
      <c r="DQ65" s="495">
        <f t="shared" si="318"/>
        <v>0</v>
      </c>
      <c r="DS65" s="500">
        <f t="shared" ref="DS65:EF65" si="319">SUM(DS66:DS68)</f>
        <v>0</v>
      </c>
      <c r="DT65" s="494">
        <f t="shared" si="319"/>
        <v>0</v>
      </c>
      <c r="DU65" s="494">
        <f t="shared" si="319"/>
        <v>0</v>
      </c>
      <c r="DV65" s="494">
        <f t="shared" si="319"/>
        <v>0</v>
      </c>
      <c r="DW65" s="494">
        <f t="shared" si="319"/>
        <v>0</v>
      </c>
      <c r="DX65" s="494">
        <f t="shared" si="319"/>
        <v>0</v>
      </c>
      <c r="DY65" s="494">
        <f t="shared" si="319"/>
        <v>0</v>
      </c>
      <c r="DZ65" s="494">
        <f t="shared" si="319"/>
        <v>0</v>
      </c>
      <c r="EA65" s="494">
        <f t="shared" si="319"/>
        <v>0</v>
      </c>
      <c r="EB65" s="494">
        <f t="shared" si="319"/>
        <v>0</v>
      </c>
      <c r="EC65" s="494">
        <f t="shared" si="319"/>
        <v>0</v>
      </c>
      <c r="ED65" s="494">
        <f t="shared" si="319"/>
        <v>0</v>
      </c>
      <c r="EE65" s="505">
        <f t="shared" si="319"/>
        <v>0</v>
      </c>
      <c r="EF65" s="495">
        <f t="shared" si="319"/>
        <v>0</v>
      </c>
      <c r="EH65" s="500">
        <f t="shared" ref="EH65:EU65" si="320">SUM(EH66:EH68)</f>
        <v>0</v>
      </c>
      <c r="EI65" s="494">
        <f t="shared" si="320"/>
        <v>0</v>
      </c>
      <c r="EJ65" s="494">
        <f t="shared" si="320"/>
        <v>0</v>
      </c>
      <c r="EK65" s="494">
        <f t="shared" si="320"/>
        <v>0</v>
      </c>
      <c r="EL65" s="494">
        <f t="shared" si="320"/>
        <v>0</v>
      </c>
      <c r="EM65" s="494">
        <f t="shared" si="320"/>
        <v>0</v>
      </c>
      <c r="EN65" s="494">
        <f t="shared" si="320"/>
        <v>0</v>
      </c>
      <c r="EO65" s="494">
        <f t="shared" si="320"/>
        <v>0</v>
      </c>
      <c r="EP65" s="494">
        <f t="shared" si="320"/>
        <v>0</v>
      </c>
      <c r="EQ65" s="494">
        <f t="shared" si="320"/>
        <v>0</v>
      </c>
      <c r="ER65" s="494">
        <f t="shared" si="320"/>
        <v>0</v>
      </c>
      <c r="ES65" s="494">
        <f t="shared" si="320"/>
        <v>0</v>
      </c>
      <c r="ET65" s="505">
        <f t="shared" si="320"/>
        <v>0</v>
      </c>
      <c r="EU65" s="495">
        <f t="shared" si="320"/>
        <v>0</v>
      </c>
    </row>
    <row r="66" spans="2:151" ht="30" customHeight="1" x14ac:dyDescent="0.2">
      <c r="B66" s="496" t="s">
        <v>214</v>
      </c>
      <c r="C66" s="491"/>
      <c r="D66" s="491"/>
      <c r="E66" s="491"/>
      <c r="F66" s="491"/>
      <c r="G66" s="494">
        <f>C66+D66-E66+F66</f>
        <v>0</v>
      </c>
      <c r="H66" s="491"/>
      <c r="I66" s="491"/>
      <c r="J66" s="491"/>
      <c r="K66" s="491"/>
      <c r="L66" s="491"/>
      <c r="M66" s="493"/>
      <c r="N66" s="494">
        <f>H66+I66-J66+K66-L66+M66</f>
        <v>0</v>
      </c>
      <c r="O66" s="506"/>
      <c r="P66" s="492"/>
      <c r="R66" s="501"/>
      <c r="S66" s="491"/>
      <c r="T66" s="491"/>
      <c r="U66" s="491"/>
      <c r="V66" s="494">
        <f>R66+S66-T66+U66</f>
        <v>0</v>
      </c>
      <c r="W66" s="491"/>
      <c r="X66" s="491"/>
      <c r="Y66" s="491"/>
      <c r="Z66" s="491"/>
      <c r="AA66" s="491"/>
      <c r="AB66" s="493"/>
      <c r="AC66" s="494">
        <f>W66+X66-Y66+Z66-AA66+AB66</f>
        <v>0</v>
      </c>
      <c r="AD66" s="506"/>
      <c r="AE66" s="492"/>
      <c r="AG66" s="501"/>
      <c r="AH66" s="491"/>
      <c r="AI66" s="491"/>
      <c r="AJ66" s="491"/>
      <c r="AK66" s="494">
        <f>AG66+AH66-AI66+AJ66</f>
        <v>0</v>
      </c>
      <c r="AL66" s="491"/>
      <c r="AM66" s="491"/>
      <c r="AN66" s="491"/>
      <c r="AO66" s="491"/>
      <c r="AP66" s="491"/>
      <c r="AQ66" s="493"/>
      <c r="AR66" s="494">
        <f>AL66+AM66-AN66+AO66-AP66+AQ66</f>
        <v>0</v>
      </c>
      <c r="AS66" s="506"/>
      <c r="AT66" s="492"/>
      <c r="AV66" s="501"/>
      <c r="AW66" s="491"/>
      <c r="AX66" s="491"/>
      <c r="AY66" s="491"/>
      <c r="AZ66" s="494">
        <f>AV66+AW66-AX66+AY66</f>
        <v>0</v>
      </c>
      <c r="BA66" s="491"/>
      <c r="BB66" s="491"/>
      <c r="BC66" s="491"/>
      <c r="BD66" s="491"/>
      <c r="BE66" s="491"/>
      <c r="BF66" s="493"/>
      <c r="BG66" s="494">
        <f>BA66+BB66-BC66+BD66-BE66+BF66</f>
        <v>0</v>
      </c>
      <c r="BH66" s="506"/>
      <c r="BI66" s="492"/>
      <c r="BK66" s="501"/>
      <c r="BL66" s="491"/>
      <c r="BM66" s="491"/>
      <c r="BN66" s="491"/>
      <c r="BO66" s="494">
        <f>BK66+BL66-BM66+BN66</f>
        <v>0</v>
      </c>
      <c r="BP66" s="491"/>
      <c r="BQ66" s="491"/>
      <c r="BR66" s="491"/>
      <c r="BS66" s="491"/>
      <c r="BT66" s="491"/>
      <c r="BU66" s="493"/>
      <c r="BV66" s="494">
        <f>BP66+BQ66-BR66+BS66-BT66+BU66</f>
        <v>0</v>
      </c>
      <c r="BW66" s="506"/>
      <c r="BX66" s="492"/>
      <c r="BZ66" s="501"/>
      <c r="CA66" s="491"/>
      <c r="CB66" s="491"/>
      <c r="CC66" s="491"/>
      <c r="CD66" s="494">
        <f>BZ66+CA66-CB66+CC66</f>
        <v>0</v>
      </c>
      <c r="CE66" s="491"/>
      <c r="CF66" s="491"/>
      <c r="CG66" s="491"/>
      <c r="CH66" s="491"/>
      <c r="CI66" s="491"/>
      <c r="CJ66" s="493"/>
      <c r="CK66" s="494">
        <f>CE66+CF66-CG66+CH66-CI66+CJ66</f>
        <v>0</v>
      </c>
      <c r="CL66" s="506"/>
      <c r="CM66" s="492"/>
      <c r="CO66" s="501"/>
      <c r="CP66" s="491"/>
      <c r="CQ66" s="491"/>
      <c r="CR66" s="491"/>
      <c r="CS66" s="494">
        <f>CO66+CP66-CQ66+CR66</f>
        <v>0</v>
      </c>
      <c r="CT66" s="491"/>
      <c r="CU66" s="491"/>
      <c r="CV66" s="491"/>
      <c r="CW66" s="491"/>
      <c r="CX66" s="491"/>
      <c r="CY66" s="493"/>
      <c r="CZ66" s="494">
        <f>CT66+CU66-CV66+CW66-CX66+CY66</f>
        <v>0</v>
      </c>
      <c r="DA66" s="506"/>
      <c r="DB66" s="492"/>
      <c r="DD66" s="501"/>
      <c r="DE66" s="491"/>
      <c r="DF66" s="491"/>
      <c r="DG66" s="491"/>
      <c r="DH66" s="494">
        <f>DD66+DE66-DF66+DG66</f>
        <v>0</v>
      </c>
      <c r="DI66" s="491"/>
      <c r="DJ66" s="491"/>
      <c r="DK66" s="491"/>
      <c r="DL66" s="491"/>
      <c r="DM66" s="491"/>
      <c r="DN66" s="493"/>
      <c r="DO66" s="494">
        <f>DI66+DJ66-DK66+DL66-DM66+DN66</f>
        <v>0</v>
      </c>
      <c r="DP66" s="506"/>
      <c r="DQ66" s="492"/>
      <c r="DS66" s="501"/>
      <c r="DT66" s="491"/>
      <c r="DU66" s="491"/>
      <c r="DV66" s="491"/>
      <c r="DW66" s="494">
        <f>DS66+DT66-DU66+DV66</f>
        <v>0</v>
      </c>
      <c r="DX66" s="491"/>
      <c r="DY66" s="491"/>
      <c r="DZ66" s="491"/>
      <c r="EA66" s="491"/>
      <c r="EB66" s="491"/>
      <c r="EC66" s="493"/>
      <c r="ED66" s="494">
        <f>DX66+DY66-DZ66+EA66-EB66+EC66</f>
        <v>0</v>
      </c>
      <c r="EE66" s="506"/>
      <c r="EF66" s="492"/>
      <c r="EH66" s="501"/>
      <c r="EI66" s="491"/>
      <c r="EJ66" s="491"/>
      <c r="EK66" s="491"/>
      <c r="EL66" s="494">
        <f>EH66+EI66-EJ66+EK66</f>
        <v>0</v>
      </c>
      <c r="EM66" s="491"/>
      <c r="EN66" s="491"/>
      <c r="EO66" s="491"/>
      <c r="EP66" s="491"/>
      <c r="EQ66" s="491"/>
      <c r="ER66" s="493"/>
      <c r="ES66" s="494">
        <f>EM66+EN66-EO66+EP66-EQ66+ER66</f>
        <v>0</v>
      </c>
      <c r="ET66" s="506"/>
      <c r="EU66" s="492"/>
    </row>
    <row r="67" spans="2:151" ht="15" customHeight="1" x14ac:dyDescent="0.2">
      <c r="B67" s="496" t="s">
        <v>215</v>
      </c>
      <c r="C67" s="491"/>
      <c r="D67" s="491"/>
      <c r="E67" s="491"/>
      <c r="F67" s="491"/>
      <c r="G67" s="494">
        <f t="shared" ref="G67:G68" si="321">C67+D67-E67+F67</f>
        <v>0</v>
      </c>
      <c r="H67" s="491"/>
      <c r="I67" s="491"/>
      <c r="J67" s="491"/>
      <c r="K67" s="491"/>
      <c r="L67" s="491"/>
      <c r="M67" s="493"/>
      <c r="N67" s="494">
        <f t="shared" ref="N67:N68" si="322">H67+I67-J67+K67-L67+M67</f>
        <v>0</v>
      </c>
      <c r="O67" s="506"/>
      <c r="P67" s="492"/>
      <c r="R67" s="501"/>
      <c r="S67" s="491"/>
      <c r="T67" s="491"/>
      <c r="U67" s="491"/>
      <c r="V67" s="494">
        <f t="shared" ref="V67:V68" si="323">R67+S67-T67+U67</f>
        <v>0</v>
      </c>
      <c r="W67" s="491"/>
      <c r="X67" s="491"/>
      <c r="Y67" s="491"/>
      <c r="Z67" s="491"/>
      <c r="AA67" s="491"/>
      <c r="AB67" s="493"/>
      <c r="AC67" s="494">
        <f t="shared" ref="AC67:AC68" si="324">W67+X67-Y67+Z67-AA67+AB67</f>
        <v>0</v>
      </c>
      <c r="AD67" s="506"/>
      <c r="AE67" s="492"/>
      <c r="AG67" s="501"/>
      <c r="AH67" s="491"/>
      <c r="AI67" s="491"/>
      <c r="AJ67" s="491"/>
      <c r="AK67" s="494">
        <f t="shared" ref="AK67:AK68" si="325">AG67+AH67-AI67+AJ67</f>
        <v>0</v>
      </c>
      <c r="AL67" s="491"/>
      <c r="AM67" s="491"/>
      <c r="AN67" s="491"/>
      <c r="AO67" s="491"/>
      <c r="AP67" s="491"/>
      <c r="AQ67" s="493"/>
      <c r="AR67" s="494">
        <f t="shared" ref="AR67:AR68" si="326">AL67+AM67-AN67+AO67-AP67+AQ67</f>
        <v>0</v>
      </c>
      <c r="AS67" s="506"/>
      <c r="AT67" s="492"/>
      <c r="AV67" s="501"/>
      <c r="AW67" s="491"/>
      <c r="AX67" s="491"/>
      <c r="AY67" s="491"/>
      <c r="AZ67" s="494">
        <f t="shared" ref="AZ67:AZ68" si="327">AV67+AW67-AX67+AY67</f>
        <v>0</v>
      </c>
      <c r="BA67" s="491"/>
      <c r="BB67" s="491"/>
      <c r="BC67" s="491"/>
      <c r="BD67" s="491"/>
      <c r="BE67" s="491"/>
      <c r="BF67" s="493"/>
      <c r="BG67" s="494">
        <f t="shared" ref="BG67:BG68" si="328">BA67+BB67-BC67+BD67-BE67+BF67</f>
        <v>0</v>
      </c>
      <c r="BH67" s="506"/>
      <c r="BI67" s="492"/>
      <c r="BK67" s="501"/>
      <c r="BL67" s="491"/>
      <c r="BM67" s="491"/>
      <c r="BN67" s="491"/>
      <c r="BO67" s="494">
        <f t="shared" ref="BO67:BO68" si="329">BK67+BL67-BM67+BN67</f>
        <v>0</v>
      </c>
      <c r="BP67" s="491"/>
      <c r="BQ67" s="491"/>
      <c r="BR67" s="491"/>
      <c r="BS67" s="491"/>
      <c r="BT67" s="491"/>
      <c r="BU67" s="493"/>
      <c r="BV67" s="494">
        <f t="shared" ref="BV67:BV68" si="330">BP67+BQ67-BR67+BS67-BT67+BU67</f>
        <v>0</v>
      </c>
      <c r="BW67" s="506"/>
      <c r="BX67" s="492"/>
      <c r="BZ67" s="501"/>
      <c r="CA67" s="491"/>
      <c r="CB67" s="491"/>
      <c r="CC67" s="491"/>
      <c r="CD67" s="494">
        <f t="shared" ref="CD67:CD68" si="331">BZ67+CA67-CB67+CC67</f>
        <v>0</v>
      </c>
      <c r="CE67" s="491"/>
      <c r="CF67" s="491"/>
      <c r="CG67" s="491"/>
      <c r="CH67" s="491"/>
      <c r="CI67" s="491"/>
      <c r="CJ67" s="493"/>
      <c r="CK67" s="494">
        <f t="shared" ref="CK67:CK68" si="332">CE67+CF67-CG67+CH67-CI67+CJ67</f>
        <v>0</v>
      </c>
      <c r="CL67" s="506"/>
      <c r="CM67" s="492"/>
      <c r="CO67" s="501"/>
      <c r="CP67" s="491"/>
      <c r="CQ67" s="491"/>
      <c r="CR67" s="491"/>
      <c r="CS67" s="494">
        <f t="shared" ref="CS67:CS68" si="333">CO67+CP67-CQ67+CR67</f>
        <v>0</v>
      </c>
      <c r="CT67" s="491"/>
      <c r="CU67" s="491"/>
      <c r="CV67" s="491"/>
      <c r="CW67" s="491"/>
      <c r="CX67" s="491"/>
      <c r="CY67" s="493"/>
      <c r="CZ67" s="494">
        <f t="shared" ref="CZ67:CZ68" si="334">CT67+CU67-CV67+CW67-CX67+CY67</f>
        <v>0</v>
      </c>
      <c r="DA67" s="506"/>
      <c r="DB67" s="492"/>
      <c r="DD67" s="501"/>
      <c r="DE67" s="491"/>
      <c r="DF67" s="491"/>
      <c r="DG67" s="491"/>
      <c r="DH67" s="494">
        <f t="shared" ref="DH67:DH68" si="335">DD67+DE67-DF67+DG67</f>
        <v>0</v>
      </c>
      <c r="DI67" s="491"/>
      <c r="DJ67" s="491"/>
      <c r="DK67" s="491"/>
      <c r="DL67" s="491"/>
      <c r="DM67" s="491"/>
      <c r="DN67" s="493"/>
      <c r="DO67" s="494">
        <f t="shared" ref="DO67:DO68" si="336">DI67+DJ67-DK67+DL67-DM67+DN67</f>
        <v>0</v>
      </c>
      <c r="DP67" s="506"/>
      <c r="DQ67" s="492"/>
      <c r="DS67" s="501"/>
      <c r="DT67" s="491"/>
      <c r="DU67" s="491"/>
      <c r="DV67" s="491"/>
      <c r="DW67" s="494">
        <f t="shared" ref="DW67:DW68" si="337">DS67+DT67-DU67+DV67</f>
        <v>0</v>
      </c>
      <c r="DX67" s="491"/>
      <c r="DY67" s="491"/>
      <c r="DZ67" s="491"/>
      <c r="EA67" s="491"/>
      <c r="EB67" s="491"/>
      <c r="EC67" s="493"/>
      <c r="ED67" s="494">
        <f t="shared" ref="ED67:ED68" si="338">DX67+DY67-DZ67+EA67-EB67+EC67</f>
        <v>0</v>
      </c>
      <c r="EE67" s="506"/>
      <c r="EF67" s="492"/>
      <c r="EH67" s="501"/>
      <c r="EI67" s="491"/>
      <c r="EJ67" s="491"/>
      <c r="EK67" s="491"/>
      <c r="EL67" s="494">
        <f t="shared" ref="EL67:EL68" si="339">EH67+EI67-EJ67+EK67</f>
        <v>0</v>
      </c>
      <c r="EM67" s="491"/>
      <c r="EN67" s="491"/>
      <c r="EO67" s="491"/>
      <c r="EP67" s="491"/>
      <c r="EQ67" s="491"/>
      <c r="ER67" s="493"/>
      <c r="ES67" s="494">
        <f t="shared" ref="ES67:ES68" si="340">EM67+EN67-EO67+EP67-EQ67+ER67</f>
        <v>0</v>
      </c>
      <c r="ET67" s="506"/>
      <c r="EU67" s="492"/>
    </row>
    <row r="68" spans="2:151" ht="15" customHeight="1" x14ac:dyDescent="0.2">
      <c r="B68" s="496" t="s">
        <v>216</v>
      </c>
      <c r="C68" s="491"/>
      <c r="D68" s="491"/>
      <c r="E68" s="491"/>
      <c r="F68" s="491"/>
      <c r="G68" s="494">
        <f t="shared" si="321"/>
        <v>0</v>
      </c>
      <c r="H68" s="491"/>
      <c r="I68" s="491"/>
      <c r="J68" s="491"/>
      <c r="K68" s="491"/>
      <c r="L68" s="491"/>
      <c r="M68" s="493"/>
      <c r="N68" s="494">
        <f t="shared" si="322"/>
        <v>0</v>
      </c>
      <c r="O68" s="506"/>
      <c r="P68" s="492"/>
      <c r="R68" s="501"/>
      <c r="S68" s="491"/>
      <c r="T68" s="491"/>
      <c r="U68" s="491"/>
      <c r="V68" s="494">
        <f t="shared" si="323"/>
        <v>0</v>
      </c>
      <c r="W68" s="491"/>
      <c r="X68" s="491"/>
      <c r="Y68" s="491"/>
      <c r="Z68" s="491"/>
      <c r="AA68" s="491"/>
      <c r="AB68" s="493"/>
      <c r="AC68" s="494">
        <f t="shared" si="324"/>
        <v>0</v>
      </c>
      <c r="AD68" s="506"/>
      <c r="AE68" s="492"/>
      <c r="AG68" s="501"/>
      <c r="AH68" s="491"/>
      <c r="AI68" s="491"/>
      <c r="AJ68" s="491"/>
      <c r="AK68" s="494">
        <f t="shared" si="325"/>
        <v>0</v>
      </c>
      <c r="AL68" s="491"/>
      <c r="AM68" s="491"/>
      <c r="AN68" s="491"/>
      <c r="AO68" s="491"/>
      <c r="AP68" s="491"/>
      <c r="AQ68" s="493"/>
      <c r="AR68" s="494">
        <f t="shared" si="326"/>
        <v>0</v>
      </c>
      <c r="AS68" s="506"/>
      <c r="AT68" s="492"/>
      <c r="AV68" s="501"/>
      <c r="AW68" s="491"/>
      <c r="AX68" s="491"/>
      <c r="AY68" s="491"/>
      <c r="AZ68" s="494">
        <f t="shared" si="327"/>
        <v>0</v>
      </c>
      <c r="BA68" s="491"/>
      <c r="BB68" s="491"/>
      <c r="BC68" s="491"/>
      <c r="BD68" s="491"/>
      <c r="BE68" s="491"/>
      <c r="BF68" s="493"/>
      <c r="BG68" s="494">
        <f t="shared" si="328"/>
        <v>0</v>
      </c>
      <c r="BH68" s="506"/>
      <c r="BI68" s="492"/>
      <c r="BK68" s="501"/>
      <c r="BL68" s="491"/>
      <c r="BM68" s="491"/>
      <c r="BN68" s="491"/>
      <c r="BO68" s="494">
        <f t="shared" si="329"/>
        <v>0</v>
      </c>
      <c r="BP68" s="491"/>
      <c r="BQ68" s="491"/>
      <c r="BR68" s="491"/>
      <c r="BS68" s="491"/>
      <c r="BT68" s="491"/>
      <c r="BU68" s="493"/>
      <c r="BV68" s="494">
        <f t="shared" si="330"/>
        <v>0</v>
      </c>
      <c r="BW68" s="506"/>
      <c r="BX68" s="492"/>
      <c r="BZ68" s="501"/>
      <c r="CA68" s="491"/>
      <c r="CB68" s="491"/>
      <c r="CC68" s="491"/>
      <c r="CD68" s="494">
        <f t="shared" si="331"/>
        <v>0</v>
      </c>
      <c r="CE68" s="491"/>
      <c r="CF68" s="491"/>
      <c r="CG68" s="491"/>
      <c r="CH68" s="491"/>
      <c r="CI68" s="491"/>
      <c r="CJ68" s="493"/>
      <c r="CK68" s="494">
        <f t="shared" si="332"/>
        <v>0</v>
      </c>
      <c r="CL68" s="506"/>
      <c r="CM68" s="492"/>
      <c r="CO68" s="501"/>
      <c r="CP68" s="491"/>
      <c r="CQ68" s="491"/>
      <c r="CR68" s="491"/>
      <c r="CS68" s="494">
        <f t="shared" si="333"/>
        <v>0</v>
      </c>
      <c r="CT68" s="491"/>
      <c r="CU68" s="491"/>
      <c r="CV68" s="491"/>
      <c r="CW68" s="491"/>
      <c r="CX68" s="491"/>
      <c r="CY68" s="493"/>
      <c r="CZ68" s="494">
        <f t="shared" si="334"/>
        <v>0</v>
      </c>
      <c r="DA68" s="506"/>
      <c r="DB68" s="492"/>
      <c r="DD68" s="501"/>
      <c r="DE68" s="491"/>
      <c r="DF68" s="491"/>
      <c r="DG68" s="491"/>
      <c r="DH68" s="494">
        <f t="shared" si="335"/>
        <v>0</v>
      </c>
      <c r="DI68" s="491"/>
      <c r="DJ68" s="491"/>
      <c r="DK68" s="491"/>
      <c r="DL68" s="491"/>
      <c r="DM68" s="491"/>
      <c r="DN68" s="493"/>
      <c r="DO68" s="494">
        <f t="shared" si="336"/>
        <v>0</v>
      </c>
      <c r="DP68" s="506"/>
      <c r="DQ68" s="492"/>
      <c r="DS68" s="501"/>
      <c r="DT68" s="491"/>
      <c r="DU68" s="491"/>
      <c r="DV68" s="491"/>
      <c r="DW68" s="494">
        <f t="shared" si="337"/>
        <v>0</v>
      </c>
      <c r="DX68" s="491"/>
      <c r="DY68" s="491"/>
      <c r="DZ68" s="491"/>
      <c r="EA68" s="491"/>
      <c r="EB68" s="491"/>
      <c r="EC68" s="493"/>
      <c r="ED68" s="494">
        <f t="shared" si="338"/>
        <v>0</v>
      </c>
      <c r="EE68" s="506"/>
      <c r="EF68" s="492"/>
      <c r="EH68" s="501"/>
      <c r="EI68" s="491"/>
      <c r="EJ68" s="491"/>
      <c r="EK68" s="491"/>
      <c r="EL68" s="494">
        <f t="shared" si="339"/>
        <v>0</v>
      </c>
      <c r="EM68" s="491"/>
      <c r="EN68" s="491"/>
      <c r="EO68" s="491"/>
      <c r="EP68" s="491"/>
      <c r="EQ68" s="491"/>
      <c r="ER68" s="493"/>
      <c r="ES68" s="494">
        <f t="shared" si="340"/>
        <v>0</v>
      </c>
      <c r="ET68" s="506"/>
      <c r="EU68" s="492"/>
    </row>
    <row r="69" spans="2:151" ht="15" customHeight="1" x14ac:dyDescent="0.2">
      <c r="B69" s="496" t="s">
        <v>217</v>
      </c>
      <c r="C69" s="505">
        <f t="shared" ref="C69:P69" si="341">SUM(C70:C73)</f>
        <v>0</v>
      </c>
      <c r="D69" s="494">
        <f t="shared" si="341"/>
        <v>0</v>
      </c>
      <c r="E69" s="494">
        <f t="shared" si="341"/>
        <v>0</v>
      </c>
      <c r="F69" s="494">
        <f t="shared" si="341"/>
        <v>0</v>
      </c>
      <c r="G69" s="494">
        <f t="shared" si="341"/>
        <v>0</v>
      </c>
      <c r="H69" s="494">
        <f t="shared" si="341"/>
        <v>0</v>
      </c>
      <c r="I69" s="494">
        <f t="shared" si="341"/>
        <v>0</v>
      </c>
      <c r="J69" s="494">
        <f t="shared" si="341"/>
        <v>0</v>
      </c>
      <c r="K69" s="494">
        <f t="shared" si="341"/>
        <v>0</v>
      </c>
      <c r="L69" s="494">
        <f t="shared" si="341"/>
        <v>0</v>
      </c>
      <c r="M69" s="494">
        <f t="shared" si="341"/>
        <v>0</v>
      </c>
      <c r="N69" s="494">
        <f t="shared" si="341"/>
        <v>0</v>
      </c>
      <c r="O69" s="494">
        <f t="shared" si="341"/>
        <v>0</v>
      </c>
      <c r="P69" s="495">
        <f t="shared" si="341"/>
        <v>0</v>
      </c>
      <c r="R69" s="500">
        <f t="shared" ref="R69:AE69" si="342">SUM(R70:R73)</f>
        <v>0</v>
      </c>
      <c r="S69" s="494">
        <f t="shared" si="342"/>
        <v>0</v>
      </c>
      <c r="T69" s="494">
        <f t="shared" si="342"/>
        <v>0</v>
      </c>
      <c r="U69" s="494">
        <f t="shared" si="342"/>
        <v>0</v>
      </c>
      <c r="V69" s="494">
        <f t="shared" si="342"/>
        <v>0</v>
      </c>
      <c r="W69" s="494">
        <f t="shared" si="342"/>
        <v>0</v>
      </c>
      <c r="X69" s="494">
        <f t="shared" si="342"/>
        <v>0</v>
      </c>
      <c r="Y69" s="494">
        <f t="shared" si="342"/>
        <v>0</v>
      </c>
      <c r="Z69" s="494">
        <f t="shared" si="342"/>
        <v>0</v>
      </c>
      <c r="AA69" s="494">
        <f t="shared" si="342"/>
        <v>0</v>
      </c>
      <c r="AB69" s="494">
        <f t="shared" si="342"/>
        <v>0</v>
      </c>
      <c r="AC69" s="494">
        <f t="shared" si="342"/>
        <v>0</v>
      </c>
      <c r="AD69" s="494">
        <f t="shared" si="342"/>
        <v>0</v>
      </c>
      <c r="AE69" s="495">
        <f t="shared" si="342"/>
        <v>0</v>
      </c>
      <c r="AG69" s="500">
        <f t="shared" ref="AG69:AT69" si="343">SUM(AG70:AG73)</f>
        <v>0</v>
      </c>
      <c r="AH69" s="494">
        <f t="shared" si="343"/>
        <v>0</v>
      </c>
      <c r="AI69" s="494">
        <f t="shared" si="343"/>
        <v>0</v>
      </c>
      <c r="AJ69" s="494">
        <f t="shared" si="343"/>
        <v>0</v>
      </c>
      <c r="AK69" s="494">
        <f t="shared" si="343"/>
        <v>0</v>
      </c>
      <c r="AL69" s="494">
        <f t="shared" si="343"/>
        <v>0</v>
      </c>
      <c r="AM69" s="494">
        <f t="shared" si="343"/>
        <v>0</v>
      </c>
      <c r="AN69" s="494">
        <f t="shared" si="343"/>
        <v>0</v>
      </c>
      <c r="AO69" s="494">
        <f t="shared" si="343"/>
        <v>0</v>
      </c>
      <c r="AP69" s="494">
        <f t="shared" si="343"/>
        <v>0</v>
      </c>
      <c r="AQ69" s="494">
        <f t="shared" si="343"/>
        <v>0</v>
      </c>
      <c r="AR69" s="494">
        <f t="shared" si="343"/>
        <v>0</v>
      </c>
      <c r="AS69" s="494">
        <f t="shared" si="343"/>
        <v>0</v>
      </c>
      <c r="AT69" s="495">
        <f t="shared" si="343"/>
        <v>0</v>
      </c>
      <c r="AV69" s="500">
        <f t="shared" ref="AV69:BI69" si="344">SUM(AV70:AV73)</f>
        <v>0</v>
      </c>
      <c r="AW69" s="494">
        <f t="shared" si="344"/>
        <v>0</v>
      </c>
      <c r="AX69" s="494">
        <f t="shared" si="344"/>
        <v>0</v>
      </c>
      <c r="AY69" s="494">
        <f t="shared" si="344"/>
        <v>0</v>
      </c>
      <c r="AZ69" s="494">
        <f t="shared" si="344"/>
        <v>0</v>
      </c>
      <c r="BA69" s="494">
        <f t="shared" si="344"/>
        <v>0</v>
      </c>
      <c r="BB69" s="494">
        <f t="shared" si="344"/>
        <v>0</v>
      </c>
      <c r="BC69" s="494">
        <f t="shared" si="344"/>
        <v>0</v>
      </c>
      <c r="BD69" s="494">
        <f t="shared" si="344"/>
        <v>0</v>
      </c>
      <c r="BE69" s="494">
        <f t="shared" si="344"/>
        <v>0</v>
      </c>
      <c r="BF69" s="494">
        <f t="shared" si="344"/>
        <v>0</v>
      </c>
      <c r="BG69" s="494">
        <f t="shared" si="344"/>
        <v>0</v>
      </c>
      <c r="BH69" s="494">
        <f t="shared" si="344"/>
        <v>0</v>
      </c>
      <c r="BI69" s="495">
        <f t="shared" si="344"/>
        <v>0</v>
      </c>
      <c r="BK69" s="500">
        <f t="shared" ref="BK69:BX69" si="345">SUM(BK70:BK73)</f>
        <v>0</v>
      </c>
      <c r="BL69" s="494">
        <f t="shared" si="345"/>
        <v>0</v>
      </c>
      <c r="BM69" s="494">
        <f t="shared" si="345"/>
        <v>0</v>
      </c>
      <c r="BN69" s="494">
        <f t="shared" si="345"/>
        <v>0</v>
      </c>
      <c r="BO69" s="494">
        <f t="shared" si="345"/>
        <v>0</v>
      </c>
      <c r="BP69" s="494">
        <f t="shared" si="345"/>
        <v>0</v>
      </c>
      <c r="BQ69" s="494">
        <f t="shared" si="345"/>
        <v>0</v>
      </c>
      <c r="BR69" s="494">
        <f t="shared" si="345"/>
        <v>0</v>
      </c>
      <c r="BS69" s="494">
        <f t="shared" si="345"/>
        <v>0</v>
      </c>
      <c r="BT69" s="494">
        <f t="shared" si="345"/>
        <v>0</v>
      </c>
      <c r="BU69" s="494">
        <f t="shared" si="345"/>
        <v>0</v>
      </c>
      <c r="BV69" s="494">
        <f t="shared" si="345"/>
        <v>0</v>
      </c>
      <c r="BW69" s="494">
        <f t="shared" si="345"/>
        <v>0</v>
      </c>
      <c r="BX69" s="495">
        <f t="shared" si="345"/>
        <v>0</v>
      </c>
      <c r="BZ69" s="500">
        <f t="shared" ref="BZ69:CM69" si="346">SUM(BZ70:BZ73)</f>
        <v>0</v>
      </c>
      <c r="CA69" s="494">
        <f t="shared" si="346"/>
        <v>0</v>
      </c>
      <c r="CB69" s="494">
        <f t="shared" si="346"/>
        <v>0</v>
      </c>
      <c r="CC69" s="494">
        <f t="shared" si="346"/>
        <v>0</v>
      </c>
      <c r="CD69" s="494">
        <f t="shared" si="346"/>
        <v>0</v>
      </c>
      <c r="CE69" s="494">
        <f t="shared" si="346"/>
        <v>0</v>
      </c>
      <c r="CF69" s="494">
        <f t="shared" si="346"/>
        <v>0</v>
      </c>
      <c r="CG69" s="494">
        <f t="shared" si="346"/>
        <v>0</v>
      </c>
      <c r="CH69" s="494">
        <f t="shared" si="346"/>
        <v>0</v>
      </c>
      <c r="CI69" s="494">
        <f t="shared" si="346"/>
        <v>0</v>
      </c>
      <c r="CJ69" s="494">
        <f t="shared" si="346"/>
        <v>0</v>
      </c>
      <c r="CK69" s="494">
        <f t="shared" si="346"/>
        <v>0</v>
      </c>
      <c r="CL69" s="494">
        <f t="shared" si="346"/>
        <v>0</v>
      </c>
      <c r="CM69" s="495">
        <f t="shared" si="346"/>
        <v>0</v>
      </c>
      <c r="CO69" s="500">
        <f t="shared" ref="CO69:DB69" si="347">SUM(CO70:CO73)</f>
        <v>0</v>
      </c>
      <c r="CP69" s="494">
        <f t="shared" si="347"/>
        <v>0</v>
      </c>
      <c r="CQ69" s="494">
        <f t="shared" si="347"/>
        <v>0</v>
      </c>
      <c r="CR69" s="494">
        <f t="shared" si="347"/>
        <v>0</v>
      </c>
      <c r="CS69" s="494">
        <f t="shared" si="347"/>
        <v>0</v>
      </c>
      <c r="CT69" s="494">
        <f t="shared" si="347"/>
        <v>0</v>
      </c>
      <c r="CU69" s="494">
        <f t="shared" si="347"/>
        <v>0</v>
      </c>
      <c r="CV69" s="494">
        <f t="shared" si="347"/>
        <v>0</v>
      </c>
      <c r="CW69" s="494">
        <f t="shared" si="347"/>
        <v>0</v>
      </c>
      <c r="CX69" s="494">
        <f t="shared" si="347"/>
        <v>0</v>
      </c>
      <c r="CY69" s="494">
        <f t="shared" si="347"/>
        <v>0</v>
      </c>
      <c r="CZ69" s="494">
        <f t="shared" si="347"/>
        <v>0</v>
      </c>
      <c r="DA69" s="494">
        <f t="shared" si="347"/>
        <v>0</v>
      </c>
      <c r="DB69" s="495">
        <f t="shared" si="347"/>
        <v>0</v>
      </c>
      <c r="DD69" s="500">
        <f t="shared" ref="DD69:DQ69" si="348">SUM(DD70:DD73)</f>
        <v>0</v>
      </c>
      <c r="DE69" s="494">
        <f t="shared" si="348"/>
        <v>0</v>
      </c>
      <c r="DF69" s="494">
        <f t="shared" si="348"/>
        <v>0</v>
      </c>
      <c r="DG69" s="494">
        <f t="shared" si="348"/>
        <v>0</v>
      </c>
      <c r="DH69" s="494">
        <f t="shared" si="348"/>
        <v>0</v>
      </c>
      <c r="DI69" s="494">
        <f t="shared" si="348"/>
        <v>0</v>
      </c>
      <c r="DJ69" s="494">
        <f t="shared" si="348"/>
        <v>0</v>
      </c>
      <c r="DK69" s="494">
        <f t="shared" si="348"/>
        <v>0</v>
      </c>
      <c r="DL69" s="494">
        <f t="shared" si="348"/>
        <v>0</v>
      </c>
      <c r="DM69" s="494">
        <f t="shared" si="348"/>
        <v>0</v>
      </c>
      <c r="DN69" s="494">
        <f t="shared" si="348"/>
        <v>0</v>
      </c>
      <c r="DO69" s="494">
        <f t="shared" si="348"/>
        <v>0</v>
      </c>
      <c r="DP69" s="494">
        <f t="shared" si="348"/>
        <v>0</v>
      </c>
      <c r="DQ69" s="495">
        <f t="shared" si="348"/>
        <v>0</v>
      </c>
      <c r="DS69" s="500">
        <f t="shared" ref="DS69:EF69" si="349">SUM(DS70:DS73)</f>
        <v>0</v>
      </c>
      <c r="DT69" s="494">
        <f t="shared" si="349"/>
        <v>0</v>
      </c>
      <c r="DU69" s="494">
        <f t="shared" si="349"/>
        <v>0</v>
      </c>
      <c r="DV69" s="494">
        <f t="shared" si="349"/>
        <v>0</v>
      </c>
      <c r="DW69" s="494">
        <f t="shared" si="349"/>
        <v>0</v>
      </c>
      <c r="DX69" s="494">
        <f t="shared" si="349"/>
        <v>0</v>
      </c>
      <c r="DY69" s="494">
        <f t="shared" si="349"/>
        <v>0</v>
      </c>
      <c r="DZ69" s="494">
        <f t="shared" si="349"/>
        <v>0</v>
      </c>
      <c r="EA69" s="494">
        <f t="shared" si="349"/>
        <v>0</v>
      </c>
      <c r="EB69" s="494">
        <f t="shared" si="349"/>
        <v>0</v>
      </c>
      <c r="EC69" s="494">
        <f t="shared" si="349"/>
        <v>0</v>
      </c>
      <c r="ED69" s="494">
        <f t="shared" si="349"/>
        <v>0</v>
      </c>
      <c r="EE69" s="494">
        <f t="shared" si="349"/>
        <v>0</v>
      </c>
      <c r="EF69" s="495">
        <f t="shared" si="349"/>
        <v>0</v>
      </c>
      <c r="EH69" s="500">
        <f t="shared" ref="EH69:EU69" si="350">SUM(EH70:EH73)</f>
        <v>0</v>
      </c>
      <c r="EI69" s="494">
        <f t="shared" si="350"/>
        <v>0</v>
      </c>
      <c r="EJ69" s="494">
        <f t="shared" si="350"/>
        <v>0</v>
      </c>
      <c r="EK69" s="494">
        <f t="shared" si="350"/>
        <v>0</v>
      </c>
      <c r="EL69" s="494">
        <f t="shared" si="350"/>
        <v>0</v>
      </c>
      <c r="EM69" s="494">
        <f t="shared" si="350"/>
        <v>0</v>
      </c>
      <c r="EN69" s="494">
        <f t="shared" si="350"/>
        <v>0</v>
      </c>
      <c r="EO69" s="494">
        <f t="shared" si="350"/>
        <v>0</v>
      </c>
      <c r="EP69" s="494">
        <f t="shared" si="350"/>
        <v>0</v>
      </c>
      <c r="EQ69" s="494">
        <f t="shared" si="350"/>
        <v>0</v>
      </c>
      <c r="ER69" s="494">
        <f t="shared" si="350"/>
        <v>0</v>
      </c>
      <c r="ES69" s="494">
        <f t="shared" si="350"/>
        <v>0</v>
      </c>
      <c r="ET69" s="494">
        <f t="shared" si="350"/>
        <v>0</v>
      </c>
      <c r="EU69" s="495">
        <f t="shared" si="350"/>
        <v>0</v>
      </c>
    </row>
    <row r="70" spans="2:151" ht="30" customHeight="1" x14ac:dyDescent="0.2">
      <c r="B70" s="496" t="s">
        <v>218</v>
      </c>
      <c r="C70" s="491"/>
      <c r="D70" s="491"/>
      <c r="E70" s="491"/>
      <c r="F70" s="491"/>
      <c r="G70" s="494">
        <f t="shared" ref="G70:G73" si="351">C70+D70-E70+F70</f>
        <v>0</v>
      </c>
      <c r="H70" s="491"/>
      <c r="I70" s="491"/>
      <c r="J70" s="491"/>
      <c r="K70" s="491"/>
      <c r="L70" s="491"/>
      <c r="M70" s="493"/>
      <c r="N70" s="494">
        <f t="shared" ref="N70:N73" si="352">H70+I70-J70+K70-L70+M70</f>
        <v>0</v>
      </c>
      <c r="O70" s="506"/>
      <c r="P70" s="492"/>
      <c r="R70" s="501"/>
      <c r="S70" s="491"/>
      <c r="T70" s="491"/>
      <c r="U70" s="491"/>
      <c r="V70" s="494">
        <f t="shared" ref="V70:V73" si="353">R70+S70-T70+U70</f>
        <v>0</v>
      </c>
      <c r="W70" s="491"/>
      <c r="X70" s="491"/>
      <c r="Y70" s="491"/>
      <c r="Z70" s="491"/>
      <c r="AA70" s="491"/>
      <c r="AB70" s="493"/>
      <c r="AC70" s="494">
        <f t="shared" ref="AC70:AC73" si="354">W70+X70-Y70+Z70-AA70+AB70</f>
        <v>0</v>
      </c>
      <c r="AD70" s="506"/>
      <c r="AE70" s="492"/>
      <c r="AG70" s="501"/>
      <c r="AH70" s="491"/>
      <c r="AI70" s="491"/>
      <c r="AJ70" s="491"/>
      <c r="AK70" s="494">
        <f t="shared" ref="AK70:AK73" si="355">AG70+AH70-AI70+AJ70</f>
        <v>0</v>
      </c>
      <c r="AL70" s="491"/>
      <c r="AM70" s="491"/>
      <c r="AN70" s="491"/>
      <c r="AO70" s="491"/>
      <c r="AP70" s="491"/>
      <c r="AQ70" s="493"/>
      <c r="AR70" s="494">
        <f t="shared" ref="AR70:AR73" si="356">AL70+AM70-AN70+AO70-AP70+AQ70</f>
        <v>0</v>
      </c>
      <c r="AS70" s="506"/>
      <c r="AT70" s="492"/>
      <c r="AV70" s="501"/>
      <c r="AW70" s="491"/>
      <c r="AX70" s="491"/>
      <c r="AY70" s="491"/>
      <c r="AZ70" s="494">
        <f t="shared" ref="AZ70:AZ73" si="357">AV70+AW70-AX70+AY70</f>
        <v>0</v>
      </c>
      <c r="BA70" s="491"/>
      <c r="BB70" s="491"/>
      <c r="BC70" s="491"/>
      <c r="BD70" s="491"/>
      <c r="BE70" s="491"/>
      <c r="BF70" s="493"/>
      <c r="BG70" s="494">
        <f t="shared" ref="BG70:BG73" si="358">BA70+BB70-BC70+BD70-BE70+BF70</f>
        <v>0</v>
      </c>
      <c r="BH70" s="506"/>
      <c r="BI70" s="492"/>
      <c r="BK70" s="501"/>
      <c r="BL70" s="491"/>
      <c r="BM70" s="491"/>
      <c r="BN70" s="491"/>
      <c r="BO70" s="494">
        <f t="shared" ref="BO70:BO73" si="359">BK70+BL70-BM70+BN70</f>
        <v>0</v>
      </c>
      <c r="BP70" s="491"/>
      <c r="BQ70" s="491"/>
      <c r="BR70" s="491"/>
      <c r="BS70" s="491"/>
      <c r="BT70" s="491"/>
      <c r="BU70" s="493"/>
      <c r="BV70" s="494">
        <f t="shared" ref="BV70:BV73" si="360">BP70+BQ70-BR70+BS70-BT70+BU70</f>
        <v>0</v>
      </c>
      <c r="BW70" s="506"/>
      <c r="BX70" s="492"/>
      <c r="BZ70" s="501"/>
      <c r="CA70" s="491"/>
      <c r="CB70" s="491"/>
      <c r="CC70" s="491"/>
      <c r="CD70" s="494">
        <f t="shared" ref="CD70:CD73" si="361">BZ70+CA70-CB70+CC70</f>
        <v>0</v>
      </c>
      <c r="CE70" s="491"/>
      <c r="CF70" s="491"/>
      <c r="CG70" s="491"/>
      <c r="CH70" s="491"/>
      <c r="CI70" s="491"/>
      <c r="CJ70" s="493"/>
      <c r="CK70" s="494">
        <f t="shared" ref="CK70:CK73" si="362">CE70+CF70-CG70+CH70-CI70+CJ70</f>
        <v>0</v>
      </c>
      <c r="CL70" s="506"/>
      <c r="CM70" s="492"/>
      <c r="CO70" s="501"/>
      <c r="CP70" s="491"/>
      <c r="CQ70" s="491"/>
      <c r="CR70" s="491"/>
      <c r="CS70" s="494">
        <f t="shared" ref="CS70:CS73" si="363">CO70+CP70-CQ70+CR70</f>
        <v>0</v>
      </c>
      <c r="CT70" s="491"/>
      <c r="CU70" s="491"/>
      <c r="CV70" s="491"/>
      <c r="CW70" s="491"/>
      <c r="CX70" s="491"/>
      <c r="CY70" s="493"/>
      <c r="CZ70" s="494">
        <f t="shared" ref="CZ70:CZ73" si="364">CT70+CU70-CV70+CW70-CX70+CY70</f>
        <v>0</v>
      </c>
      <c r="DA70" s="506"/>
      <c r="DB70" s="492"/>
      <c r="DD70" s="501"/>
      <c r="DE70" s="491"/>
      <c r="DF70" s="491"/>
      <c r="DG70" s="491"/>
      <c r="DH70" s="494">
        <f t="shared" ref="DH70:DH73" si="365">DD70+DE70-DF70+DG70</f>
        <v>0</v>
      </c>
      <c r="DI70" s="491"/>
      <c r="DJ70" s="491"/>
      <c r="DK70" s="491"/>
      <c r="DL70" s="491"/>
      <c r="DM70" s="491"/>
      <c r="DN70" s="493"/>
      <c r="DO70" s="494">
        <f t="shared" ref="DO70:DO73" si="366">DI70+DJ70-DK70+DL70-DM70+DN70</f>
        <v>0</v>
      </c>
      <c r="DP70" s="506"/>
      <c r="DQ70" s="492"/>
      <c r="DS70" s="501"/>
      <c r="DT70" s="491"/>
      <c r="DU70" s="491"/>
      <c r="DV70" s="491"/>
      <c r="DW70" s="494">
        <f t="shared" ref="DW70:DW73" si="367">DS70+DT70-DU70+DV70</f>
        <v>0</v>
      </c>
      <c r="DX70" s="491"/>
      <c r="DY70" s="491"/>
      <c r="DZ70" s="491"/>
      <c r="EA70" s="491"/>
      <c r="EB70" s="491"/>
      <c r="EC70" s="493"/>
      <c r="ED70" s="494">
        <f t="shared" ref="ED70:ED73" si="368">DX70+DY70-DZ70+EA70-EB70+EC70</f>
        <v>0</v>
      </c>
      <c r="EE70" s="506"/>
      <c r="EF70" s="492"/>
      <c r="EH70" s="501"/>
      <c r="EI70" s="491"/>
      <c r="EJ70" s="491"/>
      <c r="EK70" s="491"/>
      <c r="EL70" s="494">
        <f t="shared" ref="EL70:EL73" si="369">EH70+EI70-EJ70+EK70</f>
        <v>0</v>
      </c>
      <c r="EM70" s="491"/>
      <c r="EN70" s="491"/>
      <c r="EO70" s="491"/>
      <c r="EP70" s="491"/>
      <c r="EQ70" s="491"/>
      <c r="ER70" s="493"/>
      <c r="ES70" s="494">
        <f t="shared" ref="ES70:ES73" si="370">EM70+EN70-EO70+EP70-EQ70+ER70</f>
        <v>0</v>
      </c>
      <c r="ET70" s="506"/>
      <c r="EU70" s="492"/>
    </row>
    <row r="71" spans="2:151" ht="15" customHeight="1" x14ac:dyDescent="0.2">
      <c r="B71" s="496" t="s">
        <v>219</v>
      </c>
      <c r="C71" s="491"/>
      <c r="D71" s="491"/>
      <c r="E71" s="491"/>
      <c r="F71" s="491"/>
      <c r="G71" s="494">
        <f t="shared" si="351"/>
        <v>0</v>
      </c>
      <c r="H71" s="491"/>
      <c r="I71" s="491"/>
      <c r="J71" s="491"/>
      <c r="K71" s="491"/>
      <c r="L71" s="491"/>
      <c r="M71" s="493"/>
      <c r="N71" s="494">
        <f t="shared" si="352"/>
        <v>0</v>
      </c>
      <c r="O71" s="506"/>
      <c r="P71" s="492"/>
      <c r="R71" s="501"/>
      <c r="S71" s="491"/>
      <c r="T71" s="491"/>
      <c r="U71" s="491"/>
      <c r="V71" s="494">
        <f t="shared" si="353"/>
        <v>0</v>
      </c>
      <c r="W71" s="491"/>
      <c r="X71" s="491"/>
      <c r="Y71" s="491"/>
      <c r="Z71" s="491"/>
      <c r="AA71" s="491"/>
      <c r="AB71" s="493"/>
      <c r="AC71" s="494">
        <f t="shared" si="354"/>
        <v>0</v>
      </c>
      <c r="AD71" s="506"/>
      <c r="AE71" s="492"/>
      <c r="AG71" s="501"/>
      <c r="AH71" s="491"/>
      <c r="AI71" s="491"/>
      <c r="AJ71" s="491"/>
      <c r="AK71" s="494">
        <f t="shared" si="355"/>
        <v>0</v>
      </c>
      <c r="AL71" s="491"/>
      <c r="AM71" s="491"/>
      <c r="AN71" s="491"/>
      <c r="AO71" s="491"/>
      <c r="AP71" s="491"/>
      <c r="AQ71" s="493"/>
      <c r="AR71" s="494">
        <f t="shared" si="356"/>
        <v>0</v>
      </c>
      <c r="AS71" s="506"/>
      <c r="AT71" s="492"/>
      <c r="AV71" s="501"/>
      <c r="AW71" s="491"/>
      <c r="AX71" s="491"/>
      <c r="AY71" s="491"/>
      <c r="AZ71" s="494">
        <f t="shared" si="357"/>
        <v>0</v>
      </c>
      <c r="BA71" s="491"/>
      <c r="BB71" s="491"/>
      <c r="BC71" s="491"/>
      <c r="BD71" s="491"/>
      <c r="BE71" s="491"/>
      <c r="BF71" s="493"/>
      <c r="BG71" s="494">
        <f t="shared" si="358"/>
        <v>0</v>
      </c>
      <c r="BH71" s="506"/>
      <c r="BI71" s="492"/>
      <c r="BK71" s="501"/>
      <c r="BL71" s="491"/>
      <c r="BM71" s="491"/>
      <c r="BN71" s="491"/>
      <c r="BO71" s="494">
        <f t="shared" si="359"/>
        <v>0</v>
      </c>
      <c r="BP71" s="491"/>
      <c r="BQ71" s="491"/>
      <c r="BR71" s="491"/>
      <c r="BS71" s="491"/>
      <c r="BT71" s="491"/>
      <c r="BU71" s="493"/>
      <c r="BV71" s="494">
        <f t="shared" si="360"/>
        <v>0</v>
      </c>
      <c r="BW71" s="506"/>
      <c r="BX71" s="492"/>
      <c r="BZ71" s="501"/>
      <c r="CA71" s="491"/>
      <c r="CB71" s="491"/>
      <c r="CC71" s="491"/>
      <c r="CD71" s="494">
        <f t="shared" si="361"/>
        <v>0</v>
      </c>
      <c r="CE71" s="491"/>
      <c r="CF71" s="491"/>
      <c r="CG71" s="491"/>
      <c r="CH71" s="491"/>
      <c r="CI71" s="491"/>
      <c r="CJ71" s="493"/>
      <c r="CK71" s="494">
        <f t="shared" si="362"/>
        <v>0</v>
      </c>
      <c r="CL71" s="506"/>
      <c r="CM71" s="492"/>
      <c r="CO71" s="501"/>
      <c r="CP71" s="491"/>
      <c r="CQ71" s="491"/>
      <c r="CR71" s="491"/>
      <c r="CS71" s="494">
        <f t="shared" si="363"/>
        <v>0</v>
      </c>
      <c r="CT71" s="491"/>
      <c r="CU71" s="491"/>
      <c r="CV71" s="491"/>
      <c r="CW71" s="491"/>
      <c r="CX71" s="491"/>
      <c r="CY71" s="493"/>
      <c r="CZ71" s="494">
        <f t="shared" si="364"/>
        <v>0</v>
      </c>
      <c r="DA71" s="506"/>
      <c r="DB71" s="492"/>
      <c r="DD71" s="501"/>
      <c r="DE71" s="491"/>
      <c r="DF71" s="491"/>
      <c r="DG71" s="491"/>
      <c r="DH71" s="494">
        <f t="shared" si="365"/>
        <v>0</v>
      </c>
      <c r="DI71" s="491"/>
      <c r="DJ71" s="491"/>
      <c r="DK71" s="491"/>
      <c r="DL71" s="491"/>
      <c r="DM71" s="491"/>
      <c r="DN71" s="493"/>
      <c r="DO71" s="494">
        <f t="shared" si="366"/>
        <v>0</v>
      </c>
      <c r="DP71" s="506"/>
      <c r="DQ71" s="492"/>
      <c r="DS71" s="501"/>
      <c r="DT71" s="491"/>
      <c r="DU71" s="491"/>
      <c r="DV71" s="491"/>
      <c r="DW71" s="494">
        <f t="shared" si="367"/>
        <v>0</v>
      </c>
      <c r="DX71" s="491"/>
      <c r="DY71" s="491"/>
      <c r="DZ71" s="491"/>
      <c r="EA71" s="491"/>
      <c r="EB71" s="491"/>
      <c r="EC71" s="493"/>
      <c r="ED71" s="494">
        <f t="shared" si="368"/>
        <v>0</v>
      </c>
      <c r="EE71" s="506"/>
      <c r="EF71" s="492"/>
      <c r="EH71" s="501"/>
      <c r="EI71" s="491"/>
      <c r="EJ71" s="491"/>
      <c r="EK71" s="491"/>
      <c r="EL71" s="494">
        <f t="shared" si="369"/>
        <v>0</v>
      </c>
      <c r="EM71" s="491"/>
      <c r="EN71" s="491"/>
      <c r="EO71" s="491"/>
      <c r="EP71" s="491"/>
      <c r="EQ71" s="491"/>
      <c r="ER71" s="493"/>
      <c r="ES71" s="494">
        <f t="shared" si="370"/>
        <v>0</v>
      </c>
      <c r="ET71" s="506"/>
      <c r="EU71" s="492"/>
    </row>
    <row r="72" spans="2:151" ht="15" customHeight="1" x14ac:dyDescent="0.2">
      <c r="B72" s="496" t="s">
        <v>220</v>
      </c>
      <c r="C72" s="491"/>
      <c r="D72" s="491"/>
      <c r="E72" s="491"/>
      <c r="F72" s="491"/>
      <c r="G72" s="494">
        <f t="shared" si="351"/>
        <v>0</v>
      </c>
      <c r="H72" s="491"/>
      <c r="I72" s="491"/>
      <c r="J72" s="491"/>
      <c r="K72" s="491"/>
      <c r="L72" s="491"/>
      <c r="M72" s="493"/>
      <c r="N72" s="494">
        <f t="shared" si="352"/>
        <v>0</v>
      </c>
      <c r="O72" s="506"/>
      <c r="P72" s="492"/>
      <c r="R72" s="501"/>
      <c r="S72" s="491"/>
      <c r="T72" s="491"/>
      <c r="U72" s="491"/>
      <c r="V72" s="494">
        <f t="shared" si="353"/>
        <v>0</v>
      </c>
      <c r="W72" s="491"/>
      <c r="X72" s="491"/>
      <c r="Y72" s="491"/>
      <c r="Z72" s="491"/>
      <c r="AA72" s="491"/>
      <c r="AB72" s="493"/>
      <c r="AC72" s="494">
        <f t="shared" si="354"/>
        <v>0</v>
      </c>
      <c r="AD72" s="506"/>
      <c r="AE72" s="492"/>
      <c r="AG72" s="501"/>
      <c r="AH72" s="491"/>
      <c r="AI72" s="491"/>
      <c r="AJ72" s="491"/>
      <c r="AK72" s="494">
        <f t="shared" si="355"/>
        <v>0</v>
      </c>
      <c r="AL72" s="491"/>
      <c r="AM72" s="491"/>
      <c r="AN72" s="491"/>
      <c r="AO72" s="491"/>
      <c r="AP72" s="491"/>
      <c r="AQ72" s="493"/>
      <c r="AR72" s="494">
        <f t="shared" si="356"/>
        <v>0</v>
      </c>
      <c r="AS72" s="506"/>
      <c r="AT72" s="492"/>
      <c r="AV72" s="501"/>
      <c r="AW72" s="491"/>
      <c r="AX72" s="491"/>
      <c r="AY72" s="491"/>
      <c r="AZ72" s="494">
        <f t="shared" si="357"/>
        <v>0</v>
      </c>
      <c r="BA72" s="491"/>
      <c r="BB72" s="491"/>
      <c r="BC72" s="491"/>
      <c r="BD72" s="491"/>
      <c r="BE72" s="491"/>
      <c r="BF72" s="493"/>
      <c r="BG72" s="494">
        <f t="shared" si="358"/>
        <v>0</v>
      </c>
      <c r="BH72" s="506"/>
      <c r="BI72" s="492"/>
      <c r="BK72" s="501"/>
      <c r="BL72" s="491"/>
      <c r="BM72" s="491"/>
      <c r="BN72" s="491"/>
      <c r="BO72" s="494">
        <f t="shared" si="359"/>
        <v>0</v>
      </c>
      <c r="BP72" s="491"/>
      <c r="BQ72" s="491"/>
      <c r="BR72" s="491"/>
      <c r="BS72" s="491"/>
      <c r="BT72" s="491"/>
      <c r="BU72" s="493"/>
      <c r="BV72" s="494">
        <f t="shared" si="360"/>
        <v>0</v>
      </c>
      <c r="BW72" s="506"/>
      <c r="BX72" s="492"/>
      <c r="BZ72" s="501"/>
      <c r="CA72" s="491"/>
      <c r="CB72" s="491"/>
      <c r="CC72" s="491"/>
      <c r="CD72" s="494">
        <f t="shared" si="361"/>
        <v>0</v>
      </c>
      <c r="CE72" s="491"/>
      <c r="CF72" s="491"/>
      <c r="CG72" s="491"/>
      <c r="CH72" s="491"/>
      <c r="CI72" s="491"/>
      <c r="CJ72" s="493"/>
      <c r="CK72" s="494">
        <f t="shared" si="362"/>
        <v>0</v>
      </c>
      <c r="CL72" s="506"/>
      <c r="CM72" s="492"/>
      <c r="CO72" s="501"/>
      <c r="CP72" s="491"/>
      <c r="CQ72" s="491"/>
      <c r="CR72" s="491"/>
      <c r="CS72" s="494">
        <f t="shared" si="363"/>
        <v>0</v>
      </c>
      <c r="CT72" s="491"/>
      <c r="CU72" s="491"/>
      <c r="CV72" s="491"/>
      <c r="CW72" s="491"/>
      <c r="CX72" s="491"/>
      <c r="CY72" s="493"/>
      <c r="CZ72" s="494">
        <f t="shared" si="364"/>
        <v>0</v>
      </c>
      <c r="DA72" s="506"/>
      <c r="DB72" s="492"/>
      <c r="DD72" s="501"/>
      <c r="DE72" s="491"/>
      <c r="DF72" s="491"/>
      <c r="DG72" s="491"/>
      <c r="DH72" s="494">
        <f t="shared" si="365"/>
        <v>0</v>
      </c>
      <c r="DI72" s="491"/>
      <c r="DJ72" s="491"/>
      <c r="DK72" s="491"/>
      <c r="DL72" s="491"/>
      <c r="DM72" s="491"/>
      <c r="DN72" s="493"/>
      <c r="DO72" s="494">
        <f t="shared" si="366"/>
        <v>0</v>
      </c>
      <c r="DP72" s="506"/>
      <c r="DQ72" s="492"/>
      <c r="DS72" s="501"/>
      <c r="DT72" s="491"/>
      <c r="DU72" s="491"/>
      <c r="DV72" s="491"/>
      <c r="DW72" s="494">
        <f t="shared" si="367"/>
        <v>0</v>
      </c>
      <c r="DX72" s="491"/>
      <c r="DY72" s="491"/>
      <c r="DZ72" s="491"/>
      <c r="EA72" s="491"/>
      <c r="EB72" s="491"/>
      <c r="EC72" s="493"/>
      <c r="ED72" s="494">
        <f t="shared" si="368"/>
        <v>0</v>
      </c>
      <c r="EE72" s="506"/>
      <c r="EF72" s="492"/>
      <c r="EH72" s="501"/>
      <c r="EI72" s="491"/>
      <c r="EJ72" s="491"/>
      <c r="EK72" s="491"/>
      <c r="EL72" s="494">
        <f t="shared" si="369"/>
        <v>0</v>
      </c>
      <c r="EM72" s="491"/>
      <c r="EN72" s="491"/>
      <c r="EO72" s="491"/>
      <c r="EP72" s="491"/>
      <c r="EQ72" s="491"/>
      <c r="ER72" s="493"/>
      <c r="ES72" s="494">
        <f t="shared" si="370"/>
        <v>0</v>
      </c>
      <c r="ET72" s="506"/>
      <c r="EU72" s="492"/>
    </row>
    <row r="73" spans="2:151" ht="15" customHeight="1" x14ac:dyDescent="0.2">
      <c r="B73" s="496" t="s">
        <v>221</v>
      </c>
      <c r="C73" s="491"/>
      <c r="D73" s="491"/>
      <c r="E73" s="491"/>
      <c r="F73" s="491"/>
      <c r="G73" s="494">
        <f t="shared" si="351"/>
        <v>0</v>
      </c>
      <c r="H73" s="491"/>
      <c r="I73" s="491"/>
      <c r="J73" s="491"/>
      <c r="K73" s="491"/>
      <c r="L73" s="491"/>
      <c r="M73" s="493"/>
      <c r="N73" s="494">
        <f t="shared" si="352"/>
        <v>0</v>
      </c>
      <c r="O73" s="506"/>
      <c r="P73" s="492"/>
      <c r="R73" s="501"/>
      <c r="S73" s="491"/>
      <c r="T73" s="491"/>
      <c r="U73" s="491"/>
      <c r="V73" s="494">
        <f t="shared" si="353"/>
        <v>0</v>
      </c>
      <c r="W73" s="491"/>
      <c r="X73" s="491"/>
      <c r="Y73" s="491"/>
      <c r="Z73" s="491"/>
      <c r="AA73" s="491"/>
      <c r="AB73" s="493"/>
      <c r="AC73" s="494">
        <f t="shared" si="354"/>
        <v>0</v>
      </c>
      <c r="AD73" s="506"/>
      <c r="AE73" s="492"/>
      <c r="AG73" s="501"/>
      <c r="AH73" s="491"/>
      <c r="AI73" s="491"/>
      <c r="AJ73" s="491"/>
      <c r="AK73" s="494">
        <f t="shared" si="355"/>
        <v>0</v>
      </c>
      <c r="AL73" s="491"/>
      <c r="AM73" s="491"/>
      <c r="AN73" s="491"/>
      <c r="AO73" s="491"/>
      <c r="AP73" s="491"/>
      <c r="AQ73" s="493"/>
      <c r="AR73" s="494">
        <f t="shared" si="356"/>
        <v>0</v>
      </c>
      <c r="AS73" s="506"/>
      <c r="AT73" s="492"/>
      <c r="AV73" s="501"/>
      <c r="AW73" s="491"/>
      <c r="AX73" s="491"/>
      <c r="AY73" s="491"/>
      <c r="AZ73" s="494">
        <f t="shared" si="357"/>
        <v>0</v>
      </c>
      <c r="BA73" s="491"/>
      <c r="BB73" s="491"/>
      <c r="BC73" s="491"/>
      <c r="BD73" s="491"/>
      <c r="BE73" s="491"/>
      <c r="BF73" s="493"/>
      <c r="BG73" s="494">
        <f t="shared" si="358"/>
        <v>0</v>
      </c>
      <c r="BH73" s="506"/>
      <c r="BI73" s="492"/>
      <c r="BK73" s="501"/>
      <c r="BL73" s="491"/>
      <c r="BM73" s="491"/>
      <c r="BN73" s="491"/>
      <c r="BO73" s="494">
        <f t="shared" si="359"/>
        <v>0</v>
      </c>
      <c r="BP73" s="491"/>
      <c r="BQ73" s="491"/>
      <c r="BR73" s="491"/>
      <c r="BS73" s="491"/>
      <c r="BT73" s="491"/>
      <c r="BU73" s="493"/>
      <c r="BV73" s="494">
        <f t="shared" si="360"/>
        <v>0</v>
      </c>
      <c r="BW73" s="506"/>
      <c r="BX73" s="492"/>
      <c r="BZ73" s="501"/>
      <c r="CA73" s="491"/>
      <c r="CB73" s="491"/>
      <c r="CC73" s="491"/>
      <c r="CD73" s="494">
        <f t="shared" si="361"/>
        <v>0</v>
      </c>
      <c r="CE73" s="491"/>
      <c r="CF73" s="491"/>
      <c r="CG73" s="491"/>
      <c r="CH73" s="491"/>
      <c r="CI73" s="491"/>
      <c r="CJ73" s="493"/>
      <c r="CK73" s="494">
        <f t="shared" si="362"/>
        <v>0</v>
      </c>
      <c r="CL73" s="506"/>
      <c r="CM73" s="492"/>
      <c r="CO73" s="501"/>
      <c r="CP73" s="491"/>
      <c r="CQ73" s="491"/>
      <c r="CR73" s="491"/>
      <c r="CS73" s="494">
        <f t="shared" si="363"/>
        <v>0</v>
      </c>
      <c r="CT73" s="491"/>
      <c r="CU73" s="491"/>
      <c r="CV73" s="491"/>
      <c r="CW73" s="491"/>
      <c r="CX73" s="491"/>
      <c r="CY73" s="493"/>
      <c r="CZ73" s="494">
        <f t="shared" si="364"/>
        <v>0</v>
      </c>
      <c r="DA73" s="506"/>
      <c r="DB73" s="492"/>
      <c r="DD73" s="501"/>
      <c r="DE73" s="491"/>
      <c r="DF73" s="491"/>
      <c r="DG73" s="491"/>
      <c r="DH73" s="494">
        <f t="shared" si="365"/>
        <v>0</v>
      </c>
      <c r="DI73" s="491"/>
      <c r="DJ73" s="491"/>
      <c r="DK73" s="491"/>
      <c r="DL73" s="491"/>
      <c r="DM73" s="491"/>
      <c r="DN73" s="493"/>
      <c r="DO73" s="494">
        <f t="shared" si="366"/>
        <v>0</v>
      </c>
      <c r="DP73" s="506"/>
      <c r="DQ73" s="492"/>
      <c r="DS73" s="501"/>
      <c r="DT73" s="491"/>
      <c r="DU73" s="491"/>
      <c r="DV73" s="491"/>
      <c r="DW73" s="494">
        <f t="shared" si="367"/>
        <v>0</v>
      </c>
      <c r="DX73" s="491"/>
      <c r="DY73" s="491"/>
      <c r="DZ73" s="491"/>
      <c r="EA73" s="491"/>
      <c r="EB73" s="491"/>
      <c r="EC73" s="493"/>
      <c r="ED73" s="494">
        <f t="shared" si="368"/>
        <v>0</v>
      </c>
      <c r="EE73" s="506"/>
      <c r="EF73" s="492"/>
      <c r="EH73" s="501"/>
      <c r="EI73" s="491"/>
      <c r="EJ73" s="491"/>
      <c r="EK73" s="491"/>
      <c r="EL73" s="494">
        <f t="shared" si="369"/>
        <v>0</v>
      </c>
      <c r="EM73" s="491"/>
      <c r="EN73" s="491"/>
      <c r="EO73" s="491"/>
      <c r="EP73" s="491"/>
      <c r="EQ73" s="491"/>
      <c r="ER73" s="493"/>
      <c r="ES73" s="494">
        <f t="shared" si="370"/>
        <v>0</v>
      </c>
      <c r="ET73" s="506"/>
      <c r="EU73" s="492"/>
    </row>
    <row r="74" spans="2:151" ht="15" customHeight="1" x14ac:dyDescent="0.2">
      <c r="B74" s="496" t="s">
        <v>222</v>
      </c>
      <c r="C74" s="494">
        <f t="shared" ref="C74:P74" si="371">SUM(C75:C80)</f>
        <v>0</v>
      </c>
      <c r="D74" s="494">
        <f t="shared" si="371"/>
        <v>0</v>
      </c>
      <c r="E74" s="494">
        <f t="shared" si="371"/>
        <v>0</v>
      </c>
      <c r="F74" s="494">
        <f t="shared" si="371"/>
        <v>0</v>
      </c>
      <c r="G74" s="494">
        <f t="shared" si="371"/>
        <v>0</v>
      </c>
      <c r="H74" s="494">
        <f t="shared" si="371"/>
        <v>0</v>
      </c>
      <c r="I74" s="494">
        <f t="shared" si="371"/>
        <v>0</v>
      </c>
      <c r="J74" s="494">
        <f t="shared" si="371"/>
        <v>0</v>
      </c>
      <c r="K74" s="494">
        <f t="shared" si="371"/>
        <v>0</v>
      </c>
      <c r="L74" s="494">
        <f t="shared" si="371"/>
        <v>0</v>
      </c>
      <c r="M74" s="494">
        <f t="shared" si="371"/>
        <v>0</v>
      </c>
      <c r="N74" s="494">
        <f t="shared" si="371"/>
        <v>0</v>
      </c>
      <c r="O74" s="494">
        <f t="shared" si="371"/>
        <v>0</v>
      </c>
      <c r="P74" s="495">
        <f t="shared" si="371"/>
        <v>0</v>
      </c>
      <c r="R74" s="500">
        <f t="shared" ref="R74:AE74" si="372">SUM(R75:R80)</f>
        <v>0</v>
      </c>
      <c r="S74" s="494">
        <f t="shared" si="372"/>
        <v>0</v>
      </c>
      <c r="T74" s="494">
        <f t="shared" si="372"/>
        <v>0</v>
      </c>
      <c r="U74" s="494">
        <f t="shared" si="372"/>
        <v>0</v>
      </c>
      <c r="V74" s="494">
        <f t="shared" si="372"/>
        <v>0</v>
      </c>
      <c r="W74" s="494">
        <f t="shared" si="372"/>
        <v>0</v>
      </c>
      <c r="X74" s="494">
        <f t="shared" si="372"/>
        <v>0</v>
      </c>
      <c r="Y74" s="494">
        <f t="shared" si="372"/>
        <v>0</v>
      </c>
      <c r="Z74" s="494">
        <f t="shared" si="372"/>
        <v>0</v>
      </c>
      <c r="AA74" s="494">
        <f t="shared" si="372"/>
        <v>0</v>
      </c>
      <c r="AB74" s="494">
        <f t="shared" si="372"/>
        <v>0</v>
      </c>
      <c r="AC74" s="494">
        <f t="shared" si="372"/>
        <v>0</v>
      </c>
      <c r="AD74" s="494">
        <f t="shared" si="372"/>
        <v>0</v>
      </c>
      <c r="AE74" s="495">
        <f t="shared" si="372"/>
        <v>0</v>
      </c>
      <c r="AG74" s="500">
        <f t="shared" ref="AG74:AT74" si="373">SUM(AG75:AG80)</f>
        <v>0</v>
      </c>
      <c r="AH74" s="494">
        <f t="shared" si="373"/>
        <v>0</v>
      </c>
      <c r="AI74" s="494">
        <f t="shared" si="373"/>
        <v>0</v>
      </c>
      <c r="AJ74" s="494">
        <f t="shared" si="373"/>
        <v>0</v>
      </c>
      <c r="AK74" s="494">
        <f t="shared" si="373"/>
        <v>0</v>
      </c>
      <c r="AL74" s="494">
        <f t="shared" si="373"/>
        <v>0</v>
      </c>
      <c r="AM74" s="494">
        <f t="shared" si="373"/>
        <v>0</v>
      </c>
      <c r="AN74" s="494">
        <f t="shared" si="373"/>
        <v>0</v>
      </c>
      <c r="AO74" s="494">
        <f t="shared" si="373"/>
        <v>0</v>
      </c>
      <c r="AP74" s="494">
        <f t="shared" si="373"/>
        <v>0</v>
      </c>
      <c r="AQ74" s="494">
        <f t="shared" si="373"/>
        <v>0</v>
      </c>
      <c r="AR74" s="494">
        <f t="shared" si="373"/>
        <v>0</v>
      </c>
      <c r="AS74" s="494">
        <f t="shared" si="373"/>
        <v>0</v>
      </c>
      <c r="AT74" s="495">
        <f t="shared" si="373"/>
        <v>0</v>
      </c>
      <c r="AV74" s="500">
        <f t="shared" ref="AV74:BI74" si="374">SUM(AV75:AV80)</f>
        <v>0</v>
      </c>
      <c r="AW74" s="494">
        <f t="shared" si="374"/>
        <v>0</v>
      </c>
      <c r="AX74" s="494">
        <f t="shared" si="374"/>
        <v>0</v>
      </c>
      <c r="AY74" s="494">
        <f t="shared" si="374"/>
        <v>0</v>
      </c>
      <c r="AZ74" s="494">
        <f t="shared" si="374"/>
        <v>0</v>
      </c>
      <c r="BA74" s="494">
        <f t="shared" si="374"/>
        <v>0</v>
      </c>
      <c r="BB74" s="494">
        <f t="shared" si="374"/>
        <v>0</v>
      </c>
      <c r="BC74" s="494">
        <f t="shared" si="374"/>
        <v>0</v>
      </c>
      <c r="BD74" s="494">
        <f t="shared" si="374"/>
        <v>0</v>
      </c>
      <c r="BE74" s="494">
        <f t="shared" si="374"/>
        <v>0</v>
      </c>
      <c r="BF74" s="494">
        <f t="shared" si="374"/>
        <v>0</v>
      </c>
      <c r="BG74" s="494">
        <f t="shared" si="374"/>
        <v>0</v>
      </c>
      <c r="BH74" s="494">
        <f t="shared" si="374"/>
        <v>0</v>
      </c>
      <c r="BI74" s="495">
        <f t="shared" si="374"/>
        <v>0</v>
      </c>
      <c r="BK74" s="500">
        <f t="shared" ref="BK74:BX74" si="375">SUM(BK75:BK80)</f>
        <v>0</v>
      </c>
      <c r="BL74" s="494">
        <f t="shared" si="375"/>
        <v>0</v>
      </c>
      <c r="BM74" s="494">
        <f t="shared" si="375"/>
        <v>0</v>
      </c>
      <c r="BN74" s="494">
        <f t="shared" si="375"/>
        <v>0</v>
      </c>
      <c r="BO74" s="494">
        <f t="shared" si="375"/>
        <v>0</v>
      </c>
      <c r="BP74" s="494">
        <f t="shared" si="375"/>
        <v>0</v>
      </c>
      <c r="BQ74" s="494">
        <f t="shared" si="375"/>
        <v>0</v>
      </c>
      <c r="BR74" s="494">
        <f t="shared" si="375"/>
        <v>0</v>
      </c>
      <c r="BS74" s="494">
        <f t="shared" si="375"/>
        <v>0</v>
      </c>
      <c r="BT74" s="494">
        <f t="shared" si="375"/>
        <v>0</v>
      </c>
      <c r="BU74" s="494">
        <f t="shared" si="375"/>
        <v>0</v>
      </c>
      <c r="BV74" s="494">
        <f t="shared" si="375"/>
        <v>0</v>
      </c>
      <c r="BW74" s="494">
        <f t="shared" si="375"/>
        <v>0</v>
      </c>
      <c r="BX74" s="495">
        <f t="shared" si="375"/>
        <v>0</v>
      </c>
      <c r="BZ74" s="500">
        <f t="shared" ref="BZ74:CM74" si="376">SUM(BZ75:BZ80)</f>
        <v>0</v>
      </c>
      <c r="CA74" s="494">
        <f t="shared" si="376"/>
        <v>0</v>
      </c>
      <c r="CB74" s="494">
        <f t="shared" si="376"/>
        <v>0</v>
      </c>
      <c r="CC74" s="494">
        <f t="shared" si="376"/>
        <v>0</v>
      </c>
      <c r="CD74" s="494">
        <f t="shared" si="376"/>
        <v>0</v>
      </c>
      <c r="CE74" s="494">
        <f t="shared" si="376"/>
        <v>0</v>
      </c>
      <c r="CF74" s="494">
        <f t="shared" si="376"/>
        <v>0</v>
      </c>
      <c r="CG74" s="494">
        <f t="shared" si="376"/>
        <v>0</v>
      </c>
      <c r="CH74" s="494">
        <f t="shared" si="376"/>
        <v>0</v>
      </c>
      <c r="CI74" s="494">
        <f t="shared" si="376"/>
        <v>0</v>
      </c>
      <c r="CJ74" s="494">
        <f t="shared" si="376"/>
        <v>0</v>
      </c>
      <c r="CK74" s="494">
        <f t="shared" si="376"/>
        <v>0</v>
      </c>
      <c r="CL74" s="494">
        <f t="shared" si="376"/>
        <v>0</v>
      </c>
      <c r="CM74" s="495">
        <f t="shared" si="376"/>
        <v>0</v>
      </c>
      <c r="CO74" s="500">
        <f t="shared" ref="CO74:DB74" si="377">SUM(CO75:CO80)</f>
        <v>0</v>
      </c>
      <c r="CP74" s="494">
        <f t="shared" si="377"/>
        <v>0</v>
      </c>
      <c r="CQ74" s="494">
        <f t="shared" si="377"/>
        <v>0</v>
      </c>
      <c r="CR74" s="494">
        <f t="shared" si="377"/>
        <v>0</v>
      </c>
      <c r="CS74" s="494">
        <f t="shared" si="377"/>
        <v>0</v>
      </c>
      <c r="CT74" s="494">
        <f t="shared" si="377"/>
        <v>0</v>
      </c>
      <c r="CU74" s="494">
        <f t="shared" si="377"/>
        <v>0</v>
      </c>
      <c r="CV74" s="494">
        <f t="shared" si="377"/>
        <v>0</v>
      </c>
      <c r="CW74" s="494">
        <f t="shared" si="377"/>
        <v>0</v>
      </c>
      <c r="CX74" s="494">
        <f t="shared" si="377"/>
        <v>0</v>
      </c>
      <c r="CY74" s="494">
        <f t="shared" si="377"/>
        <v>0</v>
      </c>
      <c r="CZ74" s="494">
        <f t="shared" si="377"/>
        <v>0</v>
      </c>
      <c r="DA74" s="494">
        <f t="shared" si="377"/>
        <v>0</v>
      </c>
      <c r="DB74" s="495">
        <f t="shared" si="377"/>
        <v>0</v>
      </c>
      <c r="DD74" s="500">
        <f t="shared" ref="DD74:DQ74" si="378">SUM(DD75:DD80)</f>
        <v>0</v>
      </c>
      <c r="DE74" s="494">
        <f t="shared" si="378"/>
        <v>0</v>
      </c>
      <c r="DF74" s="494">
        <f t="shared" si="378"/>
        <v>0</v>
      </c>
      <c r="DG74" s="494">
        <f t="shared" si="378"/>
        <v>0</v>
      </c>
      <c r="DH74" s="494">
        <f t="shared" si="378"/>
        <v>0</v>
      </c>
      <c r="DI74" s="494">
        <f t="shared" si="378"/>
        <v>0</v>
      </c>
      <c r="DJ74" s="494">
        <f t="shared" si="378"/>
        <v>0</v>
      </c>
      <c r="DK74" s="494">
        <f t="shared" si="378"/>
        <v>0</v>
      </c>
      <c r="DL74" s="494">
        <f t="shared" si="378"/>
        <v>0</v>
      </c>
      <c r="DM74" s="494">
        <f t="shared" si="378"/>
        <v>0</v>
      </c>
      <c r="DN74" s="494">
        <f t="shared" si="378"/>
        <v>0</v>
      </c>
      <c r="DO74" s="494">
        <f t="shared" si="378"/>
        <v>0</v>
      </c>
      <c r="DP74" s="494">
        <f t="shared" si="378"/>
        <v>0</v>
      </c>
      <c r="DQ74" s="495">
        <f t="shared" si="378"/>
        <v>0</v>
      </c>
      <c r="DS74" s="500">
        <f t="shared" ref="DS74:EF74" si="379">SUM(DS75:DS80)</f>
        <v>0</v>
      </c>
      <c r="DT74" s="494">
        <f t="shared" si="379"/>
        <v>0</v>
      </c>
      <c r="DU74" s="494">
        <f t="shared" si="379"/>
        <v>0</v>
      </c>
      <c r="DV74" s="494">
        <f t="shared" si="379"/>
        <v>0</v>
      </c>
      <c r="DW74" s="494">
        <f t="shared" si="379"/>
        <v>0</v>
      </c>
      <c r="DX74" s="494">
        <f t="shared" si="379"/>
        <v>0</v>
      </c>
      <c r="DY74" s="494">
        <f t="shared" si="379"/>
        <v>0</v>
      </c>
      <c r="DZ74" s="494">
        <f t="shared" si="379"/>
        <v>0</v>
      </c>
      <c r="EA74" s="494">
        <f t="shared" si="379"/>
        <v>0</v>
      </c>
      <c r="EB74" s="494">
        <f t="shared" si="379"/>
        <v>0</v>
      </c>
      <c r="EC74" s="494">
        <f t="shared" si="379"/>
        <v>0</v>
      </c>
      <c r="ED74" s="494">
        <f t="shared" si="379"/>
        <v>0</v>
      </c>
      <c r="EE74" s="494">
        <f t="shared" si="379"/>
        <v>0</v>
      </c>
      <c r="EF74" s="495">
        <f t="shared" si="379"/>
        <v>0</v>
      </c>
      <c r="EH74" s="500">
        <f t="shared" ref="EH74:EU74" si="380">SUM(EH75:EH80)</f>
        <v>0</v>
      </c>
      <c r="EI74" s="494">
        <f t="shared" si="380"/>
        <v>0</v>
      </c>
      <c r="EJ74" s="494">
        <f t="shared" si="380"/>
        <v>0</v>
      </c>
      <c r="EK74" s="494">
        <f t="shared" si="380"/>
        <v>0</v>
      </c>
      <c r="EL74" s="494">
        <f t="shared" si="380"/>
        <v>0</v>
      </c>
      <c r="EM74" s="494">
        <f t="shared" si="380"/>
        <v>0</v>
      </c>
      <c r="EN74" s="494">
        <f t="shared" si="380"/>
        <v>0</v>
      </c>
      <c r="EO74" s="494">
        <f t="shared" si="380"/>
        <v>0</v>
      </c>
      <c r="EP74" s="494">
        <f t="shared" si="380"/>
        <v>0</v>
      </c>
      <c r="EQ74" s="494">
        <f t="shared" si="380"/>
        <v>0</v>
      </c>
      <c r="ER74" s="494">
        <f t="shared" si="380"/>
        <v>0</v>
      </c>
      <c r="ES74" s="494">
        <f t="shared" si="380"/>
        <v>0</v>
      </c>
      <c r="ET74" s="494">
        <f t="shared" si="380"/>
        <v>0</v>
      </c>
      <c r="EU74" s="495">
        <f t="shared" si="380"/>
        <v>0</v>
      </c>
    </row>
    <row r="75" spans="2:151" ht="15" customHeight="1" x14ac:dyDescent="0.2">
      <c r="B75" s="496" t="s">
        <v>223</v>
      </c>
      <c r="C75" s="491"/>
      <c r="D75" s="491"/>
      <c r="E75" s="491"/>
      <c r="F75" s="491"/>
      <c r="G75" s="494">
        <f t="shared" ref="G75:G80" si="381">C75+D75-E75+F75</f>
        <v>0</v>
      </c>
      <c r="H75" s="491"/>
      <c r="I75" s="491"/>
      <c r="J75" s="491"/>
      <c r="K75" s="491"/>
      <c r="L75" s="491"/>
      <c r="M75" s="493"/>
      <c r="N75" s="494">
        <f t="shared" ref="N75:N80" si="382">H75+I75-J75+K75-L75+M75</f>
        <v>0</v>
      </c>
      <c r="O75" s="506"/>
      <c r="P75" s="492"/>
      <c r="R75" s="501"/>
      <c r="S75" s="491"/>
      <c r="T75" s="491"/>
      <c r="U75" s="491"/>
      <c r="V75" s="494">
        <f t="shared" ref="V75:V80" si="383">R75+S75-T75+U75</f>
        <v>0</v>
      </c>
      <c r="W75" s="491"/>
      <c r="X75" s="491"/>
      <c r="Y75" s="491"/>
      <c r="Z75" s="491"/>
      <c r="AA75" s="491"/>
      <c r="AB75" s="493"/>
      <c r="AC75" s="494">
        <f t="shared" ref="AC75:AC80" si="384">W75+X75-Y75+Z75-AA75+AB75</f>
        <v>0</v>
      </c>
      <c r="AD75" s="506"/>
      <c r="AE75" s="492"/>
      <c r="AG75" s="501"/>
      <c r="AH75" s="491"/>
      <c r="AI75" s="491"/>
      <c r="AJ75" s="491"/>
      <c r="AK75" s="494">
        <f t="shared" ref="AK75:AK80" si="385">AG75+AH75-AI75+AJ75</f>
        <v>0</v>
      </c>
      <c r="AL75" s="491"/>
      <c r="AM75" s="491"/>
      <c r="AN75" s="491"/>
      <c r="AO75" s="491"/>
      <c r="AP75" s="491"/>
      <c r="AQ75" s="493"/>
      <c r="AR75" s="494">
        <f t="shared" ref="AR75:AR80" si="386">AL75+AM75-AN75+AO75-AP75+AQ75</f>
        <v>0</v>
      </c>
      <c r="AS75" s="506"/>
      <c r="AT75" s="492"/>
      <c r="AV75" s="501"/>
      <c r="AW75" s="491"/>
      <c r="AX75" s="491"/>
      <c r="AY75" s="491"/>
      <c r="AZ75" s="494">
        <f t="shared" ref="AZ75:AZ80" si="387">AV75+AW75-AX75+AY75</f>
        <v>0</v>
      </c>
      <c r="BA75" s="491"/>
      <c r="BB75" s="491"/>
      <c r="BC75" s="491"/>
      <c r="BD75" s="491"/>
      <c r="BE75" s="491"/>
      <c r="BF75" s="493"/>
      <c r="BG75" s="494">
        <f t="shared" ref="BG75:BG80" si="388">BA75+BB75-BC75+BD75-BE75+BF75</f>
        <v>0</v>
      </c>
      <c r="BH75" s="506"/>
      <c r="BI75" s="492"/>
      <c r="BK75" s="501"/>
      <c r="BL75" s="491"/>
      <c r="BM75" s="491"/>
      <c r="BN75" s="491"/>
      <c r="BO75" s="494">
        <f t="shared" ref="BO75:BO80" si="389">BK75+BL75-BM75+BN75</f>
        <v>0</v>
      </c>
      <c r="BP75" s="491"/>
      <c r="BQ75" s="491"/>
      <c r="BR75" s="491"/>
      <c r="BS75" s="491"/>
      <c r="BT75" s="491"/>
      <c r="BU75" s="493"/>
      <c r="BV75" s="494">
        <f t="shared" ref="BV75:BV80" si="390">BP75+BQ75-BR75+BS75-BT75+BU75</f>
        <v>0</v>
      </c>
      <c r="BW75" s="506"/>
      <c r="BX75" s="492"/>
      <c r="BZ75" s="501"/>
      <c r="CA75" s="491"/>
      <c r="CB75" s="491"/>
      <c r="CC75" s="491"/>
      <c r="CD75" s="494">
        <f t="shared" ref="CD75:CD80" si="391">BZ75+CA75-CB75+CC75</f>
        <v>0</v>
      </c>
      <c r="CE75" s="491"/>
      <c r="CF75" s="491"/>
      <c r="CG75" s="491"/>
      <c r="CH75" s="491"/>
      <c r="CI75" s="491"/>
      <c r="CJ75" s="493"/>
      <c r="CK75" s="494">
        <f t="shared" ref="CK75:CK80" si="392">CE75+CF75-CG75+CH75-CI75+CJ75</f>
        <v>0</v>
      </c>
      <c r="CL75" s="506"/>
      <c r="CM75" s="492"/>
      <c r="CO75" s="501"/>
      <c r="CP75" s="491"/>
      <c r="CQ75" s="491"/>
      <c r="CR75" s="491"/>
      <c r="CS75" s="494">
        <f t="shared" ref="CS75:CS80" si="393">CO75+CP75-CQ75+CR75</f>
        <v>0</v>
      </c>
      <c r="CT75" s="491"/>
      <c r="CU75" s="491"/>
      <c r="CV75" s="491"/>
      <c r="CW75" s="491"/>
      <c r="CX75" s="491"/>
      <c r="CY75" s="493"/>
      <c r="CZ75" s="494">
        <f t="shared" ref="CZ75:CZ80" si="394">CT75+CU75-CV75+CW75-CX75+CY75</f>
        <v>0</v>
      </c>
      <c r="DA75" s="506"/>
      <c r="DB75" s="492"/>
      <c r="DD75" s="501"/>
      <c r="DE75" s="491"/>
      <c r="DF75" s="491"/>
      <c r="DG75" s="491"/>
      <c r="DH75" s="494">
        <f t="shared" ref="DH75:DH80" si="395">DD75+DE75-DF75+DG75</f>
        <v>0</v>
      </c>
      <c r="DI75" s="491"/>
      <c r="DJ75" s="491"/>
      <c r="DK75" s="491"/>
      <c r="DL75" s="491"/>
      <c r="DM75" s="491"/>
      <c r="DN75" s="493"/>
      <c r="DO75" s="494">
        <f t="shared" ref="DO75:DO80" si="396">DI75+DJ75-DK75+DL75-DM75+DN75</f>
        <v>0</v>
      </c>
      <c r="DP75" s="506"/>
      <c r="DQ75" s="492"/>
      <c r="DS75" s="501"/>
      <c r="DT75" s="491"/>
      <c r="DU75" s="491"/>
      <c r="DV75" s="491"/>
      <c r="DW75" s="494">
        <f t="shared" ref="DW75:DW80" si="397">DS75+DT75-DU75+DV75</f>
        <v>0</v>
      </c>
      <c r="DX75" s="491"/>
      <c r="DY75" s="491"/>
      <c r="DZ75" s="491"/>
      <c r="EA75" s="491"/>
      <c r="EB75" s="491"/>
      <c r="EC75" s="493"/>
      <c r="ED75" s="494">
        <f t="shared" ref="ED75:ED80" si="398">DX75+DY75-DZ75+EA75-EB75+EC75</f>
        <v>0</v>
      </c>
      <c r="EE75" s="506"/>
      <c r="EF75" s="492"/>
      <c r="EH75" s="501"/>
      <c r="EI75" s="491"/>
      <c r="EJ75" s="491"/>
      <c r="EK75" s="491"/>
      <c r="EL75" s="494">
        <f t="shared" ref="EL75:EL80" si="399">EH75+EI75-EJ75+EK75</f>
        <v>0</v>
      </c>
      <c r="EM75" s="491"/>
      <c r="EN75" s="491"/>
      <c r="EO75" s="491"/>
      <c r="EP75" s="491"/>
      <c r="EQ75" s="491"/>
      <c r="ER75" s="493"/>
      <c r="ES75" s="494">
        <f t="shared" ref="ES75:ES80" si="400">EM75+EN75-EO75+EP75-EQ75+ER75</f>
        <v>0</v>
      </c>
      <c r="ET75" s="506"/>
      <c r="EU75" s="492"/>
    </row>
    <row r="76" spans="2:151" ht="15" customHeight="1" x14ac:dyDescent="0.2">
      <c r="B76" s="496" t="s">
        <v>224</v>
      </c>
      <c r="C76" s="491"/>
      <c r="D76" s="491"/>
      <c r="E76" s="491"/>
      <c r="F76" s="491"/>
      <c r="G76" s="494">
        <f t="shared" si="381"/>
        <v>0</v>
      </c>
      <c r="H76" s="491"/>
      <c r="I76" s="491"/>
      <c r="J76" s="491"/>
      <c r="K76" s="491"/>
      <c r="L76" s="491"/>
      <c r="M76" s="493"/>
      <c r="N76" s="494">
        <f t="shared" si="382"/>
        <v>0</v>
      </c>
      <c r="O76" s="506"/>
      <c r="P76" s="492"/>
      <c r="R76" s="501"/>
      <c r="S76" s="491"/>
      <c r="T76" s="491"/>
      <c r="U76" s="491"/>
      <c r="V76" s="494">
        <f t="shared" si="383"/>
        <v>0</v>
      </c>
      <c r="W76" s="491"/>
      <c r="X76" s="491"/>
      <c r="Y76" s="491"/>
      <c r="Z76" s="491"/>
      <c r="AA76" s="491"/>
      <c r="AB76" s="493"/>
      <c r="AC76" s="494">
        <f t="shared" si="384"/>
        <v>0</v>
      </c>
      <c r="AD76" s="506"/>
      <c r="AE76" s="492"/>
      <c r="AG76" s="501"/>
      <c r="AH76" s="491"/>
      <c r="AI76" s="491"/>
      <c r="AJ76" s="491"/>
      <c r="AK76" s="494">
        <f t="shared" si="385"/>
        <v>0</v>
      </c>
      <c r="AL76" s="491"/>
      <c r="AM76" s="491"/>
      <c r="AN76" s="491"/>
      <c r="AO76" s="491"/>
      <c r="AP76" s="491"/>
      <c r="AQ76" s="493"/>
      <c r="AR76" s="494">
        <f t="shared" si="386"/>
        <v>0</v>
      </c>
      <c r="AS76" s="506"/>
      <c r="AT76" s="492"/>
      <c r="AV76" s="501"/>
      <c r="AW76" s="491"/>
      <c r="AX76" s="491"/>
      <c r="AY76" s="491"/>
      <c r="AZ76" s="494">
        <f t="shared" si="387"/>
        <v>0</v>
      </c>
      <c r="BA76" s="491"/>
      <c r="BB76" s="491"/>
      <c r="BC76" s="491"/>
      <c r="BD76" s="491"/>
      <c r="BE76" s="491"/>
      <c r="BF76" s="493"/>
      <c r="BG76" s="494">
        <f t="shared" si="388"/>
        <v>0</v>
      </c>
      <c r="BH76" s="506"/>
      <c r="BI76" s="492"/>
      <c r="BK76" s="501"/>
      <c r="BL76" s="491"/>
      <c r="BM76" s="491"/>
      <c r="BN76" s="491"/>
      <c r="BO76" s="494">
        <f t="shared" si="389"/>
        <v>0</v>
      </c>
      <c r="BP76" s="491"/>
      <c r="BQ76" s="491"/>
      <c r="BR76" s="491"/>
      <c r="BS76" s="491"/>
      <c r="BT76" s="491"/>
      <c r="BU76" s="493"/>
      <c r="BV76" s="494">
        <f t="shared" si="390"/>
        <v>0</v>
      </c>
      <c r="BW76" s="506"/>
      <c r="BX76" s="492"/>
      <c r="BZ76" s="501"/>
      <c r="CA76" s="491"/>
      <c r="CB76" s="491"/>
      <c r="CC76" s="491"/>
      <c r="CD76" s="494">
        <f t="shared" si="391"/>
        <v>0</v>
      </c>
      <c r="CE76" s="491"/>
      <c r="CF76" s="491"/>
      <c r="CG76" s="491"/>
      <c r="CH76" s="491"/>
      <c r="CI76" s="491"/>
      <c r="CJ76" s="493"/>
      <c r="CK76" s="494">
        <f t="shared" si="392"/>
        <v>0</v>
      </c>
      <c r="CL76" s="506"/>
      <c r="CM76" s="492"/>
      <c r="CO76" s="501"/>
      <c r="CP76" s="491"/>
      <c r="CQ76" s="491"/>
      <c r="CR76" s="491"/>
      <c r="CS76" s="494">
        <f t="shared" si="393"/>
        <v>0</v>
      </c>
      <c r="CT76" s="491"/>
      <c r="CU76" s="491"/>
      <c r="CV76" s="491"/>
      <c r="CW76" s="491"/>
      <c r="CX76" s="491"/>
      <c r="CY76" s="493"/>
      <c r="CZ76" s="494">
        <f t="shared" si="394"/>
        <v>0</v>
      </c>
      <c r="DA76" s="506"/>
      <c r="DB76" s="492"/>
      <c r="DD76" s="501"/>
      <c r="DE76" s="491"/>
      <c r="DF76" s="491"/>
      <c r="DG76" s="491"/>
      <c r="DH76" s="494">
        <f t="shared" si="395"/>
        <v>0</v>
      </c>
      <c r="DI76" s="491"/>
      <c r="DJ76" s="491"/>
      <c r="DK76" s="491"/>
      <c r="DL76" s="491"/>
      <c r="DM76" s="491"/>
      <c r="DN76" s="493"/>
      <c r="DO76" s="494">
        <f t="shared" si="396"/>
        <v>0</v>
      </c>
      <c r="DP76" s="506"/>
      <c r="DQ76" s="492"/>
      <c r="DS76" s="501"/>
      <c r="DT76" s="491"/>
      <c r="DU76" s="491"/>
      <c r="DV76" s="491"/>
      <c r="DW76" s="494">
        <f t="shared" si="397"/>
        <v>0</v>
      </c>
      <c r="DX76" s="491"/>
      <c r="DY76" s="491"/>
      <c r="DZ76" s="491"/>
      <c r="EA76" s="491"/>
      <c r="EB76" s="491"/>
      <c r="EC76" s="493"/>
      <c r="ED76" s="494">
        <f t="shared" si="398"/>
        <v>0</v>
      </c>
      <c r="EE76" s="506"/>
      <c r="EF76" s="492"/>
      <c r="EH76" s="501"/>
      <c r="EI76" s="491"/>
      <c r="EJ76" s="491"/>
      <c r="EK76" s="491"/>
      <c r="EL76" s="494">
        <f t="shared" si="399"/>
        <v>0</v>
      </c>
      <c r="EM76" s="491"/>
      <c r="EN76" s="491"/>
      <c r="EO76" s="491"/>
      <c r="EP76" s="491"/>
      <c r="EQ76" s="491"/>
      <c r="ER76" s="493"/>
      <c r="ES76" s="494">
        <f t="shared" si="400"/>
        <v>0</v>
      </c>
      <c r="ET76" s="506"/>
      <c r="EU76" s="492"/>
    </row>
    <row r="77" spans="2:151" ht="15" customHeight="1" x14ac:dyDescent="0.2">
      <c r="B77" s="496" t="s">
        <v>225</v>
      </c>
      <c r="C77" s="491"/>
      <c r="D77" s="491"/>
      <c r="E77" s="491"/>
      <c r="F77" s="491"/>
      <c r="G77" s="494">
        <f t="shared" si="381"/>
        <v>0</v>
      </c>
      <c r="H77" s="491"/>
      <c r="I77" s="491"/>
      <c r="J77" s="491"/>
      <c r="K77" s="491"/>
      <c r="L77" s="491"/>
      <c r="M77" s="493"/>
      <c r="N77" s="494">
        <f t="shared" si="382"/>
        <v>0</v>
      </c>
      <c r="O77" s="506"/>
      <c r="P77" s="492"/>
      <c r="R77" s="501"/>
      <c r="S77" s="491"/>
      <c r="T77" s="491"/>
      <c r="U77" s="491"/>
      <c r="V77" s="494">
        <f t="shared" si="383"/>
        <v>0</v>
      </c>
      <c r="W77" s="491"/>
      <c r="X77" s="491"/>
      <c r="Y77" s="491"/>
      <c r="Z77" s="491"/>
      <c r="AA77" s="491"/>
      <c r="AB77" s="493"/>
      <c r="AC77" s="494">
        <f t="shared" si="384"/>
        <v>0</v>
      </c>
      <c r="AD77" s="506"/>
      <c r="AE77" s="492"/>
      <c r="AG77" s="501"/>
      <c r="AH77" s="491"/>
      <c r="AI77" s="491"/>
      <c r="AJ77" s="491"/>
      <c r="AK77" s="494">
        <f t="shared" si="385"/>
        <v>0</v>
      </c>
      <c r="AL77" s="491"/>
      <c r="AM77" s="491"/>
      <c r="AN77" s="491"/>
      <c r="AO77" s="491"/>
      <c r="AP77" s="491"/>
      <c r="AQ77" s="493"/>
      <c r="AR77" s="494">
        <f t="shared" si="386"/>
        <v>0</v>
      </c>
      <c r="AS77" s="506"/>
      <c r="AT77" s="492"/>
      <c r="AV77" s="501"/>
      <c r="AW77" s="491"/>
      <c r="AX77" s="491"/>
      <c r="AY77" s="491"/>
      <c r="AZ77" s="494">
        <f t="shared" si="387"/>
        <v>0</v>
      </c>
      <c r="BA77" s="491"/>
      <c r="BB77" s="491"/>
      <c r="BC77" s="491"/>
      <c r="BD77" s="491"/>
      <c r="BE77" s="491"/>
      <c r="BF77" s="493"/>
      <c r="BG77" s="494">
        <f t="shared" si="388"/>
        <v>0</v>
      </c>
      <c r="BH77" s="506"/>
      <c r="BI77" s="492"/>
      <c r="BK77" s="501"/>
      <c r="BL77" s="491"/>
      <c r="BM77" s="491"/>
      <c r="BN77" s="491"/>
      <c r="BO77" s="494">
        <f t="shared" si="389"/>
        <v>0</v>
      </c>
      <c r="BP77" s="491"/>
      <c r="BQ77" s="491"/>
      <c r="BR77" s="491"/>
      <c r="BS77" s="491"/>
      <c r="BT77" s="491"/>
      <c r="BU77" s="493"/>
      <c r="BV77" s="494">
        <f t="shared" si="390"/>
        <v>0</v>
      </c>
      <c r="BW77" s="506"/>
      <c r="BX77" s="492"/>
      <c r="BZ77" s="501"/>
      <c r="CA77" s="491"/>
      <c r="CB77" s="491"/>
      <c r="CC77" s="491"/>
      <c r="CD77" s="494">
        <f t="shared" si="391"/>
        <v>0</v>
      </c>
      <c r="CE77" s="491"/>
      <c r="CF77" s="491"/>
      <c r="CG77" s="491"/>
      <c r="CH77" s="491"/>
      <c r="CI77" s="491"/>
      <c r="CJ77" s="493"/>
      <c r="CK77" s="494">
        <f t="shared" si="392"/>
        <v>0</v>
      </c>
      <c r="CL77" s="506"/>
      <c r="CM77" s="492"/>
      <c r="CO77" s="501"/>
      <c r="CP77" s="491"/>
      <c r="CQ77" s="491"/>
      <c r="CR77" s="491"/>
      <c r="CS77" s="494">
        <f t="shared" si="393"/>
        <v>0</v>
      </c>
      <c r="CT77" s="491"/>
      <c r="CU77" s="491"/>
      <c r="CV77" s="491"/>
      <c r="CW77" s="491"/>
      <c r="CX77" s="491"/>
      <c r="CY77" s="493"/>
      <c r="CZ77" s="494">
        <f t="shared" si="394"/>
        <v>0</v>
      </c>
      <c r="DA77" s="506"/>
      <c r="DB77" s="492"/>
      <c r="DD77" s="501"/>
      <c r="DE77" s="491"/>
      <c r="DF77" s="491"/>
      <c r="DG77" s="491"/>
      <c r="DH77" s="494">
        <f t="shared" si="395"/>
        <v>0</v>
      </c>
      <c r="DI77" s="491"/>
      <c r="DJ77" s="491"/>
      <c r="DK77" s="491"/>
      <c r="DL77" s="491"/>
      <c r="DM77" s="491"/>
      <c r="DN77" s="493"/>
      <c r="DO77" s="494">
        <f t="shared" si="396"/>
        <v>0</v>
      </c>
      <c r="DP77" s="506"/>
      <c r="DQ77" s="492"/>
      <c r="DS77" s="501"/>
      <c r="DT77" s="491"/>
      <c r="DU77" s="491"/>
      <c r="DV77" s="491"/>
      <c r="DW77" s="494">
        <f t="shared" si="397"/>
        <v>0</v>
      </c>
      <c r="DX77" s="491"/>
      <c r="DY77" s="491"/>
      <c r="DZ77" s="491"/>
      <c r="EA77" s="491"/>
      <c r="EB77" s="491"/>
      <c r="EC77" s="493"/>
      <c r="ED77" s="494">
        <f t="shared" si="398"/>
        <v>0</v>
      </c>
      <c r="EE77" s="506"/>
      <c r="EF77" s="492"/>
      <c r="EH77" s="501"/>
      <c r="EI77" s="491"/>
      <c r="EJ77" s="491"/>
      <c r="EK77" s="491"/>
      <c r="EL77" s="494">
        <f t="shared" si="399"/>
        <v>0</v>
      </c>
      <c r="EM77" s="491"/>
      <c r="EN77" s="491"/>
      <c r="EO77" s="491"/>
      <c r="EP77" s="491"/>
      <c r="EQ77" s="491"/>
      <c r="ER77" s="493"/>
      <c r="ES77" s="494">
        <f t="shared" si="400"/>
        <v>0</v>
      </c>
      <c r="ET77" s="506"/>
      <c r="EU77" s="492"/>
    </row>
    <row r="78" spans="2:151" ht="15" customHeight="1" x14ac:dyDescent="0.2">
      <c r="B78" s="496" t="s">
        <v>226</v>
      </c>
      <c r="C78" s="491"/>
      <c r="D78" s="491"/>
      <c r="E78" s="491"/>
      <c r="F78" s="491"/>
      <c r="G78" s="494">
        <f t="shared" si="381"/>
        <v>0</v>
      </c>
      <c r="H78" s="491"/>
      <c r="I78" s="491"/>
      <c r="J78" s="491"/>
      <c r="K78" s="491"/>
      <c r="L78" s="491"/>
      <c r="M78" s="493"/>
      <c r="N78" s="494">
        <f t="shared" si="382"/>
        <v>0</v>
      </c>
      <c r="O78" s="506"/>
      <c r="P78" s="492"/>
      <c r="R78" s="501"/>
      <c r="S78" s="491"/>
      <c r="T78" s="491"/>
      <c r="U78" s="491"/>
      <c r="V78" s="494">
        <f t="shared" si="383"/>
        <v>0</v>
      </c>
      <c r="W78" s="491"/>
      <c r="X78" s="491"/>
      <c r="Y78" s="491"/>
      <c r="Z78" s="491"/>
      <c r="AA78" s="491"/>
      <c r="AB78" s="493"/>
      <c r="AC78" s="494">
        <f t="shared" si="384"/>
        <v>0</v>
      </c>
      <c r="AD78" s="506"/>
      <c r="AE78" s="492"/>
      <c r="AG78" s="501"/>
      <c r="AH78" s="491"/>
      <c r="AI78" s="491"/>
      <c r="AJ78" s="491"/>
      <c r="AK78" s="494">
        <f t="shared" si="385"/>
        <v>0</v>
      </c>
      <c r="AL78" s="491"/>
      <c r="AM78" s="491"/>
      <c r="AN78" s="491"/>
      <c r="AO78" s="491"/>
      <c r="AP78" s="491"/>
      <c r="AQ78" s="493"/>
      <c r="AR78" s="494">
        <f t="shared" si="386"/>
        <v>0</v>
      </c>
      <c r="AS78" s="506"/>
      <c r="AT78" s="492"/>
      <c r="AV78" s="501"/>
      <c r="AW78" s="491"/>
      <c r="AX78" s="491"/>
      <c r="AY78" s="491"/>
      <c r="AZ78" s="494">
        <f t="shared" si="387"/>
        <v>0</v>
      </c>
      <c r="BA78" s="491"/>
      <c r="BB78" s="491"/>
      <c r="BC78" s="491"/>
      <c r="BD78" s="491"/>
      <c r="BE78" s="491"/>
      <c r="BF78" s="493"/>
      <c r="BG78" s="494">
        <f t="shared" si="388"/>
        <v>0</v>
      </c>
      <c r="BH78" s="506"/>
      <c r="BI78" s="492"/>
      <c r="BK78" s="501"/>
      <c r="BL78" s="491"/>
      <c r="BM78" s="491"/>
      <c r="BN78" s="491"/>
      <c r="BO78" s="494">
        <f t="shared" si="389"/>
        <v>0</v>
      </c>
      <c r="BP78" s="491"/>
      <c r="BQ78" s="491"/>
      <c r="BR78" s="491"/>
      <c r="BS78" s="491"/>
      <c r="BT78" s="491"/>
      <c r="BU78" s="493"/>
      <c r="BV78" s="494">
        <f t="shared" si="390"/>
        <v>0</v>
      </c>
      <c r="BW78" s="506"/>
      <c r="BX78" s="492"/>
      <c r="BZ78" s="501"/>
      <c r="CA78" s="491"/>
      <c r="CB78" s="491"/>
      <c r="CC78" s="491"/>
      <c r="CD78" s="494">
        <f t="shared" si="391"/>
        <v>0</v>
      </c>
      <c r="CE78" s="491"/>
      <c r="CF78" s="491"/>
      <c r="CG78" s="491"/>
      <c r="CH78" s="491"/>
      <c r="CI78" s="491"/>
      <c r="CJ78" s="493"/>
      <c r="CK78" s="494">
        <f t="shared" si="392"/>
        <v>0</v>
      </c>
      <c r="CL78" s="506"/>
      <c r="CM78" s="492"/>
      <c r="CO78" s="501"/>
      <c r="CP78" s="491"/>
      <c r="CQ78" s="491"/>
      <c r="CR78" s="491"/>
      <c r="CS78" s="494">
        <f t="shared" si="393"/>
        <v>0</v>
      </c>
      <c r="CT78" s="491"/>
      <c r="CU78" s="491"/>
      <c r="CV78" s="491"/>
      <c r="CW78" s="491"/>
      <c r="CX78" s="491"/>
      <c r="CY78" s="493"/>
      <c r="CZ78" s="494">
        <f t="shared" si="394"/>
        <v>0</v>
      </c>
      <c r="DA78" s="506"/>
      <c r="DB78" s="492"/>
      <c r="DD78" s="501"/>
      <c r="DE78" s="491"/>
      <c r="DF78" s="491"/>
      <c r="DG78" s="491"/>
      <c r="DH78" s="494">
        <f t="shared" si="395"/>
        <v>0</v>
      </c>
      <c r="DI78" s="491"/>
      <c r="DJ78" s="491"/>
      <c r="DK78" s="491"/>
      <c r="DL78" s="491"/>
      <c r="DM78" s="491"/>
      <c r="DN78" s="493"/>
      <c r="DO78" s="494">
        <f t="shared" si="396"/>
        <v>0</v>
      </c>
      <c r="DP78" s="506"/>
      <c r="DQ78" s="492"/>
      <c r="DS78" s="501"/>
      <c r="DT78" s="491"/>
      <c r="DU78" s="491"/>
      <c r="DV78" s="491"/>
      <c r="DW78" s="494">
        <f t="shared" si="397"/>
        <v>0</v>
      </c>
      <c r="DX78" s="491"/>
      <c r="DY78" s="491"/>
      <c r="DZ78" s="491"/>
      <c r="EA78" s="491"/>
      <c r="EB78" s="491"/>
      <c r="EC78" s="493"/>
      <c r="ED78" s="494">
        <f t="shared" si="398"/>
        <v>0</v>
      </c>
      <c r="EE78" s="506"/>
      <c r="EF78" s="492"/>
      <c r="EH78" s="501"/>
      <c r="EI78" s="491"/>
      <c r="EJ78" s="491"/>
      <c r="EK78" s="491"/>
      <c r="EL78" s="494">
        <f t="shared" si="399"/>
        <v>0</v>
      </c>
      <c r="EM78" s="491"/>
      <c r="EN78" s="491"/>
      <c r="EO78" s="491"/>
      <c r="EP78" s="491"/>
      <c r="EQ78" s="491"/>
      <c r="ER78" s="493"/>
      <c r="ES78" s="494">
        <f t="shared" si="400"/>
        <v>0</v>
      </c>
      <c r="ET78" s="506"/>
      <c r="EU78" s="492"/>
    </row>
    <row r="79" spans="2:151" ht="15" customHeight="1" x14ac:dyDescent="0.2">
      <c r="B79" s="496" t="s">
        <v>227</v>
      </c>
      <c r="C79" s="491"/>
      <c r="D79" s="491"/>
      <c r="E79" s="491"/>
      <c r="F79" s="491"/>
      <c r="G79" s="494">
        <f t="shared" si="381"/>
        <v>0</v>
      </c>
      <c r="H79" s="491"/>
      <c r="I79" s="491"/>
      <c r="J79" s="491"/>
      <c r="K79" s="491"/>
      <c r="L79" s="491"/>
      <c r="M79" s="493"/>
      <c r="N79" s="494">
        <f t="shared" si="382"/>
        <v>0</v>
      </c>
      <c r="O79" s="506"/>
      <c r="P79" s="492"/>
      <c r="R79" s="501"/>
      <c r="S79" s="491"/>
      <c r="T79" s="491"/>
      <c r="U79" s="491"/>
      <c r="V79" s="494">
        <f t="shared" si="383"/>
        <v>0</v>
      </c>
      <c r="W79" s="491"/>
      <c r="X79" s="491"/>
      <c r="Y79" s="491"/>
      <c r="Z79" s="491"/>
      <c r="AA79" s="491"/>
      <c r="AB79" s="493"/>
      <c r="AC79" s="494">
        <f t="shared" si="384"/>
        <v>0</v>
      </c>
      <c r="AD79" s="506"/>
      <c r="AE79" s="492"/>
      <c r="AG79" s="501"/>
      <c r="AH79" s="491"/>
      <c r="AI79" s="491"/>
      <c r="AJ79" s="491"/>
      <c r="AK79" s="494">
        <f t="shared" si="385"/>
        <v>0</v>
      </c>
      <c r="AL79" s="491"/>
      <c r="AM79" s="491"/>
      <c r="AN79" s="491"/>
      <c r="AO79" s="491"/>
      <c r="AP79" s="491"/>
      <c r="AQ79" s="493"/>
      <c r="AR79" s="494">
        <f t="shared" si="386"/>
        <v>0</v>
      </c>
      <c r="AS79" s="506"/>
      <c r="AT79" s="492"/>
      <c r="AV79" s="501"/>
      <c r="AW79" s="491"/>
      <c r="AX79" s="491"/>
      <c r="AY79" s="491"/>
      <c r="AZ79" s="494">
        <f t="shared" si="387"/>
        <v>0</v>
      </c>
      <c r="BA79" s="491"/>
      <c r="BB79" s="491"/>
      <c r="BC79" s="491"/>
      <c r="BD79" s="491"/>
      <c r="BE79" s="491"/>
      <c r="BF79" s="493"/>
      <c r="BG79" s="494">
        <f t="shared" si="388"/>
        <v>0</v>
      </c>
      <c r="BH79" s="506"/>
      <c r="BI79" s="492"/>
      <c r="BK79" s="501"/>
      <c r="BL79" s="491"/>
      <c r="BM79" s="491"/>
      <c r="BN79" s="491"/>
      <c r="BO79" s="494">
        <f t="shared" si="389"/>
        <v>0</v>
      </c>
      <c r="BP79" s="491"/>
      <c r="BQ79" s="491"/>
      <c r="BR79" s="491"/>
      <c r="BS79" s="491"/>
      <c r="BT79" s="491"/>
      <c r="BU79" s="493"/>
      <c r="BV79" s="494">
        <f t="shared" si="390"/>
        <v>0</v>
      </c>
      <c r="BW79" s="506"/>
      <c r="BX79" s="492"/>
      <c r="BZ79" s="501"/>
      <c r="CA79" s="491"/>
      <c r="CB79" s="491"/>
      <c r="CC79" s="491"/>
      <c r="CD79" s="494">
        <f t="shared" si="391"/>
        <v>0</v>
      </c>
      <c r="CE79" s="491"/>
      <c r="CF79" s="491"/>
      <c r="CG79" s="491"/>
      <c r="CH79" s="491"/>
      <c r="CI79" s="491"/>
      <c r="CJ79" s="493"/>
      <c r="CK79" s="494">
        <f t="shared" si="392"/>
        <v>0</v>
      </c>
      <c r="CL79" s="506"/>
      <c r="CM79" s="492"/>
      <c r="CO79" s="501"/>
      <c r="CP79" s="491"/>
      <c r="CQ79" s="491"/>
      <c r="CR79" s="491"/>
      <c r="CS79" s="494">
        <f t="shared" si="393"/>
        <v>0</v>
      </c>
      <c r="CT79" s="491"/>
      <c r="CU79" s="491"/>
      <c r="CV79" s="491"/>
      <c r="CW79" s="491"/>
      <c r="CX79" s="491"/>
      <c r="CY79" s="493"/>
      <c r="CZ79" s="494">
        <f t="shared" si="394"/>
        <v>0</v>
      </c>
      <c r="DA79" s="506"/>
      <c r="DB79" s="492"/>
      <c r="DD79" s="501"/>
      <c r="DE79" s="491"/>
      <c r="DF79" s="491"/>
      <c r="DG79" s="491"/>
      <c r="DH79" s="494">
        <f t="shared" si="395"/>
        <v>0</v>
      </c>
      <c r="DI79" s="491"/>
      <c r="DJ79" s="491"/>
      <c r="DK79" s="491"/>
      <c r="DL79" s="491"/>
      <c r="DM79" s="491"/>
      <c r="DN79" s="493"/>
      <c r="DO79" s="494">
        <f t="shared" si="396"/>
        <v>0</v>
      </c>
      <c r="DP79" s="506"/>
      <c r="DQ79" s="492"/>
      <c r="DS79" s="501"/>
      <c r="DT79" s="491"/>
      <c r="DU79" s="491"/>
      <c r="DV79" s="491"/>
      <c r="DW79" s="494">
        <f t="shared" si="397"/>
        <v>0</v>
      </c>
      <c r="DX79" s="491"/>
      <c r="DY79" s="491"/>
      <c r="DZ79" s="491"/>
      <c r="EA79" s="491"/>
      <c r="EB79" s="491"/>
      <c r="EC79" s="493"/>
      <c r="ED79" s="494">
        <f t="shared" si="398"/>
        <v>0</v>
      </c>
      <c r="EE79" s="506"/>
      <c r="EF79" s="492"/>
      <c r="EH79" s="501"/>
      <c r="EI79" s="491"/>
      <c r="EJ79" s="491"/>
      <c r="EK79" s="491"/>
      <c r="EL79" s="494">
        <f t="shared" si="399"/>
        <v>0</v>
      </c>
      <c r="EM79" s="491"/>
      <c r="EN79" s="491"/>
      <c r="EO79" s="491"/>
      <c r="EP79" s="491"/>
      <c r="EQ79" s="491"/>
      <c r="ER79" s="493"/>
      <c r="ES79" s="494">
        <f t="shared" si="400"/>
        <v>0</v>
      </c>
      <c r="ET79" s="506"/>
      <c r="EU79" s="492"/>
    </row>
    <row r="80" spans="2:151" ht="15" customHeight="1" x14ac:dyDescent="0.2">
      <c r="B80" s="496" t="s">
        <v>228</v>
      </c>
      <c r="C80" s="491"/>
      <c r="D80" s="491"/>
      <c r="E80" s="491"/>
      <c r="F80" s="491"/>
      <c r="G80" s="494">
        <f t="shared" si="381"/>
        <v>0</v>
      </c>
      <c r="H80" s="491"/>
      <c r="I80" s="491"/>
      <c r="J80" s="491"/>
      <c r="K80" s="491"/>
      <c r="L80" s="491"/>
      <c r="M80" s="493"/>
      <c r="N80" s="494">
        <f t="shared" si="382"/>
        <v>0</v>
      </c>
      <c r="O80" s="506"/>
      <c r="P80" s="492"/>
      <c r="R80" s="501"/>
      <c r="S80" s="491"/>
      <c r="T80" s="491"/>
      <c r="U80" s="491"/>
      <c r="V80" s="494">
        <f t="shared" si="383"/>
        <v>0</v>
      </c>
      <c r="W80" s="491"/>
      <c r="X80" s="491"/>
      <c r="Y80" s="491"/>
      <c r="Z80" s="491"/>
      <c r="AA80" s="491"/>
      <c r="AB80" s="493"/>
      <c r="AC80" s="494">
        <f t="shared" si="384"/>
        <v>0</v>
      </c>
      <c r="AD80" s="506"/>
      <c r="AE80" s="492"/>
      <c r="AG80" s="501"/>
      <c r="AH80" s="491"/>
      <c r="AI80" s="491"/>
      <c r="AJ80" s="491"/>
      <c r="AK80" s="494">
        <f t="shared" si="385"/>
        <v>0</v>
      </c>
      <c r="AL80" s="491"/>
      <c r="AM80" s="491"/>
      <c r="AN80" s="491"/>
      <c r="AO80" s="491"/>
      <c r="AP80" s="491"/>
      <c r="AQ80" s="493"/>
      <c r="AR80" s="494">
        <f t="shared" si="386"/>
        <v>0</v>
      </c>
      <c r="AS80" s="506"/>
      <c r="AT80" s="492"/>
      <c r="AV80" s="501"/>
      <c r="AW80" s="491"/>
      <c r="AX80" s="491"/>
      <c r="AY80" s="491"/>
      <c r="AZ80" s="494">
        <f t="shared" si="387"/>
        <v>0</v>
      </c>
      <c r="BA80" s="491"/>
      <c r="BB80" s="491"/>
      <c r="BC80" s="491"/>
      <c r="BD80" s="491"/>
      <c r="BE80" s="491"/>
      <c r="BF80" s="493"/>
      <c r="BG80" s="494">
        <f t="shared" si="388"/>
        <v>0</v>
      </c>
      <c r="BH80" s="506"/>
      <c r="BI80" s="492"/>
      <c r="BK80" s="501"/>
      <c r="BL80" s="491"/>
      <c r="BM80" s="491"/>
      <c r="BN80" s="491"/>
      <c r="BO80" s="494">
        <f t="shared" si="389"/>
        <v>0</v>
      </c>
      <c r="BP80" s="491"/>
      <c r="BQ80" s="491"/>
      <c r="BR80" s="491"/>
      <c r="BS80" s="491"/>
      <c r="BT80" s="491"/>
      <c r="BU80" s="493"/>
      <c r="BV80" s="494">
        <f t="shared" si="390"/>
        <v>0</v>
      </c>
      <c r="BW80" s="506"/>
      <c r="BX80" s="492"/>
      <c r="BZ80" s="501"/>
      <c r="CA80" s="491"/>
      <c r="CB80" s="491"/>
      <c r="CC80" s="491"/>
      <c r="CD80" s="494">
        <f t="shared" si="391"/>
        <v>0</v>
      </c>
      <c r="CE80" s="491"/>
      <c r="CF80" s="491"/>
      <c r="CG80" s="491"/>
      <c r="CH80" s="491"/>
      <c r="CI80" s="491"/>
      <c r="CJ80" s="493"/>
      <c r="CK80" s="494">
        <f t="shared" si="392"/>
        <v>0</v>
      </c>
      <c r="CL80" s="506"/>
      <c r="CM80" s="492"/>
      <c r="CO80" s="501"/>
      <c r="CP80" s="491"/>
      <c r="CQ80" s="491"/>
      <c r="CR80" s="491"/>
      <c r="CS80" s="494">
        <f t="shared" si="393"/>
        <v>0</v>
      </c>
      <c r="CT80" s="491"/>
      <c r="CU80" s="491"/>
      <c r="CV80" s="491"/>
      <c r="CW80" s="491"/>
      <c r="CX80" s="491"/>
      <c r="CY80" s="493"/>
      <c r="CZ80" s="494">
        <f t="shared" si="394"/>
        <v>0</v>
      </c>
      <c r="DA80" s="506"/>
      <c r="DB80" s="492"/>
      <c r="DD80" s="501"/>
      <c r="DE80" s="491"/>
      <c r="DF80" s="491"/>
      <c r="DG80" s="491"/>
      <c r="DH80" s="494">
        <f t="shared" si="395"/>
        <v>0</v>
      </c>
      <c r="DI80" s="491"/>
      <c r="DJ80" s="491"/>
      <c r="DK80" s="491"/>
      <c r="DL80" s="491"/>
      <c r="DM80" s="491"/>
      <c r="DN80" s="493"/>
      <c r="DO80" s="494">
        <f t="shared" si="396"/>
        <v>0</v>
      </c>
      <c r="DP80" s="506"/>
      <c r="DQ80" s="492"/>
      <c r="DS80" s="501"/>
      <c r="DT80" s="491"/>
      <c r="DU80" s="491"/>
      <c r="DV80" s="491"/>
      <c r="DW80" s="494">
        <f t="shared" si="397"/>
        <v>0</v>
      </c>
      <c r="DX80" s="491"/>
      <c r="DY80" s="491"/>
      <c r="DZ80" s="491"/>
      <c r="EA80" s="491"/>
      <c r="EB80" s="491"/>
      <c r="EC80" s="493"/>
      <c r="ED80" s="494">
        <f t="shared" si="398"/>
        <v>0</v>
      </c>
      <c r="EE80" s="506"/>
      <c r="EF80" s="492"/>
      <c r="EH80" s="501"/>
      <c r="EI80" s="491"/>
      <c r="EJ80" s="491"/>
      <c r="EK80" s="491"/>
      <c r="EL80" s="494">
        <f t="shared" si="399"/>
        <v>0</v>
      </c>
      <c r="EM80" s="491"/>
      <c r="EN80" s="491"/>
      <c r="EO80" s="491"/>
      <c r="EP80" s="491"/>
      <c r="EQ80" s="491"/>
      <c r="ER80" s="493"/>
      <c r="ES80" s="494">
        <f t="shared" si="400"/>
        <v>0</v>
      </c>
      <c r="ET80" s="506"/>
      <c r="EU80" s="492"/>
    </row>
    <row r="81" spans="2:151" ht="15" customHeight="1" x14ac:dyDescent="0.2">
      <c r="B81" s="488" t="s">
        <v>211</v>
      </c>
      <c r="C81" s="489"/>
      <c r="D81" s="490"/>
      <c r="E81" s="490"/>
      <c r="F81" s="490"/>
      <c r="G81" s="490"/>
      <c r="H81" s="491"/>
      <c r="I81" s="491"/>
      <c r="J81" s="517"/>
      <c r="K81" s="507"/>
      <c r="L81" s="507"/>
      <c r="M81" s="507"/>
      <c r="N81" s="507"/>
      <c r="O81" s="507"/>
      <c r="P81" s="518"/>
      <c r="R81" s="502"/>
      <c r="S81" s="490"/>
      <c r="T81" s="490"/>
      <c r="U81" s="490"/>
      <c r="V81" s="490"/>
      <c r="W81" s="491"/>
      <c r="X81" s="491"/>
      <c r="Y81" s="517"/>
      <c r="Z81" s="507"/>
      <c r="AA81" s="507"/>
      <c r="AB81" s="507"/>
      <c r="AC81" s="507"/>
      <c r="AD81" s="507"/>
      <c r="AE81" s="518"/>
      <c r="AG81" s="502"/>
      <c r="AH81" s="490"/>
      <c r="AI81" s="490"/>
      <c r="AJ81" s="490"/>
      <c r="AK81" s="490"/>
      <c r="AL81" s="491"/>
      <c r="AM81" s="491"/>
      <c r="AN81" s="517"/>
      <c r="AO81" s="507"/>
      <c r="AP81" s="507"/>
      <c r="AQ81" s="507"/>
      <c r="AR81" s="507"/>
      <c r="AS81" s="507"/>
      <c r="AT81" s="518"/>
      <c r="AV81" s="502"/>
      <c r="AW81" s="490"/>
      <c r="AX81" s="490"/>
      <c r="AY81" s="490"/>
      <c r="AZ81" s="490"/>
      <c r="BA81" s="491"/>
      <c r="BB81" s="491"/>
      <c r="BC81" s="517"/>
      <c r="BD81" s="507"/>
      <c r="BE81" s="507"/>
      <c r="BF81" s="507"/>
      <c r="BG81" s="507"/>
      <c r="BH81" s="507"/>
      <c r="BI81" s="518"/>
      <c r="BK81" s="502"/>
      <c r="BL81" s="490"/>
      <c r="BM81" s="490"/>
      <c r="BN81" s="490"/>
      <c r="BO81" s="490"/>
      <c r="BP81" s="491"/>
      <c r="BQ81" s="491"/>
      <c r="BR81" s="517"/>
      <c r="BS81" s="507"/>
      <c r="BT81" s="507"/>
      <c r="BU81" s="507"/>
      <c r="BV81" s="507"/>
      <c r="BW81" s="507"/>
      <c r="BX81" s="518"/>
      <c r="BZ81" s="502"/>
      <c r="CA81" s="490"/>
      <c r="CB81" s="490"/>
      <c r="CC81" s="490"/>
      <c r="CD81" s="490"/>
      <c r="CE81" s="491"/>
      <c r="CF81" s="491"/>
      <c r="CG81" s="517"/>
      <c r="CH81" s="507"/>
      <c r="CI81" s="507"/>
      <c r="CJ81" s="507"/>
      <c r="CK81" s="507"/>
      <c r="CL81" s="507"/>
      <c r="CM81" s="518"/>
      <c r="CO81" s="502"/>
      <c r="CP81" s="490"/>
      <c r="CQ81" s="490"/>
      <c r="CR81" s="490"/>
      <c r="CS81" s="490"/>
      <c r="CT81" s="491"/>
      <c r="CU81" s="491"/>
      <c r="CV81" s="517"/>
      <c r="CW81" s="507"/>
      <c r="CX81" s="507"/>
      <c r="CY81" s="507"/>
      <c r="CZ81" s="507"/>
      <c r="DA81" s="507"/>
      <c r="DB81" s="518"/>
      <c r="DD81" s="502"/>
      <c r="DE81" s="490"/>
      <c r="DF81" s="490"/>
      <c r="DG81" s="490"/>
      <c r="DH81" s="490"/>
      <c r="DI81" s="491"/>
      <c r="DJ81" s="491"/>
      <c r="DK81" s="517"/>
      <c r="DL81" s="507"/>
      <c r="DM81" s="507"/>
      <c r="DN81" s="507"/>
      <c r="DO81" s="507"/>
      <c r="DP81" s="507"/>
      <c r="DQ81" s="518"/>
      <c r="DS81" s="502"/>
      <c r="DT81" s="490"/>
      <c r="DU81" s="490"/>
      <c r="DV81" s="490"/>
      <c r="DW81" s="490"/>
      <c r="DX81" s="491"/>
      <c r="DY81" s="491"/>
      <c r="DZ81" s="517"/>
      <c r="EA81" s="507"/>
      <c r="EB81" s="507"/>
      <c r="EC81" s="507"/>
      <c r="ED81" s="507"/>
      <c r="EE81" s="507"/>
      <c r="EF81" s="518"/>
      <c r="EH81" s="502"/>
      <c r="EI81" s="490"/>
      <c r="EJ81" s="490"/>
      <c r="EK81" s="490"/>
      <c r="EL81" s="490"/>
      <c r="EM81" s="491"/>
      <c r="EN81" s="491"/>
      <c r="EO81" s="517"/>
      <c r="EP81" s="507"/>
      <c r="EQ81" s="507"/>
      <c r="ER81" s="507"/>
      <c r="ES81" s="507"/>
      <c r="ET81" s="507"/>
      <c r="EU81" s="518"/>
    </row>
    <row r="82" spans="2:151" ht="18" hidden="1" customHeight="1" x14ac:dyDescent="0.2">
      <c r="B82" s="282">
        <f>B63+1</f>
        <v>2026</v>
      </c>
      <c r="C82" s="484"/>
      <c r="D82" s="485"/>
      <c r="E82" s="485"/>
      <c r="F82" s="485"/>
      <c r="G82" s="485"/>
      <c r="H82" s="485"/>
      <c r="I82" s="485"/>
      <c r="J82" s="485"/>
      <c r="K82" s="485"/>
      <c r="L82" s="485"/>
      <c r="M82" s="485"/>
      <c r="N82" s="485"/>
      <c r="O82" s="485"/>
      <c r="P82" s="486"/>
      <c r="R82" s="499"/>
      <c r="S82" s="485"/>
      <c r="T82" s="485"/>
      <c r="U82" s="485"/>
      <c r="V82" s="485"/>
      <c r="W82" s="485"/>
      <c r="X82" s="485"/>
      <c r="Y82" s="485"/>
      <c r="Z82" s="485"/>
      <c r="AA82" s="485"/>
      <c r="AB82" s="485"/>
      <c r="AC82" s="485"/>
      <c r="AD82" s="485"/>
      <c r="AE82" s="486"/>
      <c r="AG82" s="499"/>
      <c r="AH82" s="485"/>
      <c r="AI82" s="485"/>
      <c r="AJ82" s="485"/>
      <c r="AK82" s="485"/>
      <c r="AL82" s="485"/>
      <c r="AM82" s="485"/>
      <c r="AN82" s="485"/>
      <c r="AO82" s="485"/>
      <c r="AP82" s="485"/>
      <c r="AQ82" s="485"/>
      <c r="AR82" s="485"/>
      <c r="AS82" s="485"/>
      <c r="AT82" s="486"/>
      <c r="AV82" s="499"/>
      <c r="AW82" s="485"/>
      <c r="AX82" s="485"/>
      <c r="AY82" s="485"/>
      <c r="AZ82" s="485"/>
      <c r="BA82" s="485"/>
      <c r="BB82" s="485"/>
      <c r="BC82" s="485"/>
      <c r="BD82" s="485"/>
      <c r="BE82" s="485"/>
      <c r="BF82" s="485"/>
      <c r="BG82" s="485"/>
      <c r="BH82" s="485"/>
      <c r="BI82" s="486"/>
      <c r="BK82" s="499"/>
      <c r="BL82" s="485"/>
      <c r="BM82" s="485"/>
      <c r="BN82" s="485"/>
      <c r="BO82" s="485"/>
      <c r="BP82" s="485"/>
      <c r="BQ82" s="485"/>
      <c r="BR82" s="485"/>
      <c r="BS82" s="485"/>
      <c r="BT82" s="485"/>
      <c r="BU82" s="485"/>
      <c r="BV82" s="485"/>
      <c r="BW82" s="485"/>
      <c r="BX82" s="486"/>
      <c r="BZ82" s="499"/>
      <c r="CA82" s="485"/>
      <c r="CB82" s="485"/>
      <c r="CC82" s="485"/>
      <c r="CD82" s="485"/>
      <c r="CE82" s="485"/>
      <c r="CF82" s="485"/>
      <c r="CG82" s="485"/>
      <c r="CH82" s="485"/>
      <c r="CI82" s="485"/>
      <c r="CJ82" s="485"/>
      <c r="CK82" s="485"/>
      <c r="CL82" s="485"/>
      <c r="CM82" s="486"/>
      <c r="CO82" s="499"/>
      <c r="CP82" s="485"/>
      <c r="CQ82" s="485"/>
      <c r="CR82" s="485"/>
      <c r="CS82" s="485"/>
      <c r="CT82" s="485"/>
      <c r="CU82" s="485"/>
      <c r="CV82" s="485"/>
      <c r="CW82" s="485"/>
      <c r="CX82" s="485"/>
      <c r="CY82" s="485"/>
      <c r="CZ82" s="485"/>
      <c r="DA82" s="485"/>
      <c r="DB82" s="486"/>
      <c r="DD82" s="499"/>
      <c r="DE82" s="485"/>
      <c r="DF82" s="485"/>
      <c r="DG82" s="485"/>
      <c r="DH82" s="485"/>
      <c r="DI82" s="485"/>
      <c r="DJ82" s="485"/>
      <c r="DK82" s="485"/>
      <c r="DL82" s="485"/>
      <c r="DM82" s="485"/>
      <c r="DN82" s="485"/>
      <c r="DO82" s="485"/>
      <c r="DP82" s="485"/>
      <c r="DQ82" s="486"/>
      <c r="DS82" s="499"/>
      <c r="DT82" s="485"/>
      <c r="DU82" s="485"/>
      <c r="DV82" s="485"/>
      <c r="DW82" s="485"/>
      <c r="DX82" s="485"/>
      <c r="DY82" s="485"/>
      <c r="DZ82" s="485"/>
      <c r="EA82" s="485"/>
      <c r="EB82" s="485"/>
      <c r="EC82" s="485"/>
      <c r="ED82" s="485"/>
      <c r="EE82" s="485"/>
      <c r="EF82" s="486"/>
      <c r="EH82" s="499"/>
      <c r="EI82" s="485"/>
      <c r="EJ82" s="485"/>
      <c r="EK82" s="485"/>
      <c r="EL82" s="485"/>
      <c r="EM82" s="485"/>
      <c r="EN82" s="485"/>
      <c r="EO82" s="485"/>
      <c r="EP82" s="485"/>
      <c r="EQ82" s="485"/>
      <c r="ER82" s="485"/>
      <c r="ES82" s="485"/>
      <c r="ET82" s="485"/>
      <c r="EU82" s="486"/>
    </row>
    <row r="83" spans="2:151" ht="15" hidden="1" customHeight="1" x14ac:dyDescent="0.2">
      <c r="B83" s="488" t="s">
        <v>212</v>
      </c>
      <c r="C83" s="494">
        <f t="shared" ref="C83:P83" si="401">SUM(C84+C88+C93)</f>
        <v>0</v>
      </c>
      <c r="D83" s="494">
        <f t="shared" si="401"/>
        <v>0</v>
      </c>
      <c r="E83" s="494">
        <f t="shared" si="401"/>
        <v>0</v>
      </c>
      <c r="F83" s="494">
        <f t="shared" si="401"/>
        <v>0</v>
      </c>
      <c r="G83" s="494">
        <f t="shared" si="401"/>
        <v>0</v>
      </c>
      <c r="H83" s="494">
        <f t="shared" si="401"/>
        <v>0</v>
      </c>
      <c r="I83" s="494">
        <f t="shared" si="401"/>
        <v>0</v>
      </c>
      <c r="J83" s="494">
        <f t="shared" si="401"/>
        <v>0</v>
      </c>
      <c r="K83" s="494">
        <f t="shared" si="401"/>
        <v>0</v>
      </c>
      <c r="L83" s="494">
        <f t="shared" si="401"/>
        <v>0</v>
      </c>
      <c r="M83" s="494">
        <f t="shared" si="401"/>
        <v>0</v>
      </c>
      <c r="N83" s="494">
        <f t="shared" si="401"/>
        <v>0</v>
      </c>
      <c r="O83" s="505">
        <f t="shared" si="401"/>
        <v>0</v>
      </c>
      <c r="P83" s="495">
        <f t="shared" si="401"/>
        <v>0</v>
      </c>
      <c r="R83" s="500">
        <f t="shared" ref="R83:AE83" si="402">SUM(R84+R88+R93)</f>
        <v>0</v>
      </c>
      <c r="S83" s="494">
        <f t="shared" si="402"/>
        <v>0</v>
      </c>
      <c r="T83" s="494">
        <f t="shared" si="402"/>
        <v>0</v>
      </c>
      <c r="U83" s="494">
        <f t="shared" si="402"/>
        <v>0</v>
      </c>
      <c r="V83" s="494">
        <f t="shared" si="402"/>
        <v>0</v>
      </c>
      <c r="W83" s="494">
        <f t="shared" si="402"/>
        <v>0</v>
      </c>
      <c r="X83" s="494">
        <f t="shared" si="402"/>
        <v>0</v>
      </c>
      <c r="Y83" s="494">
        <f t="shared" si="402"/>
        <v>0</v>
      </c>
      <c r="Z83" s="494">
        <f t="shared" si="402"/>
        <v>0</v>
      </c>
      <c r="AA83" s="494">
        <f t="shared" si="402"/>
        <v>0</v>
      </c>
      <c r="AB83" s="494">
        <f t="shared" si="402"/>
        <v>0</v>
      </c>
      <c r="AC83" s="494">
        <f t="shared" si="402"/>
        <v>0</v>
      </c>
      <c r="AD83" s="505">
        <f t="shared" si="402"/>
        <v>0</v>
      </c>
      <c r="AE83" s="495">
        <f t="shared" si="402"/>
        <v>0</v>
      </c>
      <c r="AG83" s="500">
        <f t="shared" ref="AG83:AT83" si="403">SUM(AG84+AG88+AG93)</f>
        <v>0</v>
      </c>
      <c r="AH83" s="494">
        <f t="shared" si="403"/>
        <v>0</v>
      </c>
      <c r="AI83" s="494">
        <f t="shared" si="403"/>
        <v>0</v>
      </c>
      <c r="AJ83" s="494">
        <f t="shared" si="403"/>
        <v>0</v>
      </c>
      <c r="AK83" s="494">
        <f t="shared" si="403"/>
        <v>0</v>
      </c>
      <c r="AL83" s="494">
        <f t="shared" si="403"/>
        <v>0</v>
      </c>
      <c r="AM83" s="494">
        <f t="shared" si="403"/>
        <v>0</v>
      </c>
      <c r="AN83" s="494">
        <f t="shared" si="403"/>
        <v>0</v>
      </c>
      <c r="AO83" s="494">
        <f t="shared" si="403"/>
        <v>0</v>
      </c>
      <c r="AP83" s="494">
        <f t="shared" si="403"/>
        <v>0</v>
      </c>
      <c r="AQ83" s="494">
        <f t="shared" si="403"/>
        <v>0</v>
      </c>
      <c r="AR83" s="494">
        <f t="shared" si="403"/>
        <v>0</v>
      </c>
      <c r="AS83" s="505">
        <f t="shared" si="403"/>
        <v>0</v>
      </c>
      <c r="AT83" s="495">
        <f t="shared" si="403"/>
        <v>0</v>
      </c>
      <c r="AV83" s="500">
        <f t="shared" ref="AV83:BI83" si="404">SUM(AV84+AV88+AV93)</f>
        <v>0</v>
      </c>
      <c r="AW83" s="494">
        <f t="shared" si="404"/>
        <v>0</v>
      </c>
      <c r="AX83" s="494">
        <f t="shared" si="404"/>
        <v>0</v>
      </c>
      <c r="AY83" s="494">
        <f t="shared" si="404"/>
        <v>0</v>
      </c>
      <c r="AZ83" s="494">
        <f t="shared" si="404"/>
        <v>0</v>
      </c>
      <c r="BA83" s="494">
        <f t="shared" si="404"/>
        <v>0</v>
      </c>
      <c r="BB83" s="494">
        <f t="shared" si="404"/>
        <v>0</v>
      </c>
      <c r="BC83" s="494">
        <f t="shared" si="404"/>
        <v>0</v>
      </c>
      <c r="BD83" s="494">
        <f t="shared" si="404"/>
        <v>0</v>
      </c>
      <c r="BE83" s="494">
        <f t="shared" si="404"/>
        <v>0</v>
      </c>
      <c r="BF83" s="494">
        <f t="shared" si="404"/>
        <v>0</v>
      </c>
      <c r="BG83" s="494">
        <f t="shared" si="404"/>
        <v>0</v>
      </c>
      <c r="BH83" s="505">
        <f t="shared" si="404"/>
        <v>0</v>
      </c>
      <c r="BI83" s="495">
        <f t="shared" si="404"/>
        <v>0</v>
      </c>
      <c r="BK83" s="500">
        <f t="shared" ref="BK83:BX83" si="405">SUM(BK84+BK88+BK93)</f>
        <v>0</v>
      </c>
      <c r="BL83" s="494">
        <f t="shared" si="405"/>
        <v>0</v>
      </c>
      <c r="BM83" s="494">
        <f t="shared" si="405"/>
        <v>0</v>
      </c>
      <c r="BN83" s="494">
        <f t="shared" si="405"/>
        <v>0</v>
      </c>
      <c r="BO83" s="494">
        <f t="shared" si="405"/>
        <v>0</v>
      </c>
      <c r="BP83" s="494">
        <f t="shared" si="405"/>
        <v>0</v>
      </c>
      <c r="BQ83" s="494">
        <f t="shared" si="405"/>
        <v>0</v>
      </c>
      <c r="BR83" s="494">
        <f t="shared" si="405"/>
        <v>0</v>
      </c>
      <c r="BS83" s="494">
        <f t="shared" si="405"/>
        <v>0</v>
      </c>
      <c r="BT83" s="494">
        <f t="shared" si="405"/>
        <v>0</v>
      </c>
      <c r="BU83" s="494">
        <f t="shared" si="405"/>
        <v>0</v>
      </c>
      <c r="BV83" s="494">
        <f t="shared" si="405"/>
        <v>0</v>
      </c>
      <c r="BW83" s="505">
        <f t="shared" si="405"/>
        <v>0</v>
      </c>
      <c r="BX83" s="495">
        <f t="shared" si="405"/>
        <v>0</v>
      </c>
      <c r="BZ83" s="500">
        <f t="shared" ref="BZ83:CM83" si="406">SUM(BZ84+BZ88+BZ93)</f>
        <v>0</v>
      </c>
      <c r="CA83" s="494">
        <f t="shared" si="406"/>
        <v>0</v>
      </c>
      <c r="CB83" s="494">
        <f t="shared" si="406"/>
        <v>0</v>
      </c>
      <c r="CC83" s="494">
        <f t="shared" si="406"/>
        <v>0</v>
      </c>
      <c r="CD83" s="494">
        <f t="shared" si="406"/>
        <v>0</v>
      </c>
      <c r="CE83" s="494">
        <f t="shared" si="406"/>
        <v>0</v>
      </c>
      <c r="CF83" s="494">
        <f t="shared" si="406"/>
        <v>0</v>
      </c>
      <c r="CG83" s="494">
        <f t="shared" si="406"/>
        <v>0</v>
      </c>
      <c r="CH83" s="494">
        <f t="shared" si="406"/>
        <v>0</v>
      </c>
      <c r="CI83" s="494">
        <f t="shared" si="406"/>
        <v>0</v>
      </c>
      <c r="CJ83" s="494">
        <f t="shared" si="406"/>
        <v>0</v>
      </c>
      <c r="CK83" s="494">
        <f t="shared" si="406"/>
        <v>0</v>
      </c>
      <c r="CL83" s="505">
        <f t="shared" si="406"/>
        <v>0</v>
      </c>
      <c r="CM83" s="495">
        <f t="shared" si="406"/>
        <v>0</v>
      </c>
      <c r="CO83" s="500">
        <f t="shared" ref="CO83:DB83" si="407">SUM(CO84+CO88+CO93)</f>
        <v>0</v>
      </c>
      <c r="CP83" s="494">
        <f t="shared" si="407"/>
        <v>0</v>
      </c>
      <c r="CQ83" s="494">
        <f t="shared" si="407"/>
        <v>0</v>
      </c>
      <c r="CR83" s="494">
        <f t="shared" si="407"/>
        <v>0</v>
      </c>
      <c r="CS83" s="494">
        <f t="shared" si="407"/>
        <v>0</v>
      </c>
      <c r="CT83" s="494">
        <f t="shared" si="407"/>
        <v>0</v>
      </c>
      <c r="CU83" s="494">
        <f t="shared" si="407"/>
        <v>0</v>
      </c>
      <c r="CV83" s="494">
        <f t="shared" si="407"/>
        <v>0</v>
      </c>
      <c r="CW83" s="494">
        <f t="shared" si="407"/>
        <v>0</v>
      </c>
      <c r="CX83" s="494">
        <f t="shared" si="407"/>
        <v>0</v>
      </c>
      <c r="CY83" s="494">
        <f t="shared" si="407"/>
        <v>0</v>
      </c>
      <c r="CZ83" s="494">
        <f t="shared" si="407"/>
        <v>0</v>
      </c>
      <c r="DA83" s="505">
        <f t="shared" si="407"/>
        <v>0</v>
      </c>
      <c r="DB83" s="495">
        <f t="shared" si="407"/>
        <v>0</v>
      </c>
      <c r="DD83" s="500">
        <f t="shared" ref="DD83:DQ83" si="408">SUM(DD84+DD88+DD93)</f>
        <v>0</v>
      </c>
      <c r="DE83" s="494">
        <f t="shared" si="408"/>
        <v>0</v>
      </c>
      <c r="DF83" s="494">
        <f t="shared" si="408"/>
        <v>0</v>
      </c>
      <c r="DG83" s="494">
        <f t="shared" si="408"/>
        <v>0</v>
      </c>
      <c r="DH83" s="494">
        <f t="shared" si="408"/>
        <v>0</v>
      </c>
      <c r="DI83" s="494">
        <f t="shared" si="408"/>
        <v>0</v>
      </c>
      <c r="DJ83" s="494">
        <f t="shared" si="408"/>
        <v>0</v>
      </c>
      <c r="DK83" s="494">
        <f t="shared" si="408"/>
        <v>0</v>
      </c>
      <c r="DL83" s="494">
        <f t="shared" si="408"/>
        <v>0</v>
      </c>
      <c r="DM83" s="494">
        <f t="shared" si="408"/>
        <v>0</v>
      </c>
      <c r="DN83" s="494">
        <f t="shared" si="408"/>
        <v>0</v>
      </c>
      <c r="DO83" s="494">
        <f t="shared" si="408"/>
        <v>0</v>
      </c>
      <c r="DP83" s="505">
        <f t="shared" si="408"/>
        <v>0</v>
      </c>
      <c r="DQ83" s="495">
        <f t="shared" si="408"/>
        <v>0</v>
      </c>
      <c r="DS83" s="500">
        <f t="shared" ref="DS83:EF83" si="409">SUM(DS84+DS88+DS93)</f>
        <v>0</v>
      </c>
      <c r="DT83" s="494">
        <f t="shared" si="409"/>
        <v>0</v>
      </c>
      <c r="DU83" s="494">
        <f t="shared" si="409"/>
        <v>0</v>
      </c>
      <c r="DV83" s="494">
        <f t="shared" si="409"/>
        <v>0</v>
      </c>
      <c r="DW83" s="494">
        <f t="shared" si="409"/>
        <v>0</v>
      </c>
      <c r="DX83" s="494">
        <f t="shared" si="409"/>
        <v>0</v>
      </c>
      <c r="DY83" s="494">
        <f t="shared" si="409"/>
        <v>0</v>
      </c>
      <c r="DZ83" s="494">
        <f t="shared" si="409"/>
        <v>0</v>
      </c>
      <c r="EA83" s="494">
        <f t="shared" si="409"/>
        <v>0</v>
      </c>
      <c r="EB83" s="494">
        <f t="shared" si="409"/>
        <v>0</v>
      </c>
      <c r="EC83" s="494">
        <f t="shared" si="409"/>
        <v>0</v>
      </c>
      <c r="ED83" s="494">
        <f t="shared" si="409"/>
        <v>0</v>
      </c>
      <c r="EE83" s="505">
        <f t="shared" si="409"/>
        <v>0</v>
      </c>
      <c r="EF83" s="495">
        <f t="shared" si="409"/>
        <v>0</v>
      </c>
      <c r="EH83" s="500">
        <f t="shared" ref="EH83:EU83" si="410">SUM(EH84+EH88+EH93)</f>
        <v>0</v>
      </c>
      <c r="EI83" s="494">
        <f t="shared" si="410"/>
        <v>0</v>
      </c>
      <c r="EJ83" s="494">
        <f t="shared" si="410"/>
        <v>0</v>
      </c>
      <c r="EK83" s="494">
        <f t="shared" si="410"/>
        <v>0</v>
      </c>
      <c r="EL83" s="494">
        <f t="shared" si="410"/>
        <v>0</v>
      </c>
      <c r="EM83" s="494">
        <f t="shared" si="410"/>
        <v>0</v>
      </c>
      <c r="EN83" s="494">
        <f t="shared" si="410"/>
        <v>0</v>
      </c>
      <c r="EO83" s="494">
        <f t="shared" si="410"/>
        <v>0</v>
      </c>
      <c r="EP83" s="494">
        <f t="shared" si="410"/>
        <v>0</v>
      </c>
      <c r="EQ83" s="494">
        <f t="shared" si="410"/>
        <v>0</v>
      </c>
      <c r="ER83" s="494">
        <f t="shared" si="410"/>
        <v>0</v>
      </c>
      <c r="ES83" s="494">
        <f t="shared" si="410"/>
        <v>0</v>
      </c>
      <c r="ET83" s="505">
        <f t="shared" si="410"/>
        <v>0</v>
      </c>
      <c r="EU83" s="495">
        <f t="shared" si="410"/>
        <v>0</v>
      </c>
    </row>
    <row r="84" spans="2:151" ht="15" hidden="1" customHeight="1" x14ac:dyDescent="0.2">
      <c r="B84" s="496" t="s">
        <v>213</v>
      </c>
      <c r="C84" s="494">
        <f t="shared" ref="C84:P84" si="411">SUM(C85:C87)</f>
        <v>0</v>
      </c>
      <c r="D84" s="494">
        <f t="shared" si="411"/>
        <v>0</v>
      </c>
      <c r="E84" s="494">
        <f t="shared" si="411"/>
        <v>0</v>
      </c>
      <c r="F84" s="494">
        <f t="shared" si="411"/>
        <v>0</v>
      </c>
      <c r="G84" s="494">
        <f t="shared" si="411"/>
        <v>0</v>
      </c>
      <c r="H84" s="494">
        <f t="shared" si="411"/>
        <v>0</v>
      </c>
      <c r="I84" s="494">
        <f t="shared" si="411"/>
        <v>0</v>
      </c>
      <c r="J84" s="494">
        <f t="shared" si="411"/>
        <v>0</v>
      </c>
      <c r="K84" s="494">
        <f t="shared" si="411"/>
        <v>0</v>
      </c>
      <c r="L84" s="494">
        <f t="shared" si="411"/>
        <v>0</v>
      </c>
      <c r="M84" s="494">
        <f t="shared" si="411"/>
        <v>0</v>
      </c>
      <c r="N84" s="494">
        <f t="shared" si="411"/>
        <v>0</v>
      </c>
      <c r="O84" s="505">
        <f t="shared" si="411"/>
        <v>0</v>
      </c>
      <c r="P84" s="495">
        <f t="shared" si="411"/>
        <v>0</v>
      </c>
      <c r="R84" s="500">
        <f t="shared" ref="R84:AE84" si="412">SUM(R85:R87)</f>
        <v>0</v>
      </c>
      <c r="S84" s="494">
        <f t="shared" si="412"/>
        <v>0</v>
      </c>
      <c r="T84" s="494">
        <f t="shared" si="412"/>
        <v>0</v>
      </c>
      <c r="U84" s="494">
        <f t="shared" si="412"/>
        <v>0</v>
      </c>
      <c r="V84" s="494">
        <f t="shared" si="412"/>
        <v>0</v>
      </c>
      <c r="W84" s="494">
        <f t="shared" si="412"/>
        <v>0</v>
      </c>
      <c r="X84" s="494">
        <f t="shared" si="412"/>
        <v>0</v>
      </c>
      <c r="Y84" s="494">
        <f t="shared" si="412"/>
        <v>0</v>
      </c>
      <c r="Z84" s="494">
        <f t="shared" si="412"/>
        <v>0</v>
      </c>
      <c r="AA84" s="494">
        <f t="shared" si="412"/>
        <v>0</v>
      </c>
      <c r="AB84" s="494">
        <f t="shared" si="412"/>
        <v>0</v>
      </c>
      <c r="AC84" s="494">
        <f t="shared" si="412"/>
        <v>0</v>
      </c>
      <c r="AD84" s="505">
        <f t="shared" si="412"/>
        <v>0</v>
      </c>
      <c r="AE84" s="495">
        <f t="shared" si="412"/>
        <v>0</v>
      </c>
      <c r="AG84" s="500">
        <f t="shared" ref="AG84:AT84" si="413">SUM(AG85:AG87)</f>
        <v>0</v>
      </c>
      <c r="AH84" s="494">
        <f t="shared" si="413"/>
        <v>0</v>
      </c>
      <c r="AI84" s="494">
        <f t="shared" si="413"/>
        <v>0</v>
      </c>
      <c r="AJ84" s="494">
        <f t="shared" si="413"/>
        <v>0</v>
      </c>
      <c r="AK84" s="494">
        <f t="shared" si="413"/>
        <v>0</v>
      </c>
      <c r="AL84" s="494">
        <f t="shared" si="413"/>
        <v>0</v>
      </c>
      <c r="AM84" s="494">
        <f t="shared" si="413"/>
        <v>0</v>
      </c>
      <c r="AN84" s="494">
        <f t="shared" si="413"/>
        <v>0</v>
      </c>
      <c r="AO84" s="494">
        <f t="shared" si="413"/>
        <v>0</v>
      </c>
      <c r="AP84" s="494">
        <f t="shared" si="413"/>
        <v>0</v>
      </c>
      <c r="AQ84" s="494">
        <f t="shared" si="413"/>
        <v>0</v>
      </c>
      <c r="AR84" s="494">
        <f t="shared" si="413"/>
        <v>0</v>
      </c>
      <c r="AS84" s="505">
        <f t="shared" si="413"/>
        <v>0</v>
      </c>
      <c r="AT84" s="495">
        <f t="shared" si="413"/>
        <v>0</v>
      </c>
      <c r="AV84" s="500">
        <f t="shared" ref="AV84:BI84" si="414">SUM(AV85:AV87)</f>
        <v>0</v>
      </c>
      <c r="AW84" s="494">
        <f t="shared" si="414"/>
        <v>0</v>
      </c>
      <c r="AX84" s="494">
        <f t="shared" si="414"/>
        <v>0</v>
      </c>
      <c r="AY84" s="494">
        <f t="shared" si="414"/>
        <v>0</v>
      </c>
      <c r="AZ84" s="494">
        <f t="shared" si="414"/>
        <v>0</v>
      </c>
      <c r="BA84" s="494">
        <f t="shared" si="414"/>
        <v>0</v>
      </c>
      <c r="BB84" s="494">
        <f t="shared" si="414"/>
        <v>0</v>
      </c>
      <c r="BC84" s="494">
        <f t="shared" si="414"/>
        <v>0</v>
      </c>
      <c r="BD84" s="494">
        <f t="shared" si="414"/>
        <v>0</v>
      </c>
      <c r="BE84" s="494">
        <f t="shared" si="414"/>
        <v>0</v>
      </c>
      <c r="BF84" s="494">
        <f t="shared" si="414"/>
        <v>0</v>
      </c>
      <c r="BG84" s="494">
        <f t="shared" si="414"/>
        <v>0</v>
      </c>
      <c r="BH84" s="505">
        <f t="shared" si="414"/>
        <v>0</v>
      </c>
      <c r="BI84" s="495">
        <f t="shared" si="414"/>
        <v>0</v>
      </c>
      <c r="BK84" s="500">
        <f t="shared" ref="BK84:BX84" si="415">SUM(BK85:BK87)</f>
        <v>0</v>
      </c>
      <c r="BL84" s="494">
        <f t="shared" si="415"/>
        <v>0</v>
      </c>
      <c r="BM84" s="494">
        <f t="shared" si="415"/>
        <v>0</v>
      </c>
      <c r="BN84" s="494">
        <f t="shared" si="415"/>
        <v>0</v>
      </c>
      <c r="BO84" s="494">
        <f t="shared" si="415"/>
        <v>0</v>
      </c>
      <c r="BP84" s="494">
        <f t="shared" si="415"/>
        <v>0</v>
      </c>
      <c r="BQ84" s="494">
        <f t="shared" si="415"/>
        <v>0</v>
      </c>
      <c r="BR84" s="494">
        <f t="shared" si="415"/>
        <v>0</v>
      </c>
      <c r="BS84" s="494">
        <f t="shared" si="415"/>
        <v>0</v>
      </c>
      <c r="BT84" s="494">
        <f t="shared" si="415"/>
        <v>0</v>
      </c>
      <c r="BU84" s="494">
        <f t="shared" si="415"/>
        <v>0</v>
      </c>
      <c r="BV84" s="494">
        <f t="shared" si="415"/>
        <v>0</v>
      </c>
      <c r="BW84" s="505">
        <f t="shared" si="415"/>
        <v>0</v>
      </c>
      <c r="BX84" s="495">
        <f t="shared" si="415"/>
        <v>0</v>
      </c>
      <c r="BZ84" s="500">
        <f t="shared" ref="BZ84:CM84" si="416">SUM(BZ85:BZ87)</f>
        <v>0</v>
      </c>
      <c r="CA84" s="494">
        <f t="shared" si="416"/>
        <v>0</v>
      </c>
      <c r="CB84" s="494">
        <f t="shared" si="416"/>
        <v>0</v>
      </c>
      <c r="CC84" s="494">
        <f t="shared" si="416"/>
        <v>0</v>
      </c>
      <c r="CD84" s="494">
        <f t="shared" si="416"/>
        <v>0</v>
      </c>
      <c r="CE84" s="494">
        <f t="shared" si="416"/>
        <v>0</v>
      </c>
      <c r="CF84" s="494">
        <f t="shared" si="416"/>
        <v>0</v>
      </c>
      <c r="CG84" s="494">
        <f t="shared" si="416"/>
        <v>0</v>
      </c>
      <c r="CH84" s="494">
        <f t="shared" si="416"/>
        <v>0</v>
      </c>
      <c r="CI84" s="494">
        <f t="shared" si="416"/>
        <v>0</v>
      </c>
      <c r="CJ84" s="494">
        <f t="shared" si="416"/>
        <v>0</v>
      </c>
      <c r="CK84" s="494">
        <f t="shared" si="416"/>
        <v>0</v>
      </c>
      <c r="CL84" s="505">
        <f t="shared" si="416"/>
        <v>0</v>
      </c>
      <c r="CM84" s="495">
        <f t="shared" si="416"/>
        <v>0</v>
      </c>
      <c r="CO84" s="500">
        <f t="shared" ref="CO84:DB84" si="417">SUM(CO85:CO87)</f>
        <v>0</v>
      </c>
      <c r="CP84" s="494">
        <f t="shared" si="417"/>
        <v>0</v>
      </c>
      <c r="CQ84" s="494">
        <f t="shared" si="417"/>
        <v>0</v>
      </c>
      <c r="CR84" s="494">
        <f t="shared" si="417"/>
        <v>0</v>
      </c>
      <c r="CS84" s="494">
        <f t="shared" si="417"/>
        <v>0</v>
      </c>
      <c r="CT84" s="494">
        <f t="shared" si="417"/>
        <v>0</v>
      </c>
      <c r="CU84" s="494">
        <f t="shared" si="417"/>
        <v>0</v>
      </c>
      <c r="CV84" s="494">
        <f t="shared" si="417"/>
        <v>0</v>
      </c>
      <c r="CW84" s="494">
        <f t="shared" si="417"/>
        <v>0</v>
      </c>
      <c r="CX84" s="494">
        <f t="shared" si="417"/>
        <v>0</v>
      </c>
      <c r="CY84" s="494">
        <f t="shared" si="417"/>
        <v>0</v>
      </c>
      <c r="CZ84" s="494">
        <f t="shared" si="417"/>
        <v>0</v>
      </c>
      <c r="DA84" s="505">
        <f t="shared" si="417"/>
        <v>0</v>
      </c>
      <c r="DB84" s="495">
        <f t="shared" si="417"/>
        <v>0</v>
      </c>
      <c r="DD84" s="500">
        <f t="shared" ref="DD84:DQ84" si="418">SUM(DD85:DD87)</f>
        <v>0</v>
      </c>
      <c r="DE84" s="494">
        <f t="shared" si="418"/>
        <v>0</v>
      </c>
      <c r="DF84" s="494">
        <f t="shared" si="418"/>
        <v>0</v>
      </c>
      <c r="DG84" s="494">
        <f t="shared" si="418"/>
        <v>0</v>
      </c>
      <c r="DH84" s="494">
        <f t="shared" si="418"/>
        <v>0</v>
      </c>
      <c r="DI84" s="494">
        <f t="shared" si="418"/>
        <v>0</v>
      </c>
      <c r="DJ84" s="494">
        <f t="shared" si="418"/>
        <v>0</v>
      </c>
      <c r="DK84" s="494">
        <f t="shared" si="418"/>
        <v>0</v>
      </c>
      <c r="DL84" s="494">
        <f t="shared" si="418"/>
        <v>0</v>
      </c>
      <c r="DM84" s="494">
        <f t="shared" si="418"/>
        <v>0</v>
      </c>
      <c r="DN84" s="494">
        <f t="shared" si="418"/>
        <v>0</v>
      </c>
      <c r="DO84" s="494">
        <f t="shared" si="418"/>
        <v>0</v>
      </c>
      <c r="DP84" s="505">
        <f t="shared" si="418"/>
        <v>0</v>
      </c>
      <c r="DQ84" s="495">
        <f t="shared" si="418"/>
        <v>0</v>
      </c>
      <c r="DS84" s="500">
        <f t="shared" ref="DS84:EF84" si="419">SUM(DS85:DS87)</f>
        <v>0</v>
      </c>
      <c r="DT84" s="494">
        <f t="shared" si="419"/>
        <v>0</v>
      </c>
      <c r="DU84" s="494">
        <f t="shared" si="419"/>
        <v>0</v>
      </c>
      <c r="DV84" s="494">
        <f t="shared" si="419"/>
        <v>0</v>
      </c>
      <c r="DW84" s="494">
        <f t="shared" si="419"/>
        <v>0</v>
      </c>
      <c r="DX84" s="494">
        <f t="shared" si="419"/>
        <v>0</v>
      </c>
      <c r="DY84" s="494">
        <f t="shared" si="419"/>
        <v>0</v>
      </c>
      <c r="DZ84" s="494">
        <f t="shared" si="419"/>
        <v>0</v>
      </c>
      <c r="EA84" s="494">
        <f t="shared" si="419"/>
        <v>0</v>
      </c>
      <c r="EB84" s="494">
        <f t="shared" si="419"/>
        <v>0</v>
      </c>
      <c r="EC84" s="494">
        <f t="shared" si="419"/>
        <v>0</v>
      </c>
      <c r="ED84" s="494">
        <f t="shared" si="419"/>
        <v>0</v>
      </c>
      <c r="EE84" s="505">
        <f t="shared" si="419"/>
        <v>0</v>
      </c>
      <c r="EF84" s="495">
        <f t="shared" si="419"/>
        <v>0</v>
      </c>
      <c r="EH84" s="500">
        <f t="shared" ref="EH84:EU84" si="420">SUM(EH85:EH87)</f>
        <v>0</v>
      </c>
      <c r="EI84" s="494">
        <f t="shared" si="420"/>
        <v>0</v>
      </c>
      <c r="EJ84" s="494">
        <f t="shared" si="420"/>
        <v>0</v>
      </c>
      <c r="EK84" s="494">
        <f t="shared" si="420"/>
        <v>0</v>
      </c>
      <c r="EL84" s="494">
        <f t="shared" si="420"/>
        <v>0</v>
      </c>
      <c r="EM84" s="494">
        <f t="shared" si="420"/>
        <v>0</v>
      </c>
      <c r="EN84" s="494">
        <f t="shared" si="420"/>
        <v>0</v>
      </c>
      <c r="EO84" s="494">
        <f t="shared" si="420"/>
        <v>0</v>
      </c>
      <c r="EP84" s="494">
        <f t="shared" si="420"/>
        <v>0</v>
      </c>
      <c r="EQ84" s="494">
        <f t="shared" si="420"/>
        <v>0</v>
      </c>
      <c r="ER84" s="494">
        <f t="shared" si="420"/>
        <v>0</v>
      </c>
      <c r="ES84" s="494">
        <f t="shared" si="420"/>
        <v>0</v>
      </c>
      <c r="ET84" s="505">
        <f t="shared" si="420"/>
        <v>0</v>
      </c>
      <c r="EU84" s="495">
        <f t="shared" si="420"/>
        <v>0</v>
      </c>
    </row>
    <row r="85" spans="2:151" ht="30" hidden="1" customHeight="1" x14ac:dyDescent="0.2">
      <c r="B85" s="496" t="s">
        <v>214</v>
      </c>
      <c r="C85" s="491"/>
      <c r="D85" s="491"/>
      <c r="E85" s="491"/>
      <c r="F85" s="491"/>
      <c r="G85" s="494">
        <f>C85+D85-E85+F85</f>
        <v>0</v>
      </c>
      <c r="H85" s="491"/>
      <c r="I85" s="491"/>
      <c r="J85" s="491"/>
      <c r="K85" s="491"/>
      <c r="L85" s="491"/>
      <c r="M85" s="493"/>
      <c r="N85" s="494">
        <f>H85+I85-J85+K85-L85+M85</f>
        <v>0</v>
      </c>
      <c r="O85" s="506"/>
      <c r="P85" s="492"/>
      <c r="R85" s="501"/>
      <c r="S85" s="491"/>
      <c r="T85" s="491"/>
      <c r="U85" s="491"/>
      <c r="V85" s="494">
        <f>R85+S85-T85+U85</f>
        <v>0</v>
      </c>
      <c r="W85" s="491"/>
      <c r="X85" s="491"/>
      <c r="Y85" s="491"/>
      <c r="Z85" s="491"/>
      <c r="AA85" s="491"/>
      <c r="AB85" s="493"/>
      <c r="AC85" s="494">
        <f>W85+X85-Y85+Z85-AA85+AB85</f>
        <v>0</v>
      </c>
      <c r="AD85" s="506"/>
      <c r="AE85" s="492"/>
      <c r="AG85" s="501"/>
      <c r="AH85" s="491"/>
      <c r="AI85" s="491"/>
      <c r="AJ85" s="491"/>
      <c r="AK85" s="494">
        <f>AG85+AH85-AI85+AJ85</f>
        <v>0</v>
      </c>
      <c r="AL85" s="491"/>
      <c r="AM85" s="491"/>
      <c r="AN85" s="491"/>
      <c r="AO85" s="491"/>
      <c r="AP85" s="491"/>
      <c r="AQ85" s="493"/>
      <c r="AR85" s="494">
        <f>AL85+AM85-AN85+AO85-AP85+AQ85</f>
        <v>0</v>
      </c>
      <c r="AS85" s="506"/>
      <c r="AT85" s="492"/>
      <c r="AV85" s="501"/>
      <c r="AW85" s="491"/>
      <c r="AX85" s="491"/>
      <c r="AY85" s="491"/>
      <c r="AZ85" s="494">
        <f>AV85+AW85-AX85+AY85</f>
        <v>0</v>
      </c>
      <c r="BA85" s="491"/>
      <c r="BB85" s="491"/>
      <c r="BC85" s="491"/>
      <c r="BD85" s="491"/>
      <c r="BE85" s="491"/>
      <c r="BF85" s="493"/>
      <c r="BG85" s="494">
        <f>BA85+BB85-BC85+BD85-BE85+BF85</f>
        <v>0</v>
      </c>
      <c r="BH85" s="506"/>
      <c r="BI85" s="492"/>
      <c r="BK85" s="501"/>
      <c r="BL85" s="491"/>
      <c r="BM85" s="491"/>
      <c r="BN85" s="491"/>
      <c r="BO85" s="494">
        <f>BK85+BL85-BM85+BN85</f>
        <v>0</v>
      </c>
      <c r="BP85" s="491"/>
      <c r="BQ85" s="491"/>
      <c r="BR85" s="491"/>
      <c r="BS85" s="491"/>
      <c r="BT85" s="491"/>
      <c r="BU85" s="493"/>
      <c r="BV85" s="494">
        <f>BP85+BQ85-BR85+BS85-BT85+BU85</f>
        <v>0</v>
      </c>
      <c r="BW85" s="506"/>
      <c r="BX85" s="492"/>
      <c r="BZ85" s="501"/>
      <c r="CA85" s="491"/>
      <c r="CB85" s="491"/>
      <c r="CC85" s="491"/>
      <c r="CD85" s="494">
        <f>BZ85+CA85-CB85+CC85</f>
        <v>0</v>
      </c>
      <c r="CE85" s="491"/>
      <c r="CF85" s="491"/>
      <c r="CG85" s="491"/>
      <c r="CH85" s="491"/>
      <c r="CI85" s="491"/>
      <c r="CJ85" s="493"/>
      <c r="CK85" s="494">
        <f>CE85+CF85-CG85+CH85-CI85+CJ85</f>
        <v>0</v>
      </c>
      <c r="CL85" s="506"/>
      <c r="CM85" s="492"/>
      <c r="CO85" s="501"/>
      <c r="CP85" s="491"/>
      <c r="CQ85" s="491"/>
      <c r="CR85" s="491"/>
      <c r="CS85" s="494">
        <f>CO85+CP85-CQ85+CR85</f>
        <v>0</v>
      </c>
      <c r="CT85" s="491"/>
      <c r="CU85" s="491"/>
      <c r="CV85" s="491"/>
      <c r="CW85" s="491"/>
      <c r="CX85" s="491"/>
      <c r="CY85" s="493"/>
      <c r="CZ85" s="494">
        <f>CT85+CU85-CV85+CW85-CX85+CY85</f>
        <v>0</v>
      </c>
      <c r="DA85" s="506"/>
      <c r="DB85" s="492"/>
      <c r="DD85" s="501"/>
      <c r="DE85" s="491"/>
      <c r="DF85" s="491"/>
      <c r="DG85" s="491"/>
      <c r="DH85" s="494">
        <f>DD85+DE85-DF85+DG85</f>
        <v>0</v>
      </c>
      <c r="DI85" s="491"/>
      <c r="DJ85" s="491"/>
      <c r="DK85" s="491"/>
      <c r="DL85" s="491"/>
      <c r="DM85" s="491"/>
      <c r="DN85" s="493"/>
      <c r="DO85" s="494">
        <f>DI85+DJ85-DK85+DL85-DM85+DN85</f>
        <v>0</v>
      </c>
      <c r="DP85" s="506"/>
      <c r="DQ85" s="492"/>
      <c r="DS85" s="501"/>
      <c r="DT85" s="491"/>
      <c r="DU85" s="491"/>
      <c r="DV85" s="491"/>
      <c r="DW85" s="494">
        <f>DS85+DT85-DU85+DV85</f>
        <v>0</v>
      </c>
      <c r="DX85" s="491"/>
      <c r="DY85" s="491"/>
      <c r="DZ85" s="491"/>
      <c r="EA85" s="491"/>
      <c r="EB85" s="491"/>
      <c r="EC85" s="493"/>
      <c r="ED85" s="494">
        <f>DX85+DY85-DZ85+EA85-EB85+EC85</f>
        <v>0</v>
      </c>
      <c r="EE85" s="506"/>
      <c r="EF85" s="492"/>
      <c r="EH85" s="501"/>
      <c r="EI85" s="491"/>
      <c r="EJ85" s="491"/>
      <c r="EK85" s="491"/>
      <c r="EL85" s="494">
        <f>EH85+EI85-EJ85+EK85</f>
        <v>0</v>
      </c>
      <c r="EM85" s="491"/>
      <c r="EN85" s="491"/>
      <c r="EO85" s="491"/>
      <c r="EP85" s="491"/>
      <c r="EQ85" s="491"/>
      <c r="ER85" s="493"/>
      <c r="ES85" s="494">
        <f>EM85+EN85-EO85+EP85-EQ85+ER85</f>
        <v>0</v>
      </c>
      <c r="ET85" s="506"/>
      <c r="EU85" s="492"/>
    </row>
    <row r="86" spans="2:151" ht="15" hidden="1" customHeight="1" x14ac:dyDescent="0.2">
      <c r="B86" s="496" t="s">
        <v>215</v>
      </c>
      <c r="C86" s="491"/>
      <c r="D86" s="491"/>
      <c r="E86" s="491"/>
      <c r="F86" s="491"/>
      <c r="G86" s="494">
        <f t="shared" ref="G86:G87" si="421">C86+D86-E86+F86</f>
        <v>0</v>
      </c>
      <c r="H86" s="491"/>
      <c r="I86" s="491"/>
      <c r="J86" s="491"/>
      <c r="K86" s="491"/>
      <c r="L86" s="491"/>
      <c r="M86" s="493"/>
      <c r="N86" s="494">
        <f t="shared" ref="N86:N87" si="422">H86+I86-J86+K86-L86+M86</f>
        <v>0</v>
      </c>
      <c r="O86" s="506"/>
      <c r="P86" s="492"/>
      <c r="R86" s="501"/>
      <c r="S86" s="491"/>
      <c r="T86" s="491"/>
      <c r="U86" s="491"/>
      <c r="V86" s="494">
        <f t="shared" ref="V86:V87" si="423">R86+S86-T86+U86</f>
        <v>0</v>
      </c>
      <c r="W86" s="491"/>
      <c r="X86" s="491"/>
      <c r="Y86" s="491"/>
      <c r="Z86" s="491"/>
      <c r="AA86" s="491"/>
      <c r="AB86" s="493"/>
      <c r="AC86" s="494">
        <f t="shared" ref="AC86:AC87" si="424">W86+X86-Y86+Z86-AA86+AB86</f>
        <v>0</v>
      </c>
      <c r="AD86" s="506"/>
      <c r="AE86" s="492"/>
      <c r="AG86" s="501"/>
      <c r="AH86" s="491"/>
      <c r="AI86" s="491"/>
      <c r="AJ86" s="491"/>
      <c r="AK86" s="494">
        <f t="shared" ref="AK86:AK87" si="425">AG86+AH86-AI86+AJ86</f>
        <v>0</v>
      </c>
      <c r="AL86" s="491"/>
      <c r="AM86" s="491"/>
      <c r="AN86" s="491"/>
      <c r="AO86" s="491"/>
      <c r="AP86" s="491"/>
      <c r="AQ86" s="493"/>
      <c r="AR86" s="494">
        <f t="shared" ref="AR86:AR87" si="426">AL86+AM86-AN86+AO86-AP86+AQ86</f>
        <v>0</v>
      </c>
      <c r="AS86" s="506"/>
      <c r="AT86" s="492"/>
      <c r="AV86" s="501"/>
      <c r="AW86" s="491"/>
      <c r="AX86" s="491"/>
      <c r="AY86" s="491"/>
      <c r="AZ86" s="494">
        <f t="shared" ref="AZ86:AZ87" si="427">AV86+AW86-AX86+AY86</f>
        <v>0</v>
      </c>
      <c r="BA86" s="491"/>
      <c r="BB86" s="491"/>
      <c r="BC86" s="491"/>
      <c r="BD86" s="491"/>
      <c r="BE86" s="491"/>
      <c r="BF86" s="493"/>
      <c r="BG86" s="494">
        <f t="shared" ref="BG86:BG87" si="428">BA86+BB86-BC86+BD86-BE86+BF86</f>
        <v>0</v>
      </c>
      <c r="BH86" s="506"/>
      <c r="BI86" s="492"/>
      <c r="BK86" s="501"/>
      <c r="BL86" s="491"/>
      <c r="BM86" s="491"/>
      <c r="BN86" s="491"/>
      <c r="BO86" s="494">
        <f t="shared" ref="BO86:BO87" si="429">BK86+BL86-BM86+BN86</f>
        <v>0</v>
      </c>
      <c r="BP86" s="491"/>
      <c r="BQ86" s="491"/>
      <c r="BR86" s="491"/>
      <c r="BS86" s="491"/>
      <c r="BT86" s="491"/>
      <c r="BU86" s="493"/>
      <c r="BV86" s="494">
        <f t="shared" ref="BV86:BV87" si="430">BP86+BQ86-BR86+BS86-BT86+BU86</f>
        <v>0</v>
      </c>
      <c r="BW86" s="506"/>
      <c r="BX86" s="492"/>
      <c r="BZ86" s="501"/>
      <c r="CA86" s="491"/>
      <c r="CB86" s="491"/>
      <c r="CC86" s="491"/>
      <c r="CD86" s="494">
        <f t="shared" ref="CD86:CD87" si="431">BZ86+CA86-CB86+CC86</f>
        <v>0</v>
      </c>
      <c r="CE86" s="491"/>
      <c r="CF86" s="491"/>
      <c r="CG86" s="491"/>
      <c r="CH86" s="491"/>
      <c r="CI86" s="491"/>
      <c r="CJ86" s="493"/>
      <c r="CK86" s="494">
        <f t="shared" ref="CK86:CK87" si="432">CE86+CF86-CG86+CH86-CI86+CJ86</f>
        <v>0</v>
      </c>
      <c r="CL86" s="506"/>
      <c r="CM86" s="492"/>
      <c r="CO86" s="501"/>
      <c r="CP86" s="491"/>
      <c r="CQ86" s="491"/>
      <c r="CR86" s="491"/>
      <c r="CS86" s="494">
        <f t="shared" ref="CS86:CS87" si="433">CO86+CP86-CQ86+CR86</f>
        <v>0</v>
      </c>
      <c r="CT86" s="491"/>
      <c r="CU86" s="491"/>
      <c r="CV86" s="491"/>
      <c r="CW86" s="491"/>
      <c r="CX86" s="491"/>
      <c r="CY86" s="493"/>
      <c r="CZ86" s="494">
        <f t="shared" ref="CZ86:CZ87" si="434">CT86+CU86-CV86+CW86-CX86+CY86</f>
        <v>0</v>
      </c>
      <c r="DA86" s="506"/>
      <c r="DB86" s="492"/>
      <c r="DD86" s="501"/>
      <c r="DE86" s="491"/>
      <c r="DF86" s="491"/>
      <c r="DG86" s="491"/>
      <c r="DH86" s="494">
        <f t="shared" ref="DH86:DH87" si="435">DD86+DE86-DF86+DG86</f>
        <v>0</v>
      </c>
      <c r="DI86" s="491"/>
      <c r="DJ86" s="491"/>
      <c r="DK86" s="491"/>
      <c r="DL86" s="491"/>
      <c r="DM86" s="491"/>
      <c r="DN86" s="493"/>
      <c r="DO86" s="494">
        <f t="shared" ref="DO86:DO87" si="436">DI86+DJ86-DK86+DL86-DM86+DN86</f>
        <v>0</v>
      </c>
      <c r="DP86" s="506"/>
      <c r="DQ86" s="492"/>
      <c r="DS86" s="501"/>
      <c r="DT86" s="491"/>
      <c r="DU86" s="491"/>
      <c r="DV86" s="491"/>
      <c r="DW86" s="494">
        <f t="shared" ref="DW86:DW87" si="437">DS86+DT86-DU86+DV86</f>
        <v>0</v>
      </c>
      <c r="DX86" s="491"/>
      <c r="DY86" s="491"/>
      <c r="DZ86" s="491"/>
      <c r="EA86" s="491"/>
      <c r="EB86" s="491"/>
      <c r="EC86" s="493"/>
      <c r="ED86" s="494">
        <f t="shared" ref="ED86:ED87" si="438">DX86+DY86-DZ86+EA86-EB86+EC86</f>
        <v>0</v>
      </c>
      <c r="EE86" s="506"/>
      <c r="EF86" s="492"/>
      <c r="EH86" s="501"/>
      <c r="EI86" s="491"/>
      <c r="EJ86" s="491"/>
      <c r="EK86" s="491"/>
      <c r="EL86" s="494">
        <f t="shared" ref="EL86:EL87" si="439">EH86+EI86-EJ86+EK86</f>
        <v>0</v>
      </c>
      <c r="EM86" s="491"/>
      <c r="EN86" s="491"/>
      <c r="EO86" s="491"/>
      <c r="EP86" s="491"/>
      <c r="EQ86" s="491"/>
      <c r="ER86" s="493"/>
      <c r="ES86" s="494">
        <f t="shared" ref="ES86:ES87" si="440">EM86+EN86-EO86+EP86-EQ86+ER86</f>
        <v>0</v>
      </c>
      <c r="ET86" s="506"/>
      <c r="EU86" s="492"/>
    </row>
    <row r="87" spans="2:151" ht="15" hidden="1" customHeight="1" x14ac:dyDescent="0.2">
      <c r="B87" s="496" t="s">
        <v>216</v>
      </c>
      <c r="C87" s="491"/>
      <c r="D87" s="491"/>
      <c r="E87" s="491"/>
      <c r="F87" s="491"/>
      <c r="G87" s="494">
        <f t="shared" si="421"/>
        <v>0</v>
      </c>
      <c r="H87" s="491"/>
      <c r="I87" s="491"/>
      <c r="J87" s="491"/>
      <c r="K87" s="491"/>
      <c r="L87" s="491"/>
      <c r="M87" s="493"/>
      <c r="N87" s="494">
        <f t="shared" si="422"/>
        <v>0</v>
      </c>
      <c r="O87" s="506"/>
      <c r="P87" s="492"/>
      <c r="R87" s="501"/>
      <c r="S87" s="491"/>
      <c r="T87" s="491"/>
      <c r="U87" s="491"/>
      <c r="V87" s="494">
        <f t="shared" si="423"/>
        <v>0</v>
      </c>
      <c r="W87" s="491"/>
      <c r="X87" s="491"/>
      <c r="Y87" s="491"/>
      <c r="Z87" s="491"/>
      <c r="AA87" s="491"/>
      <c r="AB87" s="493"/>
      <c r="AC87" s="494">
        <f t="shared" si="424"/>
        <v>0</v>
      </c>
      <c r="AD87" s="506"/>
      <c r="AE87" s="492"/>
      <c r="AG87" s="501"/>
      <c r="AH87" s="491"/>
      <c r="AI87" s="491"/>
      <c r="AJ87" s="491"/>
      <c r="AK87" s="494">
        <f t="shared" si="425"/>
        <v>0</v>
      </c>
      <c r="AL87" s="491"/>
      <c r="AM87" s="491"/>
      <c r="AN87" s="491"/>
      <c r="AO87" s="491"/>
      <c r="AP87" s="491"/>
      <c r="AQ87" s="493"/>
      <c r="AR87" s="494">
        <f t="shared" si="426"/>
        <v>0</v>
      </c>
      <c r="AS87" s="506"/>
      <c r="AT87" s="492"/>
      <c r="AV87" s="501"/>
      <c r="AW87" s="491"/>
      <c r="AX87" s="491"/>
      <c r="AY87" s="491"/>
      <c r="AZ87" s="494">
        <f t="shared" si="427"/>
        <v>0</v>
      </c>
      <c r="BA87" s="491"/>
      <c r="BB87" s="491"/>
      <c r="BC87" s="491"/>
      <c r="BD87" s="491"/>
      <c r="BE87" s="491"/>
      <c r="BF87" s="493"/>
      <c r="BG87" s="494">
        <f t="shared" si="428"/>
        <v>0</v>
      </c>
      <c r="BH87" s="506"/>
      <c r="BI87" s="492"/>
      <c r="BK87" s="501"/>
      <c r="BL87" s="491"/>
      <c r="BM87" s="491"/>
      <c r="BN87" s="491"/>
      <c r="BO87" s="494">
        <f t="shared" si="429"/>
        <v>0</v>
      </c>
      <c r="BP87" s="491"/>
      <c r="BQ87" s="491"/>
      <c r="BR87" s="491"/>
      <c r="BS87" s="491"/>
      <c r="BT87" s="491"/>
      <c r="BU87" s="493"/>
      <c r="BV87" s="494">
        <f t="shared" si="430"/>
        <v>0</v>
      </c>
      <c r="BW87" s="506"/>
      <c r="BX87" s="492"/>
      <c r="BZ87" s="501"/>
      <c r="CA87" s="491"/>
      <c r="CB87" s="491"/>
      <c r="CC87" s="491"/>
      <c r="CD87" s="494">
        <f t="shared" si="431"/>
        <v>0</v>
      </c>
      <c r="CE87" s="491"/>
      <c r="CF87" s="491"/>
      <c r="CG87" s="491"/>
      <c r="CH87" s="491"/>
      <c r="CI87" s="491"/>
      <c r="CJ87" s="493"/>
      <c r="CK87" s="494">
        <f t="shared" si="432"/>
        <v>0</v>
      </c>
      <c r="CL87" s="506"/>
      <c r="CM87" s="492"/>
      <c r="CO87" s="501"/>
      <c r="CP87" s="491"/>
      <c r="CQ87" s="491"/>
      <c r="CR87" s="491"/>
      <c r="CS87" s="494">
        <f t="shared" si="433"/>
        <v>0</v>
      </c>
      <c r="CT87" s="491"/>
      <c r="CU87" s="491"/>
      <c r="CV87" s="491"/>
      <c r="CW87" s="491"/>
      <c r="CX87" s="491"/>
      <c r="CY87" s="493"/>
      <c r="CZ87" s="494">
        <f t="shared" si="434"/>
        <v>0</v>
      </c>
      <c r="DA87" s="506"/>
      <c r="DB87" s="492"/>
      <c r="DD87" s="501"/>
      <c r="DE87" s="491"/>
      <c r="DF87" s="491"/>
      <c r="DG87" s="491"/>
      <c r="DH87" s="494">
        <f t="shared" si="435"/>
        <v>0</v>
      </c>
      <c r="DI87" s="491"/>
      <c r="DJ87" s="491"/>
      <c r="DK87" s="491"/>
      <c r="DL87" s="491"/>
      <c r="DM87" s="491"/>
      <c r="DN87" s="493"/>
      <c r="DO87" s="494">
        <f t="shared" si="436"/>
        <v>0</v>
      </c>
      <c r="DP87" s="506"/>
      <c r="DQ87" s="492"/>
      <c r="DS87" s="501"/>
      <c r="DT87" s="491"/>
      <c r="DU87" s="491"/>
      <c r="DV87" s="491"/>
      <c r="DW87" s="494">
        <f t="shared" si="437"/>
        <v>0</v>
      </c>
      <c r="DX87" s="491"/>
      <c r="DY87" s="491"/>
      <c r="DZ87" s="491"/>
      <c r="EA87" s="491"/>
      <c r="EB87" s="491"/>
      <c r="EC87" s="493"/>
      <c r="ED87" s="494">
        <f t="shared" si="438"/>
        <v>0</v>
      </c>
      <c r="EE87" s="506"/>
      <c r="EF87" s="492"/>
      <c r="EH87" s="501"/>
      <c r="EI87" s="491"/>
      <c r="EJ87" s="491"/>
      <c r="EK87" s="491"/>
      <c r="EL87" s="494">
        <f t="shared" si="439"/>
        <v>0</v>
      </c>
      <c r="EM87" s="491"/>
      <c r="EN87" s="491"/>
      <c r="EO87" s="491"/>
      <c r="EP87" s="491"/>
      <c r="EQ87" s="491"/>
      <c r="ER87" s="493"/>
      <c r="ES87" s="494">
        <f t="shared" si="440"/>
        <v>0</v>
      </c>
      <c r="ET87" s="506"/>
      <c r="EU87" s="492"/>
    </row>
    <row r="88" spans="2:151" ht="15" hidden="1" customHeight="1" x14ac:dyDescent="0.2">
      <c r="B88" s="496" t="s">
        <v>217</v>
      </c>
      <c r="C88" s="505">
        <f t="shared" ref="C88:P88" si="441">SUM(C89:C92)</f>
        <v>0</v>
      </c>
      <c r="D88" s="494">
        <f t="shared" si="441"/>
        <v>0</v>
      </c>
      <c r="E88" s="494">
        <f t="shared" si="441"/>
        <v>0</v>
      </c>
      <c r="F88" s="494">
        <f t="shared" si="441"/>
        <v>0</v>
      </c>
      <c r="G88" s="494">
        <f t="shared" si="441"/>
        <v>0</v>
      </c>
      <c r="H88" s="494">
        <f t="shared" si="441"/>
        <v>0</v>
      </c>
      <c r="I88" s="494">
        <f t="shared" si="441"/>
        <v>0</v>
      </c>
      <c r="J88" s="494">
        <f t="shared" si="441"/>
        <v>0</v>
      </c>
      <c r="K88" s="494">
        <f t="shared" si="441"/>
        <v>0</v>
      </c>
      <c r="L88" s="494">
        <f t="shared" si="441"/>
        <v>0</v>
      </c>
      <c r="M88" s="494">
        <f t="shared" si="441"/>
        <v>0</v>
      </c>
      <c r="N88" s="494">
        <f t="shared" si="441"/>
        <v>0</v>
      </c>
      <c r="O88" s="494">
        <f t="shared" si="441"/>
        <v>0</v>
      </c>
      <c r="P88" s="495">
        <f t="shared" si="441"/>
        <v>0</v>
      </c>
      <c r="R88" s="500">
        <f t="shared" ref="R88:AE88" si="442">SUM(R89:R92)</f>
        <v>0</v>
      </c>
      <c r="S88" s="494">
        <f t="shared" si="442"/>
        <v>0</v>
      </c>
      <c r="T88" s="494">
        <f t="shared" si="442"/>
        <v>0</v>
      </c>
      <c r="U88" s="494">
        <f t="shared" si="442"/>
        <v>0</v>
      </c>
      <c r="V88" s="494">
        <f t="shared" si="442"/>
        <v>0</v>
      </c>
      <c r="W88" s="494">
        <f t="shared" si="442"/>
        <v>0</v>
      </c>
      <c r="X88" s="494">
        <f t="shared" si="442"/>
        <v>0</v>
      </c>
      <c r="Y88" s="494">
        <f t="shared" si="442"/>
        <v>0</v>
      </c>
      <c r="Z88" s="494">
        <f t="shared" si="442"/>
        <v>0</v>
      </c>
      <c r="AA88" s="494">
        <f t="shared" si="442"/>
        <v>0</v>
      </c>
      <c r="AB88" s="494">
        <f t="shared" si="442"/>
        <v>0</v>
      </c>
      <c r="AC88" s="494">
        <f t="shared" si="442"/>
        <v>0</v>
      </c>
      <c r="AD88" s="494">
        <f t="shared" si="442"/>
        <v>0</v>
      </c>
      <c r="AE88" s="495">
        <f t="shared" si="442"/>
        <v>0</v>
      </c>
      <c r="AG88" s="500">
        <f t="shared" ref="AG88:AT88" si="443">SUM(AG89:AG92)</f>
        <v>0</v>
      </c>
      <c r="AH88" s="494">
        <f t="shared" si="443"/>
        <v>0</v>
      </c>
      <c r="AI88" s="494">
        <f t="shared" si="443"/>
        <v>0</v>
      </c>
      <c r="AJ88" s="494">
        <f t="shared" si="443"/>
        <v>0</v>
      </c>
      <c r="AK88" s="494">
        <f t="shared" si="443"/>
        <v>0</v>
      </c>
      <c r="AL88" s="494">
        <f t="shared" si="443"/>
        <v>0</v>
      </c>
      <c r="AM88" s="494">
        <f t="shared" si="443"/>
        <v>0</v>
      </c>
      <c r="AN88" s="494">
        <f t="shared" si="443"/>
        <v>0</v>
      </c>
      <c r="AO88" s="494">
        <f t="shared" si="443"/>
        <v>0</v>
      </c>
      <c r="AP88" s="494">
        <f t="shared" si="443"/>
        <v>0</v>
      </c>
      <c r="AQ88" s="494">
        <f t="shared" si="443"/>
        <v>0</v>
      </c>
      <c r="AR88" s="494">
        <f t="shared" si="443"/>
        <v>0</v>
      </c>
      <c r="AS88" s="494">
        <f t="shared" si="443"/>
        <v>0</v>
      </c>
      <c r="AT88" s="495">
        <f t="shared" si="443"/>
        <v>0</v>
      </c>
      <c r="AV88" s="500">
        <f t="shared" ref="AV88:BI88" si="444">SUM(AV89:AV92)</f>
        <v>0</v>
      </c>
      <c r="AW88" s="494">
        <f t="shared" si="444"/>
        <v>0</v>
      </c>
      <c r="AX88" s="494">
        <f t="shared" si="444"/>
        <v>0</v>
      </c>
      <c r="AY88" s="494">
        <f t="shared" si="444"/>
        <v>0</v>
      </c>
      <c r="AZ88" s="494">
        <f t="shared" si="444"/>
        <v>0</v>
      </c>
      <c r="BA88" s="494">
        <f t="shared" si="444"/>
        <v>0</v>
      </c>
      <c r="BB88" s="494">
        <f t="shared" si="444"/>
        <v>0</v>
      </c>
      <c r="BC88" s="494">
        <f t="shared" si="444"/>
        <v>0</v>
      </c>
      <c r="BD88" s="494">
        <f t="shared" si="444"/>
        <v>0</v>
      </c>
      <c r="BE88" s="494">
        <f t="shared" si="444"/>
        <v>0</v>
      </c>
      <c r="BF88" s="494">
        <f t="shared" si="444"/>
        <v>0</v>
      </c>
      <c r="BG88" s="494">
        <f t="shared" si="444"/>
        <v>0</v>
      </c>
      <c r="BH88" s="494">
        <f t="shared" si="444"/>
        <v>0</v>
      </c>
      <c r="BI88" s="495">
        <f t="shared" si="444"/>
        <v>0</v>
      </c>
      <c r="BK88" s="500">
        <f t="shared" ref="BK88:BX88" si="445">SUM(BK89:BK92)</f>
        <v>0</v>
      </c>
      <c r="BL88" s="494">
        <f t="shared" si="445"/>
        <v>0</v>
      </c>
      <c r="BM88" s="494">
        <f t="shared" si="445"/>
        <v>0</v>
      </c>
      <c r="BN88" s="494">
        <f t="shared" si="445"/>
        <v>0</v>
      </c>
      <c r="BO88" s="494">
        <f t="shared" si="445"/>
        <v>0</v>
      </c>
      <c r="BP88" s="494">
        <f t="shared" si="445"/>
        <v>0</v>
      </c>
      <c r="BQ88" s="494">
        <f t="shared" si="445"/>
        <v>0</v>
      </c>
      <c r="BR88" s="494">
        <f t="shared" si="445"/>
        <v>0</v>
      </c>
      <c r="BS88" s="494">
        <f t="shared" si="445"/>
        <v>0</v>
      </c>
      <c r="BT88" s="494">
        <f t="shared" si="445"/>
        <v>0</v>
      </c>
      <c r="BU88" s="494">
        <f t="shared" si="445"/>
        <v>0</v>
      </c>
      <c r="BV88" s="494">
        <f t="shared" si="445"/>
        <v>0</v>
      </c>
      <c r="BW88" s="494">
        <f t="shared" si="445"/>
        <v>0</v>
      </c>
      <c r="BX88" s="495">
        <f t="shared" si="445"/>
        <v>0</v>
      </c>
      <c r="BZ88" s="500">
        <f t="shared" ref="BZ88:CM88" si="446">SUM(BZ89:BZ92)</f>
        <v>0</v>
      </c>
      <c r="CA88" s="494">
        <f t="shared" si="446"/>
        <v>0</v>
      </c>
      <c r="CB88" s="494">
        <f t="shared" si="446"/>
        <v>0</v>
      </c>
      <c r="CC88" s="494">
        <f t="shared" si="446"/>
        <v>0</v>
      </c>
      <c r="CD88" s="494">
        <f t="shared" si="446"/>
        <v>0</v>
      </c>
      <c r="CE88" s="494">
        <f t="shared" si="446"/>
        <v>0</v>
      </c>
      <c r="CF88" s="494">
        <f t="shared" si="446"/>
        <v>0</v>
      </c>
      <c r="CG88" s="494">
        <f t="shared" si="446"/>
        <v>0</v>
      </c>
      <c r="CH88" s="494">
        <f t="shared" si="446"/>
        <v>0</v>
      </c>
      <c r="CI88" s="494">
        <f t="shared" si="446"/>
        <v>0</v>
      </c>
      <c r="CJ88" s="494">
        <f t="shared" si="446"/>
        <v>0</v>
      </c>
      <c r="CK88" s="494">
        <f t="shared" si="446"/>
        <v>0</v>
      </c>
      <c r="CL88" s="494">
        <f t="shared" si="446"/>
        <v>0</v>
      </c>
      <c r="CM88" s="495">
        <f t="shared" si="446"/>
        <v>0</v>
      </c>
      <c r="CO88" s="500">
        <f t="shared" ref="CO88:DB88" si="447">SUM(CO89:CO92)</f>
        <v>0</v>
      </c>
      <c r="CP88" s="494">
        <f t="shared" si="447"/>
        <v>0</v>
      </c>
      <c r="CQ88" s="494">
        <f t="shared" si="447"/>
        <v>0</v>
      </c>
      <c r="CR88" s="494">
        <f t="shared" si="447"/>
        <v>0</v>
      </c>
      <c r="CS88" s="494">
        <f t="shared" si="447"/>
        <v>0</v>
      </c>
      <c r="CT88" s="494">
        <f t="shared" si="447"/>
        <v>0</v>
      </c>
      <c r="CU88" s="494">
        <f t="shared" si="447"/>
        <v>0</v>
      </c>
      <c r="CV88" s="494">
        <f t="shared" si="447"/>
        <v>0</v>
      </c>
      <c r="CW88" s="494">
        <f t="shared" si="447"/>
        <v>0</v>
      </c>
      <c r="CX88" s="494">
        <f t="shared" si="447"/>
        <v>0</v>
      </c>
      <c r="CY88" s="494">
        <f t="shared" si="447"/>
        <v>0</v>
      </c>
      <c r="CZ88" s="494">
        <f t="shared" si="447"/>
        <v>0</v>
      </c>
      <c r="DA88" s="494">
        <f t="shared" si="447"/>
        <v>0</v>
      </c>
      <c r="DB88" s="495">
        <f t="shared" si="447"/>
        <v>0</v>
      </c>
      <c r="DD88" s="500">
        <f t="shared" ref="DD88:DQ88" si="448">SUM(DD89:DD92)</f>
        <v>0</v>
      </c>
      <c r="DE88" s="494">
        <f t="shared" si="448"/>
        <v>0</v>
      </c>
      <c r="DF88" s="494">
        <f t="shared" si="448"/>
        <v>0</v>
      </c>
      <c r="DG88" s="494">
        <f t="shared" si="448"/>
        <v>0</v>
      </c>
      <c r="DH88" s="494">
        <f t="shared" si="448"/>
        <v>0</v>
      </c>
      <c r="DI88" s="494">
        <f t="shared" si="448"/>
        <v>0</v>
      </c>
      <c r="DJ88" s="494">
        <f t="shared" si="448"/>
        <v>0</v>
      </c>
      <c r="DK88" s="494">
        <f t="shared" si="448"/>
        <v>0</v>
      </c>
      <c r="DL88" s="494">
        <f t="shared" si="448"/>
        <v>0</v>
      </c>
      <c r="DM88" s="494">
        <f t="shared" si="448"/>
        <v>0</v>
      </c>
      <c r="DN88" s="494">
        <f t="shared" si="448"/>
        <v>0</v>
      </c>
      <c r="DO88" s="494">
        <f t="shared" si="448"/>
        <v>0</v>
      </c>
      <c r="DP88" s="494">
        <f t="shared" si="448"/>
        <v>0</v>
      </c>
      <c r="DQ88" s="495">
        <f t="shared" si="448"/>
        <v>0</v>
      </c>
      <c r="DS88" s="500">
        <f t="shared" ref="DS88:EF88" si="449">SUM(DS89:DS92)</f>
        <v>0</v>
      </c>
      <c r="DT88" s="494">
        <f t="shared" si="449"/>
        <v>0</v>
      </c>
      <c r="DU88" s="494">
        <f t="shared" si="449"/>
        <v>0</v>
      </c>
      <c r="DV88" s="494">
        <f t="shared" si="449"/>
        <v>0</v>
      </c>
      <c r="DW88" s="494">
        <f t="shared" si="449"/>
        <v>0</v>
      </c>
      <c r="DX88" s="494">
        <f t="shared" si="449"/>
        <v>0</v>
      </c>
      <c r="DY88" s="494">
        <f t="shared" si="449"/>
        <v>0</v>
      </c>
      <c r="DZ88" s="494">
        <f t="shared" si="449"/>
        <v>0</v>
      </c>
      <c r="EA88" s="494">
        <f t="shared" si="449"/>
        <v>0</v>
      </c>
      <c r="EB88" s="494">
        <f t="shared" si="449"/>
        <v>0</v>
      </c>
      <c r="EC88" s="494">
        <f t="shared" si="449"/>
        <v>0</v>
      </c>
      <c r="ED88" s="494">
        <f t="shared" si="449"/>
        <v>0</v>
      </c>
      <c r="EE88" s="494">
        <f t="shared" si="449"/>
        <v>0</v>
      </c>
      <c r="EF88" s="495">
        <f t="shared" si="449"/>
        <v>0</v>
      </c>
      <c r="EH88" s="500">
        <f t="shared" ref="EH88:EU88" si="450">SUM(EH89:EH92)</f>
        <v>0</v>
      </c>
      <c r="EI88" s="494">
        <f t="shared" si="450"/>
        <v>0</v>
      </c>
      <c r="EJ88" s="494">
        <f t="shared" si="450"/>
        <v>0</v>
      </c>
      <c r="EK88" s="494">
        <f t="shared" si="450"/>
        <v>0</v>
      </c>
      <c r="EL88" s="494">
        <f t="shared" si="450"/>
        <v>0</v>
      </c>
      <c r="EM88" s="494">
        <f t="shared" si="450"/>
        <v>0</v>
      </c>
      <c r="EN88" s="494">
        <f t="shared" si="450"/>
        <v>0</v>
      </c>
      <c r="EO88" s="494">
        <f t="shared" si="450"/>
        <v>0</v>
      </c>
      <c r="EP88" s="494">
        <f t="shared" si="450"/>
        <v>0</v>
      </c>
      <c r="EQ88" s="494">
        <f t="shared" si="450"/>
        <v>0</v>
      </c>
      <c r="ER88" s="494">
        <f t="shared" si="450"/>
        <v>0</v>
      </c>
      <c r="ES88" s="494">
        <f t="shared" si="450"/>
        <v>0</v>
      </c>
      <c r="ET88" s="494">
        <f t="shared" si="450"/>
        <v>0</v>
      </c>
      <c r="EU88" s="495">
        <f t="shared" si="450"/>
        <v>0</v>
      </c>
    </row>
    <row r="89" spans="2:151" ht="30" hidden="1" customHeight="1" x14ac:dyDescent="0.2">
      <c r="B89" s="496" t="s">
        <v>218</v>
      </c>
      <c r="C89" s="491"/>
      <c r="D89" s="491"/>
      <c r="E89" s="491"/>
      <c r="F89" s="491"/>
      <c r="G89" s="494">
        <f t="shared" ref="G89:G92" si="451">C89+D89-E89+F89</f>
        <v>0</v>
      </c>
      <c r="H89" s="491"/>
      <c r="I89" s="491"/>
      <c r="J89" s="491"/>
      <c r="K89" s="491"/>
      <c r="L89" s="491"/>
      <c r="M89" s="493"/>
      <c r="N89" s="494">
        <f t="shared" ref="N89:N92" si="452">H89+I89-J89+K89-L89+M89</f>
        <v>0</v>
      </c>
      <c r="O89" s="506"/>
      <c r="P89" s="492"/>
      <c r="R89" s="501"/>
      <c r="S89" s="491"/>
      <c r="T89" s="491"/>
      <c r="U89" s="491"/>
      <c r="V89" s="494">
        <f t="shared" ref="V89:V92" si="453">R89+S89-T89+U89</f>
        <v>0</v>
      </c>
      <c r="W89" s="491"/>
      <c r="X89" s="491"/>
      <c r="Y89" s="491"/>
      <c r="Z89" s="491"/>
      <c r="AA89" s="491"/>
      <c r="AB89" s="493"/>
      <c r="AC89" s="494">
        <f t="shared" ref="AC89:AC92" si="454">W89+X89-Y89+Z89-AA89+AB89</f>
        <v>0</v>
      </c>
      <c r="AD89" s="506"/>
      <c r="AE89" s="492"/>
      <c r="AG89" s="501"/>
      <c r="AH89" s="491"/>
      <c r="AI89" s="491"/>
      <c r="AJ89" s="491"/>
      <c r="AK89" s="494">
        <f t="shared" ref="AK89:AK92" si="455">AG89+AH89-AI89+AJ89</f>
        <v>0</v>
      </c>
      <c r="AL89" s="491"/>
      <c r="AM89" s="491"/>
      <c r="AN89" s="491"/>
      <c r="AO89" s="491"/>
      <c r="AP89" s="491"/>
      <c r="AQ89" s="493"/>
      <c r="AR89" s="494">
        <f t="shared" ref="AR89:AR92" si="456">AL89+AM89-AN89+AO89-AP89+AQ89</f>
        <v>0</v>
      </c>
      <c r="AS89" s="506"/>
      <c r="AT89" s="492"/>
      <c r="AV89" s="501"/>
      <c r="AW89" s="491"/>
      <c r="AX89" s="491"/>
      <c r="AY89" s="491"/>
      <c r="AZ89" s="494">
        <f t="shared" ref="AZ89:AZ92" si="457">AV89+AW89-AX89+AY89</f>
        <v>0</v>
      </c>
      <c r="BA89" s="491"/>
      <c r="BB89" s="491"/>
      <c r="BC89" s="491"/>
      <c r="BD89" s="491"/>
      <c r="BE89" s="491"/>
      <c r="BF89" s="493"/>
      <c r="BG89" s="494">
        <f t="shared" ref="BG89:BG92" si="458">BA89+BB89-BC89+BD89-BE89+BF89</f>
        <v>0</v>
      </c>
      <c r="BH89" s="506"/>
      <c r="BI89" s="492"/>
      <c r="BK89" s="501"/>
      <c r="BL89" s="491"/>
      <c r="BM89" s="491"/>
      <c r="BN89" s="491"/>
      <c r="BO89" s="494">
        <f t="shared" ref="BO89:BO92" si="459">BK89+BL89-BM89+BN89</f>
        <v>0</v>
      </c>
      <c r="BP89" s="491"/>
      <c r="BQ89" s="491"/>
      <c r="BR89" s="491"/>
      <c r="BS89" s="491"/>
      <c r="BT89" s="491"/>
      <c r="BU89" s="493"/>
      <c r="BV89" s="494">
        <f t="shared" ref="BV89:BV92" si="460">BP89+BQ89-BR89+BS89-BT89+BU89</f>
        <v>0</v>
      </c>
      <c r="BW89" s="506"/>
      <c r="BX89" s="492"/>
      <c r="BZ89" s="501"/>
      <c r="CA89" s="491"/>
      <c r="CB89" s="491"/>
      <c r="CC89" s="491"/>
      <c r="CD89" s="494">
        <f t="shared" ref="CD89:CD92" si="461">BZ89+CA89-CB89+CC89</f>
        <v>0</v>
      </c>
      <c r="CE89" s="491"/>
      <c r="CF89" s="491"/>
      <c r="CG89" s="491"/>
      <c r="CH89" s="491"/>
      <c r="CI89" s="491"/>
      <c r="CJ89" s="493"/>
      <c r="CK89" s="494">
        <f t="shared" ref="CK89:CK92" si="462">CE89+CF89-CG89+CH89-CI89+CJ89</f>
        <v>0</v>
      </c>
      <c r="CL89" s="506"/>
      <c r="CM89" s="492"/>
      <c r="CO89" s="501"/>
      <c r="CP89" s="491"/>
      <c r="CQ89" s="491"/>
      <c r="CR89" s="491"/>
      <c r="CS89" s="494">
        <f t="shared" ref="CS89:CS92" si="463">CO89+CP89-CQ89+CR89</f>
        <v>0</v>
      </c>
      <c r="CT89" s="491"/>
      <c r="CU89" s="491"/>
      <c r="CV89" s="491"/>
      <c r="CW89" s="491"/>
      <c r="CX89" s="491"/>
      <c r="CY89" s="493"/>
      <c r="CZ89" s="494">
        <f t="shared" ref="CZ89:CZ92" si="464">CT89+CU89-CV89+CW89-CX89+CY89</f>
        <v>0</v>
      </c>
      <c r="DA89" s="506"/>
      <c r="DB89" s="492"/>
      <c r="DD89" s="501"/>
      <c r="DE89" s="491"/>
      <c r="DF89" s="491"/>
      <c r="DG89" s="491"/>
      <c r="DH89" s="494">
        <f t="shared" ref="DH89:DH92" si="465">DD89+DE89-DF89+DG89</f>
        <v>0</v>
      </c>
      <c r="DI89" s="491"/>
      <c r="DJ89" s="491"/>
      <c r="DK89" s="491"/>
      <c r="DL89" s="491"/>
      <c r="DM89" s="491"/>
      <c r="DN89" s="493"/>
      <c r="DO89" s="494">
        <f t="shared" ref="DO89:DO92" si="466">DI89+DJ89-DK89+DL89-DM89+DN89</f>
        <v>0</v>
      </c>
      <c r="DP89" s="506"/>
      <c r="DQ89" s="492"/>
      <c r="DS89" s="501"/>
      <c r="DT89" s="491"/>
      <c r="DU89" s="491"/>
      <c r="DV89" s="491"/>
      <c r="DW89" s="494">
        <f t="shared" ref="DW89:DW92" si="467">DS89+DT89-DU89+DV89</f>
        <v>0</v>
      </c>
      <c r="DX89" s="491"/>
      <c r="DY89" s="491"/>
      <c r="DZ89" s="491"/>
      <c r="EA89" s="491"/>
      <c r="EB89" s="491"/>
      <c r="EC89" s="493"/>
      <c r="ED89" s="494">
        <f t="shared" ref="ED89:ED92" si="468">DX89+DY89-DZ89+EA89-EB89+EC89</f>
        <v>0</v>
      </c>
      <c r="EE89" s="506"/>
      <c r="EF89" s="492"/>
      <c r="EH89" s="501"/>
      <c r="EI89" s="491"/>
      <c r="EJ89" s="491"/>
      <c r="EK89" s="491"/>
      <c r="EL89" s="494">
        <f t="shared" ref="EL89:EL92" si="469">EH89+EI89-EJ89+EK89</f>
        <v>0</v>
      </c>
      <c r="EM89" s="491"/>
      <c r="EN89" s="491"/>
      <c r="EO89" s="491"/>
      <c r="EP89" s="491"/>
      <c r="EQ89" s="491"/>
      <c r="ER89" s="493"/>
      <c r="ES89" s="494">
        <f t="shared" ref="ES89:ES92" si="470">EM89+EN89-EO89+EP89-EQ89+ER89</f>
        <v>0</v>
      </c>
      <c r="ET89" s="506"/>
      <c r="EU89" s="492"/>
    </row>
    <row r="90" spans="2:151" ht="15" hidden="1" customHeight="1" x14ac:dyDescent="0.2">
      <c r="B90" s="496" t="s">
        <v>219</v>
      </c>
      <c r="C90" s="491"/>
      <c r="D90" s="491"/>
      <c r="E90" s="491"/>
      <c r="F90" s="491"/>
      <c r="G90" s="494">
        <f t="shared" si="451"/>
        <v>0</v>
      </c>
      <c r="H90" s="491"/>
      <c r="I90" s="491"/>
      <c r="J90" s="491"/>
      <c r="K90" s="491"/>
      <c r="L90" s="491"/>
      <c r="M90" s="493"/>
      <c r="N90" s="494">
        <f t="shared" si="452"/>
        <v>0</v>
      </c>
      <c r="O90" s="506"/>
      <c r="P90" s="492"/>
      <c r="R90" s="501"/>
      <c r="S90" s="491"/>
      <c r="T90" s="491"/>
      <c r="U90" s="491"/>
      <c r="V90" s="494">
        <f t="shared" si="453"/>
        <v>0</v>
      </c>
      <c r="W90" s="491"/>
      <c r="X90" s="491"/>
      <c r="Y90" s="491"/>
      <c r="Z90" s="491"/>
      <c r="AA90" s="491"/>
      <c r="AB90" s="493"/>
      <c r="AC90" s="494">
        <f t="shared" si="454"/>
        <v>0</v>
      </c>
      <c r="AD90" s="506"/>
      <c r="AE90" s="492"/>
      <c r="AG90" s="501"/>
      <c r="AH90" s="491"/>
      <c r="AI90" s="491"/>
      <c r="AJ90" s="491"/>
      <c r="AK90" s="494">
        <f t="shared" si="455"/>
        <v>0</v>
      </c>
      <c r="AL90" s="491"/>
      <c r="AM90" s="491"/>
      <c r="AN90" s="491"/>
      <c r="AO90" s="491"/>
      <c r="AP90" s="491"/>
      <c r="AQ90" s="493"/>
      <c r="AR90" s="494">
        <f t="shared" si="456"/>
        <v>0</v>
      </c>
      <c r="AS90" s="506"/>
      <c r="AT90" s="492"/>
      <c r="AV90" s="501"/>
      <c r="AW90" s="491"/>
      <c r="AX90" s="491"/>
      <c r="AY90" s="491"/>
      <c r="AZ90" s="494">
        <f t="shared" si="457"/>
        <v>0</v>
      </c>
      <c r="BA90" s="491"/>
      <c r="BB90" s="491"/>
      <c r="BC90" s="491"/>
      <c r="BD90" s="491"/>
      <c r="BE90" s="491"/>
      <c r="BF90" s="493"/>
      <c r="BG90" s="494">
        <f t="shared" si="458"/>
        <v>0</v>
      </c>
      <c r="BH90" s="506"/>
      <c r="BI90" s="492"/>
      <c r="BK90" s="501"/>
      <c r="BL90" s="491"/>
      <c r="BM90" s="491"/>
      <c r="BN90" s="491"/>
      <c r="BO90" s="494">
        <f t="shared" si="459"/>
        <v>0</v>
      </c>
      <c r="BP90" s="491"/>
      <c r="BQ90" s="491"/>
      <c r="BR90" s="491"/>
      <c r="BS90" s="491"/>
      <c r="BT90" s="491"/>
      <c r="BU90" s="493"/>
      <c r="BV90" s="494">
        <f t="shared" si="460"/>
        <v>0</v>
      </c>
      <c r="BW90" s="506"/>
      <c r="BX90" s="492"/>
      <c r="BZ90" s="501"/>
      <c r="CA90" s="491"/>
      <c r="CB90" s="491"/>
      <c r="CC90" s="491"/>
      <c r="CD90" s="494">
        <f t="shared" si="461"/>
        <v>0</v>
      </c>
      <c r="CE90" s="491"/>
      <c r="CF90" s="491"/>
      <c r="CG90" s="491"/>
      <c r="CH90" s="491"/>
      <c r="CI90" s="491"/>
      <c r="CJ90" s="493"/>
      <c r="CK90" s="494">
        <f t="shared" si="462"/>
        <v>0</v>
      </c>
      <c r="CL90" s="506"/>
      <c r="CM90" s="492"/>
      <c r="CO90" s="501"/>
      <c r="CP90" s="491"/>
      <c r="CQ90" s="491"/>
      <c r="CR90" s="491"/>
      <c r="CS90" s="494">
        <f t="shared" si="463"/>
        <v>0</v>
      </c>
      <c r="CT90" s="491"/>
      <c r="CU90" s="491"/>
      <c r="CV90" s="491"/>
      <c r="CW90" s="491"/>
      <c r="CX90" s="491"/>
      <c r="CY90" s="493"/>
      <c r="CZ90" s="494">
        <f t="shared" si="464"/>
        <v>0</v>
      </c>
      <c r="DA90" s="506"/>
      <c r="DB90" s="492"/>
      <c r="DD90" s="501"/>
      <c r="DE90" s="491"/>
      <c r="DF90" s="491"/>
      <c r="DG90" s="491"/>
      <c r="DH90" s="494">
        <f t="shared" si="465"/>
        <v>0</v>
      </c>
      <c r="DI90" s="491"/>
      <c r="DJ90" s="491"/>
      <c r="DK90" s="491"/>
      <c r="DL90" s="491"/>
      <c r="DM90" s="491"/>
      <c r="DN90" s="493"/>
      <c r="DO90" s="494">
        <f t="shared" si="466"/>
        <v>0</v>
      </c>
      <c r="DP90" s="506"/>
      <c r="DQ90" s="492"/>
      <c r="DS90" s="501"/>
      <c r="DT90" s="491"/>
      <c r="DU90" s="491"/>
      <c r="DV90" s="491"/>
      <c r="DW90" s="494">
        <f t="shared" si="467"/>
        <v>0</v>
      </c>
      <c r="DX90" s="491"/>
      <c r="DY90" s="491"/>
      <c r="DZ90" s="491"/>
      <c r="EA90" s="491"/>
      <c r="EB90" s="491"/>
      <c r="EC90" s="493"/>
      <c r="ED90" s="494">
        <f t="shared" si="468"/>
        <v>0</v>
      </c>
      <c r="EE90" s="506"/>
      <c r="EF90" s="492"/>
      <c r="EH90" s="501"/>
      <c r="EI90" s="491"/>
      <c r="EJ90" s="491"/>
      <c r="EK90" s="491"/>
      <c r="EL90" s="494">
        <f t="shared" si="469"/>
        <v>0</v>
      </c>
      <c r="EM90" s="491"/>
      <c r="EN90" s="491"/>
      <c r="EO90" s="491"/>
      <c r="EP90" s="491"/>
      <c r="EQ90" s="491"/>
      <c r="ER90" s="493"/>
      <c r="ES90" s="494">
        <f t="shared" si="470"/>
        <v>0</v>
      </c>
      <c r="ET90" s="506"/>
      <c r="EU90" s="492"/>
    </row>
    <row r="91" spans="2:151" ht="15" hidden="1" customHeight="1" x14ac:dyDescent="0.2">
      <c r="B91" s="496" t="s">
        <v>220</v>
      </c>
      <c r="C91" s="491"/>
      <c r="D91" s="491"/>
      <c r="E91" s="491"/>
      <c r="F91" s="491"/>
      <c r="G91" s="494">
        <f t="shared" si="451"/>
        <v>0</v>
      </c>
      <c r="H91" s="491"/>
      <c r="I91" s="491"/>
      <c r="J91" s="491"/>
      <c r="K91" s="491"/>
      <c r="L91" s="491"/>
      <c r="M91" s="493"/>
      <c r="N91" s="494">
        <f t="shared" si="452"/>
        <v>0</v>
      </c>
      <c r="O91" s="506"/>
      <c r="P91" s="492"/>
      <c r="R91" s="501"/>
      <c r="S91" s="491"/>
      <c r="T91" s="491"/>
      <c r="U91" s="491"/>
      <c r="V91" s="494">
        <f t="shared" si="453"/>
        <v>0</v>
      </c>
      <c r="W91" s="491"/>
      <c r="X91" s="491"/>
      <c r="Y91" s="491"/>
      <c r="Z91" s="491"/>
      <c r="AA91" s="491"/>
      <c r="AB91" s="493"/>
      <c r="AC91" s="494">
        <f t="shared" si="454"/>
        <v>0</v>
      </c>
      <c r="AD91" s="506"/>
      <c r="AE91" s="492"/>
      <c r="AG91" s="501"/>
      <c r="AH91" s="491"/>
      <c r="AI91" s="491"/>
      <c r="AJ91" s="491"/>
      <c r="AK91" s="494">
        <f t="shared" si="455"/>
        <v>0</v>
      </c>
      <c r="AL91" s="491"/>
      <c r="AM91" s="491"/>
      <c r="AN91" s="491"/>
      <c r="AO91" s="491"/>
      <c r="AP91" s="491"/>
      <c r="AQ91" s="493"/>
      <c r="AR91" s="494">
        <f t="shared" si="456"/>
        <v>0</v>
      </c>
      <c r="AS91" s="506"/>
      <c r="AT91" s="492"/>
      <c r="AV91" s="501"/>
      <c r="AW91" s="491"/>
      <c r="AX91" s="491"/>
      <c r="AY91" s="491"/>
      <c r="AZ91" s="494">
        <f t="shared" si="457"/>
        <v>0</v>
      </c>
      <c r="BA91" s="491"/>
      <c r="BB91" s="491"/>
      <c r="BC91" s="491"/>
      <c r="BD91" s="491"/>
      <c r="BE91" s="491"/>
      <c r="BF91" s="493"/>
      <c r="BG91" s="494">
        <f t="shared" si="458"/>
        <v>0</v>
      </c>
      <c r="BH91" s="506"/>
      <c r="BI91" s="492"/>
      <c r="BK91" s="501"/>
      <c r="BL91" s="491"/>
      <c r="BM91" s="491"/>
      <c r="BN91" s="491"/>
      <c r="BO91" s="494">
        <f t="shared" si="459"/>
        <v>0</v>
      </c>
      <c r="BP91" s="491"/>
      <c r="BQ91" s="491"/>
      <c r="BR91" s="491"/>
      <c r="BS91" s="491"/>
      <c r="BT91" s="491"/>
      <c r="BU91" s="493"/>
      <c r="BV91" s="494">
        <f t="shared" si="460"/>
        <v>0</v>
      </c>
      <c r="BW91" s="506"/>
      <c r="BX91" s="492"/>
      <c r="BZ91" s="501"/>
      <c r="CA91" s="491"/>
      <c r="CB91" s="491"/>
      <c r="CC91" s="491"/>
      <c r="CD91" s="494">
        <f t="shared" si="461"/>
        <v>0</v>
      </c>
      <c r="CE91" s="491"/>
      <c r="CF91" s="491"/>
      <c r="CG91" s="491"/>
      <c r="CH91" s="491"/>
      <c r="CI91" s="491"/>
      <c r="CJ91" s="493"/>
      <c r="CK91" s="494">
        <f t="shared" si="462"/>
        <v>0</v>
      </c>
      <c r="CL91" s="506"/>
      <c r="CM91" s="492"/>
      <c r="CO91" s="501"/>
      <c r="CP91" s="491"/>
      <c r="CQ91" s="491"/>
      <c r="CR91" s="491"/>
      <c r="CS91" s="494">
        <f t="shared" si="463"/>
        <v>0</v>
      </c>
      <c r="CT91" s="491"/>
      <c r="CU91" s="491"/>
      <c r="CV91" s="491"/>
      <c r="CW91" s="491"/>
      <c r="CX91" s="491"/>
      <c r="CY91" s="493"/>
      <c r="CZ91" s="494">
        <f t="shared" si="464"/>
        <v>0</v>
      </c>
      <c r="DA91" s="506"/>
      <c r="DB91" s="492"/>
      <c r="DD91" s="501"/>
      <c r="DE91" s="491"/>
      <c r="DF91" s="491"/>
      <c r="DG91" s="491"/>
      <c r="DH91" s="494">
        <f t="shared" si="465"/>
        <v>0</v>
      </c>
      <c r="DI91" s="491"/>
      <c r="DJ91" s="491"/>
      <c r="DK91" s="491"/>
      <c r="DL91" s="491"/>
      <c r="DM91" s="491"/>
      <c r="DN91" s="493"/>
      <c r="DO91" s="494">
        <f t="shared" si="466"/>
        <v>0</v>
      </c>
      <c r="DP91" s="506"/>
      <c r="DQ91" s="492"/>
      <c r="DS91" s="501"/>
      <c r="DT91" s="491"/>
      <c r="DU91" s="491"/>
      <c r="DV91" s="491"/>
      <c r="DW91" s="494">
        <f t="shared" si="467"/>
        <v>0</v>
      </c>
      <c r="DX91" s="491"/>
      <c r="DY91" s="491"/>
      <c r="DZ91" s="491"/>
      <c r="EA91" s="491"/>
      <c r="EB91" s="491"/>
      <c r="EC91" s="493"/>
      <c r="ED91" s="494">
        <f t="shared" si="468"/>
        <v>0</v>
      </c>
      <c r="EE91" s="506"/>
      <c r="EF91" s="492"/>
      <c r="EH91" s="501"/>
      <c r="EI91" s="491"/>
      <c r="EJ91" s="491"/>
      <c r="EK91" s="491"/>
      <c r="EL91" s="494">
        <f t="shared" si="469"/>
        <v>0</v>
      </c>
      <c r="EM91" s="491"/>
      <c r="EN91" s="491"/>
      <c r="EO91" s="491"/>
      <c r="EP91" s="491"/>
      <c r="EQ91" s="491"/>
      <c r="ER91" s="493"/>
      <c r="ES91" s="494">
        <f t="shared" si="470"/>
        <v>0</v>
      </c>
      <c r="ET91" s="506"/>
      <c r="EU91" s="492"/>
    </row>
    <row r="92" spans="2:151" ht="15" hidden="1" customHeight="1" x14ac:dyDescent="0.2">
      <c r="B92" s="496" t="s">
        <v>221</v>
      </c>
      <c r="C92" s="491"/>
      <c r="D92" s="491"/>
      <c r="E92" s="491"/>
      <c r="F92" s="491"/>
      <c r="G92" s="494">
        <f t="shared" si="451"/>
        <v>0</v>
      </c>
      <c r="H92" s="491"/>
      <c r="I92" s="491"/>
      <c r="J92" s="491"/>
      <c r="K92" s="491"/>
      <c r="L92" s="491"/>
      <c r="M92" s="493"/>
      <c r="N92" s="494">
        <f t="shared" si="452"/>
        <v>0</v>
      </c>
      <c r="O92" s="506"/>
      <c r="P92" s="492"/>
      <c r="R92" s="501"/>
      <c r="S92" s="491"/>
      <c r="T92" s="491"/>
      <c r="U92" s="491"/>
      <c r="V92" s="494">
        <f t="shared" si="453"/>
        <v>0</v>
      </c>
      <c r="W92" s="491"/>
      <c r="X92" s="491"/>
      <c r="Y92" s="491"/>
      <c r="Z92" s="491"/>
      <c r="AA92" s="491"/>
      <c r="AB92" s="493"/>
      <c r="AC92" s="494">
        <f t="shared" si="454"/>
        <v>0</v>
      </c>
      <c r="AD92" s="506"/>
      <c r="AE92" s="492"/>
      <c r="AG92" s="501"/>
      <c r="AH92" s="491"/>
      <c r="AI92" s="491"/>
      <c r="AJ92" s="491"/>
      <c r="AK92" s="494">
        <f t="shared" si="455"/>
        <v>0</v>
      </c>
      <c r="AL92" s="491"/>
      <c r="AM92" s="491"/>
      <c r="AN92" s="491"/>
      <c r="AO92" s="491"/>
      <c r="AP92" s="491"/>
      <c r="AQ92" s="493"/>
      <c r="AR92" s="494">
        <f t="shared" si="456"/>
        <v>0</v>
      </c>
      <c r="AS92" s="506"/>
      <c r="AT92" s="492"/>
      <c r="AV92" s="501"/>
      <c r="AW92" s="491"/>
      <c r="AX92" s="491"/>
      <c r="AY92" s="491"/>
      <c r="AZ92" s="494">
        <f t="shared" si="457"/>
        <v>0</v>
      </c>
      <c r="BA92" s="491"/>
      <c r="BB92" s="491"/>
      <c r="BC92" s="491"/>
      <c r="BD92" s="491"/>
      <c r="BE92" s="491"/>
      <c r="BF92" s="493"/>
      <c r="BG92" s="494">
        <f t="shared" si="458"/>
        <v>0</v>
      </c>
      <c r="BH92" s="506"/>
      <c r="BI92" s="492"/>
      <c r="BK92" s="501"/>
      <c r="BL92" s="491"/>
      <c r="BM92" s="491"/>
      <c r="BN92" s="491"/>
      <c r="BO92" s="494">
        <f t="shared" si="459"/>
        <v>0</v>
      </c>
      <c r="BP92" s="491"/>
      <c r="BQ92" s="491"/>
      <c r="BR92" s="491"/>
      <c r="BS92" s="491"/>
      <c r="BT92" s="491"/>
      <c r="BU92" s="493"/>
      <c r="BV92" s="494">
        <f t="shared" si="460"/>
        <v>0</v>
      </c>
      <c r="BW92" s="506"/>
      <c r="BX92" s="492"/>
      <c r="BZ92" s="501"/>
      <c r="CA92" s="491"/>
      <c r="CB92" s="491"/>
      <c r="CC92" s="491"/>
      <c r="CD92" s="494">
        <f t="shared" si="461"/>
        <v>0</v>
      </c>
      <c r="CE92" s="491"/>
      <c r="CF92" s="491"/>
      <c r="CG92" s="491"/>
      <c r="CH92" s="491"/>
      <c r="CI92" s="491"/>
      <c r="CJ92" s="493"/>
      <c r="CK92" s="494">
        <f t="shared" si="462"/>
        <v>0</v>
      </c>
      <c r="CL92" s="506"/>
      <c r="CM92" s="492"/>
      <c r="CO92" s="501"/>
      <c r="CP92" s="491"/>
      <c r="CQ92" s="491"/>
      <c r="CR92" s="491"/>
      <c r="CS92" s="494">
        <f t="shared" si="463"/>
        <v>0</v>
      </c>
      <c r="CT92" s="491"/>
      <c r="CU92" s="491"/>
      <c r="CV92" s="491"/>
      <c r="CW92" s="491"/>
      <c r="CX92" s="491"/>
      <c r="CY92" s="493"/>
      <c r="CZ92" s="494">
        <f t="shared" si="464"/>
        <v>0</v>
      </c>
      <c r="DA92" s="506"/>
      <c r="DB92" s="492"/>
      <c r="DD92" s="501"/>
      <c r="DE92" s="491"/>
      <c r="DF92" s="491"/>
      <c r="DG92" s="491"/>
      <c r="DH92" s="494">
        <f t="shared" si="465"/>
        <v>0</v>
      </c>
      <c r="DI92" s="491"/>
      <c r="DJ92" s="491"/>
      <c r="DK92" s="491"/>
      <c r="DL92" s="491"/>
      <c r="DM92" s="491"/>
      <c r="DN92" s="493"/>
      <c r="DO92" s="494">
        <f t="shared" si="466"/>
        <v>0</v>
      </c>
      <c r="DP92" s="506"/>
      <c r="DQ92" s="492"/>
      <c r="DS92" s="501"/>
      <c r="DT92" s="491"/>
      <c r="DU92" s="491"/>
      <c r="DV92" s="491"/>
      <c r="DW92" s="494">
        <f t="shared" si="467"/>
        <v>0</v>
      </c>
      <c r="DX92" s="491"/>
      <c r="DY92" s="491"/>
      <c r="DZ92" s="491"/>
      <c r="EA92" s="491"/>
      <c r="EB92" s="491"/>
      <c r="EC92" s="493"/>
      <c r="ED92" s="494">
        <f t="shared" si="468"/>
        <v>0</v>
      </c>
      <c r="EE92" s="506"/>
      <c r="EF92" s="492"/>
      <c r="EH92" s="501"/>
      <c r="EI92" s="491"/>
      <c r="EJ92" s="491"/>
      <c r="EK92" s="491"/>
      <c r="EL92" s="494">
        <f t="shared" si="469"/>
        <v>0</v>
      </c>
      <c r="EM92" s="491"/>
      <c r="EN92" s="491"/>
      <c r="EO92" s="491"/>
      <c r="EP92" s="491"/>
      <c r="EQ92" s="491"/>
      <c r="ER92" s="493"/>
      <c r="ES92" s="494">
        <f t="shared" si="470"/>
        <v>0</v>
      </c>
      <c r="ET92" s="506"/>
      <c r="EU92" s="492"/>
    </row>
    <row r="93" spans="2:151" ht="15" hidden="1" customHeight="1" x14ac:dyDescent="0.2">
      <c r="B93" s="496" t="s">
        <v>222</v>
      </c>
      <c r="C93" s="494">
        <f t="shared" ref="C93:P93" si="471">SUM(C94:C99)</f>
        <v>0</v>
      </c>
      <c r="D93" s="494">
        <f t="shared" si="471"/>
        <v>0</v>
      </c>
      <c r="E93" s="494">
        <f t="shared" si="471"/>
        <v>0</v>
      </c>
      <c r="F93" s="494">
        <f t="shared" si="471"/>
        <v>0</v>
      </c>
      <c r="G93" s="494">
        <f t="shared" si="471"/>
        <v>0</v>
      </c>
      <c r="H93" s="494">
        <f t="shared" si="471"/>
        <v>0</v>
      </c>
      <c r="I93" s="494">
        <f t="shared" si="471"/>
        <v>0</v>
      </c>
      <c r="J93" s="494">
        <f t="shared" si="471"/>
        <v>0</v>
      </c>
      <c r="K93" s="494">
        <f t="shared" si="471"/>
        <v>0</v>
      </c>
      <c r="L93" s="494">
        <f t="shared" si="471"/>
        <v>0</v>
      </c>
      <c r="M93" s="494">
        <f t="shared" si="471"/>
        <v>0</v>
      </c>
      <c r="N93" s="494">
        <f t="shared" si="471"/>
        <v>0</v>
      </c>
      <c r="O93" s="494">
        <f t="shared" si="471"/>
        <v>0</v>
      </c>
      <c r="P93" s="495">
        <f t="shared" si="471"/>
        <v>0</v>
      </c>
      <c r="R93" s="500">
        <f t="shared" ref="R93:AE93" si="472">SUM(R94:R99)</f>
        <v>0</v>
      </c>
      <c r="S93" s="494">
        <f t="shared" si="472"/>
        <v>0</v>
      </c>
      <c r="T93" s="494">
        <f t="shared" si="472"/>
        <v>0</v>
      </c>
      <c r="U93" s="494">
        <f t="shared" si="472"/>
        <v>0</v>
      </c>
      <c r="V93" s="494">
        <f t="shared" si="472"/>
        <v>0</v>
      </c>
      <c r="W93" s="494">
        <f t="shared" si="472"/>
        <v>0</v>
      </c>
      <c r="X93" s="494">
        <f t="shared" si="472"/>
        <v>0</v>
      </c>
      <c r="Y93" s="494">
        <f t="shared" si="472"/>
        <v>0</v>
      </c>
      <c r="Z93" s="494">
        <f t="shared" si="472"/>
        <v>0</v>
      </c>
      <c r="AA93" s="494">
        <f t="shared" si="472"/>
        <v>0</v>
      </c>
      <c r="AB93" s="494">
        <f t="shared" si="472"/>
        <v>0</v>
      </c>
      <c r="AC93" s="494">
        <f t="shared" si="472"/>
        <v>0</v>
      </c>
      <c r="AD93" s="494">
        <f t="shared" si="472"/>
        <v>0</v>
      </c>
      <c r="AE93" s="495">
        <f t="shared" si="472"/>
        <v>0</v>
      </c>
      <c r="AG93" s="500">
        <f t="shared" ref="AG93:AT93" si="473">SUM(AG94:AG99)</f>
        <v>0</v>
      </c>
      <c r="AH93" s="494">
        <f t="shared" si="473"/>
        <v>0</v>
      </c>
      <c r="AI93" s="494">
        <f t="shared" si="473"/>
        <v>0</v>
      </c>
      <c r="AJ93" s="494">
        <f t="shared" si="473"/>
        <v>0</v>
      </c>
      <c r="AK93" s="494">
        <f t="shared" si="473"/>
        <v>0</v>
      </c>
      <c r="AL93" s="494">
        <f t="shared" si="473"/>
        <v>0</v>
      </c>
      <c r="AM93" s="494">
        <f t="shared" si="473"/>
        <v>0</v>
      </c>
      <c r="AN93" s="494">
        <f t="shared" si="473"/>
        <v>0</v>
      </c>
      <c r="AO93" s="494">
        <f t="shared" si="473"/>
        <v>0</v>
      </c>
      <c r="AP93" s="494">
        <f t="shared" si="473"/>
        <v>0</v>
      </c>
      <c r="AQ93" s="494">
        <f t="shared" si="473"/>
        <v>0</v>
      </c>
      <c r="AR93" s="494">
        <f t="shared" si="473"/>
        <v>0</v>
      </c>
      <c r="AS93" s="494">
        <f t="shared" si="473"/>
        <v>0</v>
      </c>
      <c r="AT93" s="495">
        <f t="shared" si="473"/>
        <v>0</v>
      </c>
      <c r="AV93" s="500">
        <f t="shared" ref="AV93:BI93" si="474">SUM(AV94:AV99)</f>
        <v>0</v>
      </c>
      <c r="AW93" s="494">
        <f t="shared" si="474"/>
        <v>0</v>
      </c>
      <c r="AX93" s="494">
        <f t="shared" si="474"/>
        <v>0</v>
      </c>
      <c r="AY93" s="494">
        <f t="shared" si="474"/>
        <v>0</v>
      </c>
      <c r="AZ93" s="494">
        <f t="shared" si="474"/>
        <v>0</v>
      </c>
      <c r="BA93" s="494">
        <f t="shared" si="474"/>
        <v>0</v>
      </c>
      <c r="BB93" s="494">
        <f t="shared" si="474"/>
        <v>0</v>
      </c>
      <c r="BC93" s="494">
        <f t="shared" si="474"/>
        <v>0</v>
      </c>
      <c r="BD93" s="494">
        <f t="shared" si="474"/>
        <v>0</v>
      </c>
      <c r="BE93" s="494">
        <f t="shared" si="474"/>
        <v>0</v>
      </c>
      <c r="BF93" s="494">
        <f t="shared" si="474"/>
        <v>0</v>
      </c>
      <c r="BG93" s="494">
        <f t="shared" si="474"/>
        <v>0</v>
      </c>
      <c r="BH93" s="494">
        <f t="shared" si="474"/>
        <v>0</v>
      </c>
      <c r="BI93" s="495">
        <f t="shared" si="474"/>
        <v>0</v>
      </c>
      <c r="BK93" s="500">
        <f t="shared" ref="BK93:BX93" si="475">SUM(BK94:BK99)</f>
        <v>0</v>
      </c>
      <c r="BL93" s="494">
        <f t="shared" si="475"/>
        <v>0</v>
      </c>
      <c r="BM93" s="494">
        <f t="shared" si="475"/>
        <v>0</v>
      </c>
      <c r="BN93" s="494">
        <f t="shared" si="475"/>
        <v>0</v>
      </c>
      <c r="BO93" s="494">
        <f t="shared" si="475"/>
        <v>0</v>
      </c>
      <c r="BP93" s="494">
        <f t="shared" si="475"/>
        <v>0</v>
      </c>
      <c r="BQ93" s="494">
        <f t="shared" si="475"/>
        <v>0</v>
      </c>
      <c r="BR93" s="494">
        <f t="shared" si="475"/>
        <v>0</v>
      </c>
      <c r="BS93" s="494">
        <f t="shared" si="475"/>
        <v>0</v>
      </c>
      <c r="BT93" s="494">
        <f t="shared" si="475"/>
        <v>0</v>
      </c>
      <c r="BU93" s="494">
        <f t="shared" si="475"/>
        <v>0</v>
      </c>
      <c r="BV93" s="494">
        <f t="shared" si="475"/>
        <v>0</v>
      </c>
      <c r="BW93" s="494">
        <f t="shared" si="475"/>
        <v>0</v>
      </c>
      <c r="BX93" s="495">
        <f t="shared" si="475"/>
        <v>0</v>
      </c>
      <c r="BZ93" s="500">
        <f t="shared" ref="BZ93:CM93" si="476">SUM(BZ94:BZ99)</f>
        <v>0</v>
      </c>
      <c r="CA93" s="494">
        <f t="shared" si="476"/>
        <v>0</v>
      </c>
      <c r="CB93" s="494">
        <f t="shared" si="476"/>
        <v>0</v>
      </c>
      <c r="CC93" s="494">
        <f t="shared" si="476"/>
        <v>0</v>
      </c>
      <c r="CD93" s="494">
        <f t="shared" si="476"/>
        <v>0</v>
      </c>
      <c r="CE93" s="494">
        <f t="shared" si="476"/>
        <v>0</v>
      </c>
      <c r="CF93" s="494">
        <f t="shared" si="476"/>
        <v>0</v>
      </c>
      <c r="CG93" s="494">
        <f t="shared" si="476"/>
        <v>0</v>
      </c>
      <c r="CH93" s="494">
        <f t="shared" si="476"/>
        <v>0</v>
      </c>
      <c r="CI93" s="494">
        <f t="shared" si="476"/>
        <v>0</v>
      </c>
      <c r="CJ93" s="494">
        <f t="shared" si="476"/>
        <v>0</v>
      </c>
      <c r="CK93" s="494">
        <f t="shared" si="476"/>
        <v>0</v>
      </c>
      <c r="CL93" s="494">
        <f t="shared" si="476"/>
        <v>0</v>
      </c>
      <c r="CM93" s="495">
        <f t="shared" si="476"/>
        <v>0</v>
      </c>
      <c r="CO93" s="500">
        <f t="shared" ref="CO93:DB93" si="477">SUM(CO94:CO99)</f>
        <v>0</v>
      </c>
      <c r="CP93" s="494">
        <f t="shared" si="477"/>
        <v>0</v>
      </c>
      <c r="CQ93" s="494">
        <f t="shared" si="477"/>
        <v>0</v>
      </c>
      <c r="CR93" s="494">
        <f t="shared" si="477"/>
        <v>0</v>
      </c>
      <c r="CS93" s="494">
        <f t="shared" si="477"/>
        <v>0</v>
      </c>
      <c r="CT93" s="494">
        <f t="shared" si="477"/>
        <v>0</v>
      </c>
      <c r="CU93" s="494">
        <f t="shared" si="477"/>
        <v>0</v>
      </c>
      <c r="CV93" s="494">
        <f t="shared" si="477"/>
        <v>0</v>
      </c>
      <c r="CW93" s="494">
        <f t="shared" si="477"/>
        <v>0</v>
      </c>
      <c r="CX93" s="494">
        <f t="shared" si="477"/>
        <v>0</v>
      </c>
      <c r="CY93" s="494">
        <f t="shared" si="477"/>
        <v>0</v>
      </c>
      <c r="CZ93" s="494">
        <f t="shared" si="477"/>
        <v>0</v>
      </c>
      <c r="DA93" s="494">
        <f t="shared" si="477"/>
        <v>0</v>
      </c>
      <c r="DB93" s="495">
        <f t="shared" si="477"/>
        <v>0</v>
      </c>
      <c r="DD93" s="500">
        <f t="shared" ref="DD93:DQ93" si="478">SUM(DD94:DD99)</f>
        <v>0</v>
      </c>
      <c r="DE93" s="494">
        <f t="shared" si="478"/>
        <v>0</v>
      </c>
      <c r="DF93" s="494">
        <f t="shared" si="478"/>
        <v>0</v>
      </c>
      <c r="DG93" s="494">
        <f t="shared" si="478"/>
        <v>0</v>
      </c>
      <c r="DH93" s="494">
        <f t="shared" si="478"/>
        <v>0</v>
      </c>
      <c r="DI93" s="494">
        <f t="shared" si="478"/>
        <v>0</v>
      </c>
      <c r="DJ93" s="494">
        <f t="shared" si="478"/>
        <v>0</v>
      </c>
      <c r="DK93" s="494">
        <f t="shared" si="478"/>
        <v>0</v>
      </c>
      <c r="DL93" s="494">
        <f t="shared" si="478"/>
        <v>0</v>
      </c>
      <c r="DM93" s="494">
        <f t="shared" si="478"/>
        <v>0</v>
      </c>
      <c r="DN93" s="494">
        <f t="shared" si="478"/>
        <v>0</v>
      </c>
      <c r="DO93" s="494">
        <f t="shared" si="478"/>
        <v>0</v>
      </c>
      <c r="DP93" s="494">
        <f t="shared" si="478"/>
        <v>0</v>
      </c>
      <c r="DQ93" s="495">
        <f t="shared" si="478"/>
        <v>0</v>
      </c>
      <c r="DS93" s="500">
        <f t="shared" ref="DS93:EF93" si="479">SUM(DS94:DS99)</f>
        <v>0</v>
      </c>
      <c r="DT93" s="494">
        <f t="shared" si="479"/>
        <v>0</v>
      </c>
      <c r="DU93" s="494">
        <f t="shared" si="479"/>
        <v>0</v>
      </c>
      <c r="DV93" s="494">
        <f t="shared" si="479"/>
        <v>0</v>
      </c>
      <c r="DW93" s="494">
        <f t="shared" si="479"/>
        <v>0</v>
      </c>
      <c r="DX93" s="494">
        <f t="shared" si="479"/>
        <v>0</v>
      </c>
      <c r="DY93" s="494">
        <f t="shared" si="479"/>
        <v>0</v>
      </c>
      <c r="DZ93" s="494">
        <f t="shared" si="479"/>
        <v>0</v>
      </c>
      <c r="EA93" s="494">
        <f t="shared" si="479"/>
        <v>0</v>
      </c>
      <c r="EB93" s="494">
        <f t="shared" si="479"/>
        <v>0</v>
      </c>
      <c r="EC93" s="494">
        <f t="shared" si="479"/>
        <v>0</v>
      </c>
      <c r="ED93" s="494">
        <f t="shared" si="479"/>
        <v>0</v>
      </c>
      <c r="EE93" s="494">
        <f t="shared" si="479"/>
        <v>0</v>
      </c>
      <c r="EF93" s="495">
        <f t="shared" si="479"/>
        <v>0</v>
      </c>
      <c r="EH93" s="500">
        <f t="shared" ref="EH93:EU93" si="480">SUM(EH94:EH99)</f>
        <v>0</v>
      </c>
      <c r="EI93" s="494">
        <f t="shared" si="480"/>
        <v>0</v>
      </c>
      <c r="EJ93" s="494">
        <f t="shared" si="480"/>
        <v>0</v>
      </c>
      <c r="EK93" s="494">
        <f t="shared" si="480"/>
        <v>0</v>
      </c>
      <c r="EL93" s="494">
        <f t="shared" si="480"/>
        <v>0</v>
      </c>
      <c r="EM93" s="494">
        <f t="shared" si="480"/>
        <v>0</v>
      </c>
      <c r="EN93" s="494">
        <f t="shared" si="480"/>
        <v>0</v>
      </c>
      <c r="EO93" s="494">
        <f t="shared" si="480"/>
        <v>0</v>
      </c>
      <c r="EP93" s="494">
        <f t="shared" si="480"/>
        <v>0</v>
      </c>
      <c r="EQ93" s="494">
        <f t="shared" si="480"/>
        <v>0</v>
      </c>
      <c r="ER93" s="494">
        <f t="shared" si="480"/>
        <v>0</v>
      </c>
      <c r="ES93" s="494">
        <f t="shared" si="480"/>
        <v>0</v>
      </c>
      <c r="ET93" s="494">
        <f t="shared" si="480"/>
        <v>0</v>
      </c>
      <c r="EU93" s="495">
        <f t="shared" si="480"/>
        <v>0</v>
      </c>
    </row>
    <row r="94" spans="2:151" ht="15" hidden="1" customHeight="1" x14ac:dyDescent="0.2">
      <c r="B94" s="496" t="s">
        <v>223</v>
      </c>
      <c r="C94" s="491"/>
      <c r="D94" s="491"/>
      <c r="E94" s="491"/>
      <c r="F94" s="491"/>
      <c r="G94" s="494">
        <f t="shared" ref="G94:G99" si="481">C94+D94-E94+F94</f>
        <v>0</v>
      </c>
      <c r="H94" s="491"/>
      <c r="I94" s="491"/>
      <c r="J94" s="491"/>
      <c r="K94" s="491"/>
      <c r="L94" s="491"/>
      <c r="M94" s="493"/>
      <c r="N94" s="494">
        <f t="shared" ref="N94:N99" si="482">H94+I94-J94+K94-L94+M94</f>
        <v>0</v>
      </c>
      <c r="O94" s="506"/>
      <c r="P94" s="492"/>
      <c r="R94" s="501"/>
      <c r="S94" s="491"/>
      <c r="T94" s="491"/>
      <c r="U94" s="491"/>
      <c r="V94" s="494">
        <f t="shared" ref="V94:V99" si="483">R94+S94-T94+U94</f>
        <v>0</v>
      </c>
      <c r="W94" s="491"/>
      <c r="X94" s="491"/>
      <c r="Y94" s="491"/>
      <c r="Z94" s="491"/>
      <c r="AA94" s="491"/>
      <c r="AB94" s="493"/>
      <c r="AC94" s="494">
        <f t="shared" ref="AC94:AC99" si="484">W94+X94-Y94+Z94-AA94+AB94</f>
        <v>0</v>
      </c>
      <c r="AD94" s="506"/>
      <c r="AE94" s="492"/>
      <c r="AG94" s="501"/>
      <c r="AH94" s="491"/>
      <c r="AI94" s="491"/>
      <c r="AJ94" s="491"/>
      <c r="AK94" s="494">
        <f t="shared" ref="AK94:AK99" si="485">AG94+AH94-AI94+AJ94</f>
        <v>0</v>
      </c>
      <c r="AL94" s="491"/>
      <c r="AM94" s="491"/>
      <c r="AN94" s="491"/>
      <c r="AO94" s="491"/>
      <c r="AP94" s="491"/>
      <c r="AQ94" s="493"/>
      <c r="AR94" s="494">
        <f t="shared" ref="AR94:AR99" si="486">AL94+AM94-AN94+AO94-AP94+AQ94</f>
        <v>0</v>
      </c>
      <c r="AS94" s="506"/>
      <c r="AT94" s="492"/>
      <c r="AV94" s="501"/>
      <c r="AW94" s="491"/>
      <c r="AX94" s="491"/>
      <c r="AY94" s="491"/>
      <c r="AZ94" s="494">
        <f t="shared" ref="AZ94:AZ99" si="487">AV94+AW94-AX94+AY94</f>
        <v>0</v>
      </c>
      <c r="BA94" s="491"/>
      <c r="BB94" s="491"/>
      <c r="BC94" s="491"/>
      <c r="BD94" s="491"/>
      <c r="BE94" s="491"/>
      <c r="BF94" s="493"/>
      <c r="BG94" s="494">
        <f t="shared" ref="BG94:BG99" si="488">BA94+BB94-BC94+BD94-BE94+BF94</f>
        <v>0</v>
      </c>
      <c r="BH94" s="506"/>
      <c r="BI94" s="492"/>
      <c r="BK94" s="501"/>
      <c r="BL94" s="491"/>
      <c r="BM94" s="491"/>
      <c r="BN94" s="491"/>
      <c r="BO94" s="494">
        <f t="shared" ref="BO94:BO99" si="489">BK94+BL94-BM94+BN94</f>
        <v>0</v>
      </c>
      <c r="BP94" s="491"/>
      <c r="BQ94" s="491"/>
      <c r="BR94" s="491"/>
      <c r="BS94" s="491"/>
      <c r="BT94" s="491"/>
      <c r="BU94" s="493"/>
      <c r="BV94" s="494">
        <f t="shared" ref="BV94:BV99" si="490">BP94+BQ94-BR94+BS94-BT94+BU94</f>
        <v>0</v>
      </c>
      <c r="BW94" s="506"/>
      <c r="BX94" s="492"/>
      <c r="BZ94" s="501"/>
      <c r="CA94" s="491"/>
      <c r="CB94" s="491"/>
      <c r="CC94" s="491"/>
      <c r="CD94" s="494">
        <f t="shared" ref="CD94:CD99" si="491">BZ94+CA94-CB94+CC94</f>
        <v>0</v>
      </c>
      <c r="CE94" s="491"/>
      <c r="CF94" s="491"/>
      <c r="CG94" s="491"/>
      <c r="CH94" s="491"/>
      <c r="CI94" s="491"/>
      <c r="CJ94" s="493"/>
      <c r="CK94" s="494">
        <f t="shared" ref="CK94:CK99" si="492">CE94+CF94-CG94+CH94-CI94+CJ94</f>
        <v>0</v>
      </c>
      <c r="CL94" s="506"/>
      <c r="CM94" s="492"/>
      <c r="CO94" s="501"/>
      <c r="CP94" s="491"/>
      <c r="CQ94" s="491"/>
      <c r="CR94" s="491"/>
      <c r="CS94" s="494">
        <f t="shared" ref="CS94:CS99" si="493">CO94+CP94-CQ94+CR94</f>
        <v>0</v>
      </c>
      <c r="CT94" s="491"/>
      <c r="CU94" s="491"/>
      <c r="CV94" s="491"/>
      <c r="CW94" s="491"/>
      <c r="CX94" s="491"/>
      <c r="CY94" s="493"/>
      <c r="CZ94" s="494">
        <f t="shared" ref="CZ94:CZ99" si="494">CT94+CU94-CV94+CW94-CX94+CY94</f>
        <v>0</v>
      </c>
      <c r="DA94" s="506"/>
      <c r="DB94" s="492"/>
      <c r="DD94" s="501"/>
      <c r="DE94" s="491"/>
      <c r="DF94" s="491"/>
      <c r="DG94" s="491"/>
      <c r="DH94" s="494">
        <f t="shared" ref="DH94:DH99" si="495">DD94+DE94-DF94+DG94</f>
        <v>0</v>
      </c>
      <c r="DI94" s="491"/>
      <c r="DJ94" s="491"/>
      <c r="DK94" s="491"/>
      <c r="DL94" s="491"/>
      <c r="DM94" s="491"/>
      <c r="DN94" s="493"/>
      <c r="DO94" s="494">
        <f t="shared" ref="DO94:DO99" si="496">DI94+DJ94-DK94+DL94-DM94+DN94</f>
        <v>0</v>
      </c>
      <c r="DP94" s="506"/>
      <c r="DQ94" s="492"/>
      <c r="DS94" s="501"/>
      <c r="DT94" s="491"/>
      <c r="DU94" s="491"/>
      <c r="DV94" s="491"/>
      <c r="DW94" s="494">
        <f t="shared" ref="DW94:DW99" si="497">DS94+DT94-DU94+DV94</f>
        <v>0</v>
      </c>
      <c r="DX94" s="491"/>
      <c r="DY94" s="491"/>
      <c r="DZ94" s="491"/>
      <c r="EA94" s="491"/>
      <c r="EB94" s="491"/>
      <c r="EC94" s="493"/>
      <c r="ED94" s="494">
        <f t="shared" ref="ED94:ED99" si="498">DX94+DY94-DZ94+EA94-EB94+EC94</f>
        <v>0</v>
      </c>
      <c r="EE94" s="506"/>
      <c r="EF94" s="492"/>
      <c r="EH94" s="501"/>
      <c r="EI94" s="491"/>
      <c r="EJ94" s="491"/>
      <c r="EK94" s="491"/>
      <c r="EL94" s="494">
        <f t="shared" ref="EL94:EL99" si="499">EH94+EI94-EJ94+EK94</f>
        <v>0</v>
      </c>
      <c r="EM94" s="491"/>
      <c r="EN94" s="491"/>
      <c r="EO94" s="491"/>
      <c r="EP94" s="491"/>
      <c r="EQ94" s="491"/>
      <c r="ER94" s="493"/>
      <c r="ES94" s="494">
        <f t="shared" ref="ES94:ES99" si="500">EM94+EN94-EO94+EP94-EQ94+ER94</f>
        <v>0</v>
      </c>
      <c r="ET94" s="506"/>
      <c r="EU94" s="492"/>
    </row>
    <row r="95" spans="2:151" ht="15" hidden="1" customHeight="1" x14ac:dyDescent="0.2">
      <c r="B95" s="496" t="s">
        <v>224</v>
      </c>
      <c r="C95" s="491"/>
      <c r="D95" s="491"/>
      <c r="E95" s="491"/>
      <c r="F95" s="491"/>
      <c r="G95" s="494">
        <f t="shared" si="481"/>
        <v>0</v>
      </c>
      <c r="H95" s="491"/>
      <c r="I95" s="491"/>
      <c r="J95" s="491"/>
      <c r="K95" s="491"/>
      <c r="L95" s="491"/>
      <c r="M95" s="493"/>
      <c r="N95" s="494">
        <f t="shared" si="482"/>
        <v>0</v>
      </c>
      <c r="O95" s="506"/>
      <c r="P95" s="492"/>
      <c r="R95" s="501"/>
      <c r="S95" s="491"/>
      <c r="T95" s="491"/>
      <c r="U95" s="491"/>
      <c r="V95" s="494">
        <f t="shared" si="483"/>
        <v>0</v>
      </c>
      <c r="W95" s="491"/>
      <c r="X95" s="491"/>
      <c r="Y95" s="491"/>
      <c r="Z95" s="491"/>
      <c r="AA95" s="491"/>
      <c r="AB95" s="493"/>
      <c r="AC95" s="494">
        <f t="shared" si="484"/>
        <v>0</v>
      </c>
      <c r="AD95" s="506"/>
      <c r="AE95" s="492"/>
      <c r="AG95" s="501"/>
      <c r="AH95" s="491"/>
      <c r="AI95" s="491"/>
      <c r="AJ95" s="491"/>
      <c r="AK95" s="494">
        <f t="shared" si="485"/>
        <v>0</v>
      </c>
      <c r="AL95" s="491"/>
      <c r="AM95" s="491"/>
      <c r="AN95" s="491"/>
      <c r="AO95" s="491"/>
      <c r="AP95" s="491"/>
      <c r="AQ95" s="493"/>
      <c r="AR95" s="494">
        <f t="shared" si="486"/>
        <v>0</v>
      </c>
      <c r="AS95" s="506"/>
      <c r="AT95" s="492"/>
      <c r="AV95" s="501"/>
      <c r="AW95" s="491"/>
      <c r="AX95" s="491"/>
      <c r="AY95" s="491"/>
      <c r="AZ95" s="494">
        <f t="shared" si="487"/>
        <v>0</v>
      </c>
      <c r="BA95" s="491"/>
      <c r="BB95" s="491"/>
      <c r="BC95" s="491"/>
      <c r="BD95" s="491"/>
      <c r="BE95" s="491"/>
      <c r="BF95" s="493"/>
      <c r="BG95" s="494">
        <f t="shared" si="488"/>
        <v>0</v>
      </c>
      <c r="BH95" s="506"/>
      <c r="BI95" s="492"/>
      <c r="BK95" s="501"/>
      <c r="BL95" s="491"/>
      <c r="BM95" s="491"/>
      <c r="BN95" s="491"/>
      <c r="BO95" s="494">
        <f t="shared" si="489"/>
        <v>0</v>
      </c>
      <c r="BP95" s="491"/>
      <c r="BQ95" s="491"/>
      <c r="BR95" s="491"/>
      <c r="BS95" s="491"/>
      <c r="BT95" s="491"/>
      <c r="BU95" s="493"/>
      <c r="BV95" s="494">
        <f t="shared" si="490"/>
        <v>0</v>
      </c>
      <c r="BW95" s="506"/>
      <c r="BX95" s="492"/>
      <c r="BZ95" s="501"/>
      <c r="CA95" s="491"/>
      <c r="CB95" s="491"/>
      <c r="CC95" s="491"/>
      <c r="CD95" s="494">
        <f t="shared" si="491"/>
        <v>0</v>
      </c>
      <c r="CE95" s="491"/>
      <c r="CF95" s="491"/>
      <c r="CG95" s="491"/>
      <c r="CH95" s="491"/>
      <c r="CI95" s="491"/>
      <c r="CJ95" s="493"/>
      <c r="CK95" s="494">
        <f t="shared" si="492"/>
        <v>0</v>
      </c>
      <c r="CL95" s="506"/>
      <c r="CM95" s="492"/>
      <c r="CO95" s="501"/>
      <c r="CP95" s="491"/>
      <c r="CQ95" s="491"/>
      <c r="CR95" s="491"/>
      <c r="CS95" s="494">
        <f t="shared" si="493"/>
        <v>0</v>
      </c>
      <c r="CT95" s="491"/>
      <c r="CU95" s="491"/>
      <c r="CV95" s="491"/>
      <c r="CW95" s="491"/>
      <c r="CX95" s="491"/>
      <c r="CY95" s="493"/>
      <c r="CZ95" s="494">
        <f t="shared" si="494"/>
        <v>0</v>
      </c>
      <c r="DA95" s="506"/>
      <c r="DB95" s="492"/>
      <c r="DD95" s="501"/>
      <c r="DE95" s="491"/>
      <c r="DF95" s="491"/>
      <c r="DG95" s="491"/>
      <c r="DH95" s="494">
        <f t="shared" si="495"/>
        <v>0</v>
      </c>
      <c r="DI95" s="491"/>
      <c r="DJ95" s="491"/>
      <c r="DK95" s="491"/>
      <c r="DL95" s="491"/>
      <c r="DM95" s="491"/>
      <c r="DN95" s="493"/>
      <c r="DO95" s="494">
        <f t="shared" si="496"/>
        <v>0</v>
      </c>
      <c r="DP95" s="506"/>
      <c r="DQ95" s="492"/>
      <c r="DS95" s="501"/>
      <c r="DT95" s="491"/>
      <c r="DU95" s="491"/>
      <c r="DV95" s="491"/>
      <c r="DW95" s="494">
        <f t="shared" si="497"/>
        <v>0</v>
      </c>
      <c r="DX95" s="491"/>
      <c r="DY95" s="491"/>
      <c r="DZ95" s="491"/>
      <c r="EA95" s="491"/>
      <c r="EB95" s="491"/>
      <c r="EC95" s="493"/>
      <c r="ED95" s="494">
        <f t="shared" si="498"/>
        <v>0</v>
      </c>
      <c r="EE95" s="506"/>
      <c r="EF95" s="492"/>
      <c r="EH95" s="501"/>
      <c r="EI95" s="491"/>
      <c r="EJ95" s="491"/>
      <c r="EK95" s="491"/>
      <c r="EL95" s="494">
        <f t="shared" si="499"/>
        <v>0</v>
      </c>
      <c r="EM95" s="491"/>
      <c r="EN95" s="491"/>
      <c r="EO95" s="491"/>
      <c r="EP95" s="491"/>
      <c r="EQ95" s="491"/>
      <c r="ER95" s="493"/>
      <c r="ES95" s="494">
        <f t="shared" si="500"/>
        <v>0</v>
      </c>
      <c r="ET95" s="506"/>
      <c r="EU95" s="492"/>
    </row>
    <row r="96" spans="2:151" ht="15" hidden="1" customHeight="1" x14ac:dyDescent="0.2">
      <c r="B96" s="496" t="s">
        <v>225</v>
      </c>
      <c r="C96" s="491"/>
      <c r="D96" s="491"/>
      <c r="E96" s="491"/>
      <c r="F96" s="491"/>
      <c r="G96" s="494">
        <f t="shared" si="481"/>
        <v>0</v>
      </c>
      <c r="H96" s="491"/>
      <c r="I96" s="491"/>
      <c r="J96" s="491"/>
      <c r="K96" s="491"/>
      <c r="L96" s="491"/>
      <c r="M96" s="493"/>
      <c r="N96" s="494">
        <f t="shared" si="482"/>
        <v>0</v>
      </c>
      <c r="O96" s="506"/>
      <c r="P96" s="492"/>
      <c r="R96" s="501"/>
      <c r="S96" s="491"/>
      <c r="T96" s="491"/>
      <c r="U96" s="491"/>
      <c r="V96" s="494">
        <f t="shared" si="483"/>
        <v>0</v>
      </c>
      <c r="W96" s="491"/>
      <c r="X96" s="491"/>
      <c r="Y96" s="491"/>
      <c r="Z96" s="491"/>
      <c r="AA96" s="491"/>
      <c r="AB96" s="493"/>
      <c r="AC96" s="494">
        <f t="shared" si="484"/>
        <v>0</v>
      </c>
      <c r="AD96" s="506"/>
      <c r="AE96" s="492"/>
      <c r="AG96" s="501"/>
      <c r="AH96" s="491"/>
      <c r="AI96" s="491"/>
      <c r="AJ96" s="491"/>
      <c r="AK96" s="494">
        <f t="shared" si="485"/>
        <v>0</v>
      </c>
      <c r="AL96" s="491"/>
      <c r="AM96" s="491"/>
      <c r="AN96" s="491"/>
      <c r="AO96" s="491"/>
      <c r="AP96" s="491"/>
      <c r="AQ96" s="493"/>
      <c r="AR96" s="494">
        <f t="shared" si="486"/>
        <v>0</v>
      </c>
      <c r="AS96" s="506"/>
      <c r="AT96" s="492"/>
      <c r="AV96" s="501"/>
      <c r="AW96" s="491"/>
      <c r="AX96" s="491"/>
      <c r="AY96" s="491"/>
      <c r="AZ96" s="494">
        <f t="shared" si="487"/>
        <v>0</v>
      </c>
      <c r="BA96" s="491"/>
      <c r="BB96" s="491"/>
      <c r="BC96" s="491"/>
      <c r="BD96" s="491"/>
      <c r="BE96" s="491"/>
      <c r="BF96" s="493"/>
      <c r="BG96" s="494">
        <f t="shared" si="488"/>
        <v>0</v>
      </c>
      <c r="BH96" s="506"/>
      <c r="BI96" s="492"/>
      <c r="BK96" s="501"/>
      <c r="BL96" s="491"/>
      <c r="BM96" s="491"/>
      <c r="BN96" s="491"/>
      <c r="BO96" s="494">
        <f t="shared" si="489"/>
        <v>0</v>
      </c>
      <c r="BP96" s="491"/>
      <c r="BQ96" s="491"/>
      <c r="BR96" s="491"/>
      <c r="BS96" s="491"/>
      <c r="BT96" s="491"/>
      <c r="BU96" s="493"/>
      <c r="BV96" s="494">
        <f t="shared" si="490"/>
        <v>0</v>
      </c>
      <c r="BW96" s="506"/>
      <c r="BX96" s="492"/>
      <c r="BZ96" s="501"/>
      <c r="CA96" s="491"/>
      <c r="CB96" s="491"/>
      <c r="CC96" s="491"/>
      <c r="CD96" s="494">
        <f t="shared" si="491"/>
        <v>0</v>
      </c>
      <c r="CE96" s="491"/>
      <c r="CF96" s="491"/>
      <c r="CG96" s="491"/>
      <c r="CH96" s="491"/>
      <c r="CI96" s="491"/>
      <c r="CJ96" s="493"/>
      <c r="CK96" s="494">
        <f t="shared" si="492"/>
        <v>0</v>
      </c>
      <c r="CL96" s="506"/>
      <c r="CM96" s="492"/>
      <c r="CO96" s="501"/>
      <c r="CP96" s="491"/>
      <c r="CQ96" s="491"/>
      <c r="CR96" s="491"/>
      <c r="CS96" s="494">
        <f t="shared" si="493"/>
        <v>0</v>
      </c>
      <c r="CT96" s="491"/>
      <c r="CU96" s="491"/>
      <c r="CV96" s="491"/>
      <c r="CW96" s="491"/>
      <c r="CX96" s="491"/>
      <c r="CY96" s="493"/>
      <c r="CZ96" s="494">
        <f t="shared" si="494"/>
        <v>0</v>
      </c>
      <c r="DA96" s="506"/>
      <c r="DB96" s="492"/>
      <c r="DD96" s="501"/>
      <c r="DE96" s="491"/>
      <c r="DF96" s="491"/>
      <c r="DG96" s="491"/>
      <c r="DH96" s="494">
        <f t="shared" si="495"/>
        <v>0</v>
      </c>
      <c r="DI96" s="491"/>
      <c r="DJ96" s="491"/>
      <c r="DK96" s="491"/>
      <c r="DL96" s="491"/>
      <c r="DM96" s="491"/>
      <c r="DN96" s="493"/>
      <c r="DO96" s="494">
        <f t="shared" si="496"/>
        <v>0</v>
      </c>
      <c r="DP96" s="506"/>
      <c r="DQ96" s="492"/>
      <c r="DS96" s="501"/>
      <c r="DT96" s="491"/>
      <c r="DU96" s="491"/>
      <c r="DV96" s="491"/>
      <c r="DW96" s="494">
        <f t="shared" si="497"/>
        <v>0</v>
      </c>
      <c r="DX96" s="491"/>
      <c r="DY96" s="491"/>
      <c r="DZ96" s="491"/>
      <c r="EA96" s="491"/>
      <c r="EB96" s="491"/>
      <c r="EC96" s="493"/>
      <c r="ED96" s="494">
        <f t="shared" si="498"/>
        <v>0</v>
      </c>
      <c r="EE96" s="506"/>
      <c r="EF96" s="492"/>
      <c r="EH96" s="501"/>
      <c r="EI96" s="491"/>
      <c r="EJ96" s="491"/>
      <c r="EK96" s="491"/>
      <c r="EL96" s="494">
        <f t="shared" si="499"/>
        <v>0</v>
      </c>
      <c r="EM96" s="491"/>
      <c r="EN96" s="491"/>
      <c r="EO96" s="491"/>
      <c r="EP96" s="491"/>
      <c r="EQ96" s="491"/>
      <c r="ER96" s="493"/>
      <c r="ES96" s="494">
        <f t="shared" si="500"/>
        <v>0</v>
      </c>
      <c r="ET96" s="506"/>
      <c r="EU96" s="492"/>
    </row>
    <row r="97" spans="2:151" ht="15" hidden="1" customHeight="1" x14ac:dyDescent="0.2">
      <c r="B97" s="496" t="s">
        <v>226</v>
      </c>
      <c r="C97" s="491"/>
      <c r="D97" s="491"/>
      <c r="E97" s="491"/>
      <c r="F97" s="491"/>
      <c r="G97" s="494">
        <f t="shared" si="481"/>
        <v>0</v>
      </c>
      <c r="H97" s="491"/>
      <c r="I97" s="491"/>
      <c r="J97" s="491"/>
      <c r="K97" s="491"/>
      <c r="L97" s="491"/>
      <c r="M97" s="493"/>
      <c r="N97" s="494">
        <f t="shared" si="482"/>
        <v>0</v>
      </c>
      <c r="O97" s="506"/>
      <c r="P97" s="492"/>
      <c r="R97" s="501"/>
      <c r="S97" s="491"/>
      <c r="T97" s="491"/>
      <c r="U97" s="491"/>
      <c r="V97" s="494">
        <f t="shared" si="483"/>
        <v>0</v>
      </c>
      <c r="W97" s="491"/>
      <c r="X97" s="491"/>
      <c r="Y97" s="491"/>
      <c r="Z97" s="491"/>
      <c r="AA97" s="491"/>
      <c r="AB97" s="493"/>
      <c r="AC97" s="494">
        <f t="shared" si="484"/>
        <v>0</v>
      </c>
      <c r="AD97" s="506"/>
      <c r="AE97" s="492"/>
      <c r="AG97" s="501"/>
      <c r="AH97" s="491"/>
      <c r="AI97" s="491"/>
      <c r="AJ97" s="491"/>
      <c r="AK97" s="494">
        <f t="shared" si="485"/>
        <v>0</v>
      </c>
      <c r="AL97" s="491"/>
      <c r="AM97" s="491"/>
      <c r="AN97" s="491"/>
      <c r="AO97" s="491"/>
      <c r="AP97" s="491"/>
      <c r="AQ97" s="493"/>
      <c r="AR97" s="494">
        <f t="shared" si="486"/>
        <v>0</v>
      </c>
      <c r="AS97" s="506"/>
      <c r="AT97" s="492"/>
      <c r="AV97" s="501"/>
      <c r="AW97" s="491"/>
      <c r="AX97" s="491"/>
      <c r="AY97" s="491"/>
      <c r="AZ97" s="494">
        <f t="shared" si="487"/>
        <v>0</v>
      </c>
      <c r="BA97" s="491"/>
      <c r="BB97" s="491"/>
      <c r="BC97" s="491"/>
      <c r="BD97" s="491"/>
      <c r="BE97" s="491"/>
      <c r="BF97" s="493"/>
      <c r="BG97" s="494">
        <f t="shared" si="488"/>
        <v>0</v>
      </c>
      <c r="BH97" s="506"/>
      <c r="BI97" s="492"/>
      <c r="BK97" s="501"/>
      <c r="BL97" s="491"/>
      <c r="BM97" s="491"/>
      <c r="BN97" s="491"/>
      <c r="BO97" s="494">
        <f t="shared" si="489"/>
        <v>0</v>
      </c>
      <c r="BP97" s="491"/>
      <c r="BQ97" s="491"/>
      <c r="BR97" s="491"/>
      <c r="BS97" s="491"/>
      <c r="BT97" s="491"/>
      <c r="BU97" s="493"/>
      <c r="BV97" s="494">
        <f t="shared" si="490"/>
        <v>0</v>
      </c>
      <c r="BW97" s="506"/>
      <c r="BX97" s="492"/>
      <c r="BZ97" s="501"/>
      <c r="CA97" s="491"/>
      <c r="CB97" s="491"/>
      <c r="CC97" s="491"/>
      <c r="CD97" s="494">
        <f t="shared" si="491"/>
        <v>0</v>
      </c>
      <c r="CE97" s="491"/>
      <c r="CF97" s="491"/>
      <c r="CG97" s="491"/>
      <c r="CH97" s="491"/>
      <c r="CI97" s="491"/>
      <c r="CJ97" s="493"/>
      <c r="CK97" s="494">
        <f t="shared" si="492"/>
        <v>0</v>
      </c>
      <c r="CL97" s="506"/>
      <c r="CM97" s="492"/>
      <c r="CO97" s="501"/>
      <c r="CP97" s="491"/>
      <c r="CQ97" s="491"/>
      <c r="CR97" s="491"/>
      <c r="CS97" s="494">
        <f t="shared" si="493"/>
        <v>0</v>
      </c>
      <c r="CT97" s="491"/>
      <c r="CU97" s="491"/>
      <c r="CV97" s="491"/>
      <c r="CW97" s="491"/>
      <c r="CX97" s="491"/>
      <c r="CY97" s="493"/>
      <c r="CZ97" s="494">
        <f t="shared" si="494"/>
        <v>0</v>
      </c>
      <c r="DA97" s="506"/>
      <c r="DB97" s="492"/>
      <c r="DD97" s="501"/>
      <c r="DE97" s="491"/>
      <c r="DF97" s="491"/>
      <c r="DG97" s="491"/>
      <c r="DH97" s="494">
        <f t="shared" si="495"/>
        <v>0</v>
      </c>
      <c r="DI97" s="491"/>
      <c r="DJ97" s="491"/>
      <c r="DK97" s="491"/>
      <c r="DL97" s="491"/>
      <c r="DM97" s="491"/>
      <c r="DN97" s="493"/>
      <c r="DO97" s="494">
        <f t="shared" si="496"/>
        <v>0</v>
      </c>
      <c r="DP97" s="506"/>
      <c r="DQ97" s="492"/>
      <c r="DS97" s="501"/>
      <c r="DT97" s="491"/>
      <c r="DU97" s="491"/>
      <c r="DV97" s="491"/>
      <c r="DW97" s="494">
        <f t="shared" si="497"/>
        <v>0</v>
      </c>
      <c r="DX97" s="491"/>
      <c r="DY97" s="491"/>
      <c r="DZ97" s="491"/>
      <c r="EA97" s="491"/>
      <c r="EB97" s="491"/>
      <c r="EC97" s="493"/>
      <c r="ED97" s="494">
        <f t="shared" si="498"/>
        <v>0</v>
      </c>
      <c r="EE97" s="506"/>
      <c r="EF97" s="492"/>
      <c r="EH97" s="501"/>
      <c r="EI97" s="491"/>
      <c r="EJ97" s="491"/>
      <c r="EK97" s="491"/>
      <c r="EL97" s="494">
        <f t="shared" si="499"/>
        <v>0</v>
      </c>
      <c r="EM97" s="491"/>
      <c r="EN97" s="491"/>
      <c r="EO97" s="491"/>
      <c r="EP97" s="491"/>
      <c r="EQ97" s="491"/>
      <c r="ER97" s="493"/>
      <c r="ES97" s="494">
        <f t="shared" si="500"/>
        <v>0</v>
      </c>
      <c r="ET97" s="506"/>
      <c r="EU97" s="492"/>
    </row>
    <row r="98" spans="2:151" ht="15" hidden="1" customHeight="1" x14ac:dyDescent="0.2">
      <c r="B98" s="496" t="s">
        <v>227</v>
      </c>
      <c r="C98" s="491"/>
      <c r="D98" s="491"/>
      <c r="E98" s="491"/>
      <c r="F98" s="491"/>
      <c r="G98" s="494">
        <f t="shared" si="481"/>
        <v>0</v>
      </c>
      <c r="H98" s="491"/>
      <c r="I98" s="491"/>
      <c r="J98" s="491"/>
      <c r="K98" s="491"/>
      <c r="L98" s="491"/>
      <c r="M98" s="493"/>
      <c r="N98" s="494">
        <f t="shared" si="482"/>
        <v>0</v>
      </c>
      <c r="O98" s="506"/>
      <c r="P98" s="492"/>
      <c r="R98" s="501"/>
      <c r="S98" s="491"/>
      <c r="T98" s="491"/>
      <c r="U98" s="491"/>
      <c r="V98" s="494">
        <f t="shared" si="483"/>
        <v>0</v>
      </c>
      <c r="W98" s="491"/>
      <c r="X98" s="491"/>
      <c r="Y98" s="491"/>
      <c r="Z98" s="491"/>
      <c r="AA98" s="491"/>
      <c r="AB98" s="493"/>
      <c r="AC98" s="494">
        <f t="shared" si="484"/>
        <v>0</v>
      </c>
      <c r="AD98" s="506"/>
      <c r="AE98" s="492"/>
      <c r="AG98" s="501"/>
      <c r="AH98" s="491"/>
      <c r="AI98" s="491"/>
      <c r="AJ98" s="491"/>
      <c r="AK98" s="494">
        <f t="shared" si="485"/>
        <v>0</v>
      </c>
      <c r="AL98" s="491"/>
      <c r="AM98" s="491"/>
      <c r="AN98" s="491"/>
      <c r="AO98" s="491"/>
      <c r="AP98" s="491"/>
      <c r="AQ98" s="493"/>
      <c r="AR98" s="494">
        <f t="shared" si="486"/>
        <v>0</v>
      </c>
      <c r="AS98" s="506"/>
      <c r="AT98" s="492"/>
      <c r="AV98" s="501"/>
      <c r="AW98" s="491"/>
      <c r="AX98" s="491"/>
      <c r="AY98" s="491"/>
      <c r="AZ98" s="494">
        <f t="shared" si="487"/>
        <v>0</v>
      </c>
      <c r="BA98" s="491"/>
      <c r="BB98" s="491"/>
      <c r="BC98" s="491"/>
      <c r="BD98" s="491"/>
      <c r="BE98" s="491"/>
      <c r="BF98" s="493"/>
      <c r="BG98" s="494">
        <f t="shared" si="488"/>
        <v>0</v>
      </c>
      <c r="BH98" s="506"/>
      <c r="BI98" s="492"/>
      <c r="BK98" s="501"/>
      <c r="BL98" s="491"/>
      <c r="BM98" s="491"/>
      <c r="BN98" s="491"/>
      <c r="BO98" s="494">
        <f t="shared" si="489"/>
        <v>0</v>
      </c>
      <c r="BP98" s="491"/>
      <c r="BQ98" s="491"/>
      <c r="BR98" s="491"/>
      <c r="BS98" s="491"/>
      <c r="BT98" s="491"/>
      <c r="BU98" s="493"/>
      <c r="BV98" s="494">
        <f t="shared" si="490"/>
        <v>0</v>
      </c>
      <c r="BW98" s="506"/>
      <c r="BX98" s="492"/>
      <c r="BZ98" s="501"/>
      <c r="CA98" s="491"/>
      <c r="CB98" s="491"/>
      <c r="CC98" s="491"/>
      <c r="CD98" s="494">
        <f t="shared" si="491"/>
        <v>0</v>
      </c>
      <c r="CE98" s="491"/>
      <c r="CF98" s="491"/>
      <c r="CG98" s="491"/>
      <c r="CH98" s="491"/>
      <c r="CI98" s="491"/>
      <c r="CJ98" s="493"/>
      <c r="CK98" s="494">
        <f t="shared" si="492"/>
        <v>0</v>
      </c>
      <c r="CL98" s="506"/>
      <c r="CM98" s="492"/>
      <c r="CO98" s="501"/>
      <c r="CP98" s="491"/>
      <c r="CQ98" s="491"/>
      <c r="CR98" s="491"/>
      <c r="CS98" s="494">
        <f t="shared" si="493"/>
        <v>0</v>
      </c>
      <c r="CT98" s="491"/>
      <c r="CU98" s="491"/>
      <c r="CV98" s="491"/>
      <c r="CW98" s="491"/>
      <c r="CX98" s="491"/>
      <c r="CY98" s="493"/>
      <c r="CZ98" s="494">
        <f t="shared" si="494"/>
        <v>0</v>
      </c>
      <c r="DA98" s="506"/>
      <c r="DB98" s="492"/>
      <c r="DD98" s="501"/>
      <c r="DE98" s="491"/>
      <c r="DF98" s="491"/>
      <c r="DG98" s="491"/>
      <c r="DH98" s="494">
        <f t="shared" si="495"/>
        <v>0</v>
      </c>
      <c r="DI98" s="491"/>
      <c r="DJ98" s="491"/>
      <c r="DK98" s="491"/>
      <c r="DL98" s="491"/>
      <c r="DM98" s="491"/>
      <c r="DN98" s="493"/>
      <c r="DO98" s="494">
        <f t="shared" si="496"/>
        <v>0</v>
      </c>
      <c r="DP98" s="506"/>
      <c r="DQ98" s="492"/>
      <c r="DS98" s="501"/>
      <c r="DT98" s="491"/>
      <c r="DU98" s="491"/>
      <c r="DV98" s="491"/>
      <c r="DW98" s="494">
        <f t="shared" si="497"/>
        <v>0</v>
      </c>
      <c r="DX98" s="491"/>
      <c r="DY98" s="491"/>
      <c r="DZ98" s="491"/>
      <c r="EA98" s="491"/>
      <c r="EB98" s="491"/>
      <c r="EC98" s="493"/>
      <c r="ED98" s="494">
        <f t="shared" si="498"/>
        <v>0</v>
      </c>
      <c r="EE98" s="506"/>
      <c r="EF98" s="492"/>
      <c r="EH98" s="501"/>
      <c r="EI98" s="491"/>
      <c r="EJ98" s="491"/>
      <c r="EK98" s="491"/>
      <c r="EL98" s="494">
        <f t="shared" si="499"/>
        <v>0</v>
      </c>
      <c r="EM98" s="491"/>
      <c r="EN98" s="491"/>
      <c r="EO98" s="491"/>
      <c r="EP98" s="491"/>
      <c r="EQ98" s="491"/>
      <c r="ER98" s="493"/>
      <c r="ES98" s="494">
        <f t="shared" si="500"/>
        <v>0</v>
      </c>
      <c r="ET98" s="506"/>
      <c r="EU98" s="492"/>
    </row>
    <row r="99" spans="2:151" ht="15" hidden="1" customHeight="1" x14ac:dyDescent="0.2">
      <c r="B99" s="496" t="s">
        <v>228</v>
      </c>
      <c r="C99" s="491"/>
      <c r="D99" s="491"/>
      <c r="E99" s="491"/>
      <c r="F99" s="491"/>
      <c r="G99" s="494">
        <f t="shared" si="481"/>
        <v>0</v>
      </c>
      <c r="H99" s="491"/>
      <c r="I99" s="491"/>
      <c r="J99" s="491"/>
      <c r="K99" s="491"/>
      <c r="L99" s="491"/>
      <c r="M99" s="493"/>
      <c r="N99" s="494">
        <f t="shared" si="482"/>
        <v>0</v>
      </c>
      <c r="O99" s="506"/>
      <c r="P99" s="492"/>
      <c r="R99" s="501"/>
      <c r="S99" s="491"/>
      <c r="T99" s="491"/>
      <c r="U99" s="491"/>
      <c r="V99" s="494">
        <f t="shared" si="483"/>
        <v>0</v>
      </c>
      <c r="W99" s="491"/>
      <c r="X99" s="491"/>
      <c r="Y99" s="491"/>
      <c r="Z99" s="491"/>
      <c r="AA99" s="491"/>
      <c r="AB99" s="493"/>
      <c r="AC99" s="494">
        <f t="shared" si="484"/>
        <v>0</v>
      </c>
      <c r="AD99" s="506"/>
      <c r="AE99" s="492"/>
      <c r="AG99" s="501"/>
      <c r="AH99" s="491"/>
      <c r="AI99" s="491"/>
      <c r="AJ99" s="491"/>
      <c r="AK99" s="494">
        <f t="shared" si="485"/>
        <v>0</v>
      </c>
      <c r="AL99" s="491"/>
      <c r="AM99" s="491"/>
      <c r="AN99" s="491"/>
      <c r="AO99" s="491"/>
      <c r="AP99" s="491"/>
      <c r="AQ99" s="493"/>
      <c r="AR99" s="494">
        <f t="shared" si="486"/>
        <v>0</v>
      </c>
      <c r="AS99" s="506"/>
      <c r="AT99" s="492"/>
      <c r="AV99" s="501"/>
      <c r="AW99" s="491"/>
      <c r="AX99" s="491"/>
      <c r="AY99" s="491"/>
      <c r="AZ99" s="494">
        <f t="shared" si="487"/>
        <v>0</v>
      </c>
      <c r="BA99" s="491"/>
      <c r="BB99" s="491"/>
      <c r="BC99" s="491"/>
      <c r="BD99" s="491"/>
      <c r="BE99" s="491"/>
      <c r="BF99" s="493"/>
      <c r="BG99" s="494">
        <f t="shared" si="488"/>
        <v>0</v>
      </c>
      <c r="BH99" s="506"/>
      <c r="BI99" s="492"/>
      <c r="BK99" s="501"/>
      <c r="BL99" s="491"/>
      <c r="BM99" s="491"/>
      <c r="BN99" s="491"/>
      <c r="BO99" s="494">
        <f t="shared" si="489"/>
        <v>0</v>
      </c>
      <c r="BP99" s="491"/>
      <c r="BQ99" s="491"/>
      <c r="BR99" s="491"/>
      <c r="BS99" s="491"/>
      <c r="BT99" s="491"/>
      <c r="BU99" s="493"/>
      <c r="BV99" s="494">
        <f t="shared" si="490"/>
        <v>0</v>
      </c>
      <c r="BW99" s="506"/>
      <c r="BX99" s="492"/>
      <c r="BZ99" s="501"/>
      <c r="CA99" s="491"/>
      <c r="CB99" s="491"/>
      <c r="CC99" s="491"/>
      <c r="CD99" s="494">
        <f t="shared" si="491"/>
        <v>0</v>
      </c>
      <c r="CE99" s="491"/>
      <c r="CF99" s="491"/>
      <c r="CG99" s="491"/>
      <c r="CH99" s="491"/>
      <c r="CI99" s="491"/>
      <c r="CJ99" s="493"/>
      <c r="CK99" s="494">
        <f t="shared" si="492"/>
        <v>0</v>
      </c>
      <c r="CL99" s="506"/>
      <c r="CM99" s="492"/>
      <c r="CO99" s="501"/>
      <c r="CP99" s="491"/>
      <c r="CQ99" s="491"/>
      <c r="CR99" s="491"/>
      <c r="CS99" s="494">
        <f t="shared" si="493"/>
        <v>0</v>
      </c>
      <c r="CT99" s="491"/>
      <c r="CU99" s="491"/>
      <c r="CV99" s="491"/>
      <c r="CW99" s="491"/>
      <c r="CX99" s="491"/>
      <c r="CY99" s="493"/>
      <c r="CZ99" s="494">
        <f t="shared" si="494"/>
        <v>0</v>
      </c>
      <c r="DA99" s="506"/>
      <c r="DB99" s="492"/>
      <c r="DD99" s="501"/>
      <c r="DE99" s="491"/>
      <c r="DF99" s="491"/>
      <c r="DG99" s="491"/>
      <c r="DH99" s="494">
        <f t="shared" si="495"/>
        <v>0</v>
      </c>
      <c r="DI99" s="491"/>
      <c r="DJ99" s="491"/>
      <c r="DK99" s="491"/>
      <c r="DL99" s="491"/>
      <c r="DM99" s="491"/>
      <c r="DN99" s="493"/>
      <c r="DO99" s="494">
        <f t="shared" si="496"/>
        <v>0</v>
      </c>
      <c r="DP99" s="506"/>
      <c r="DQ99" s="492"/>
      <c r="DS99" s="501"/>
      <c r="DT99" s="491"/>
      <c r="DU99" s="491"/>
      <c r="DV99" s="491"/>
      <c r="DW99" s="494">
        <f t="shared" si="497"/>
        <v>0</v>
      </c>
      <c r="DX99" s="491"/>
      <c r="DY99" s="491"/>
      <c r="DZ99" s="491"/>
      <c r="EA99" s="491"/>
      <c r="EB99" s="491"/>
      <c r="EC99" s="493"/>
      <c r="ED99" s="494">
        <f t="shared" si="498"/>
        <v>0</v>
      </c>
      <c r="EE99" s="506"/>
      <c r="EF99" s="492"/>
      <c r="EH99" s="501"/>
      <c r="EI99" s="491"/>
      <c r="EJ99" s="491"/>
      <c r="EK99" s="491"/>
      <c r="EL99" s="494">
        <f t="shared" si="499"/>
        <v>0</v>
      </c>
      <c r="EM99" s="491"/>
      <c r="EN99" s="491"/>
      <c r="EO99" s="491"/>
      <c r="EP99" s="491"/>
      <c r="EQ99" s="491"/>
      <c r="ER99" s="493"/>
      <c r="ES99" s="494">
        <f t="shared" si="500"/>
        <v>0</v>
      </c>
      <c r="ET99" s="506"/>
      <c r="EU99" s="492"/>
    </row>
    <row r="100" spans="2:151" ht="15" hidden="1" customHeight="1" x14ac:dyDescent="0.2">
      <c r="B100" s="488" t="s">
        <v>211</v>
      </c>
      <c r="C100" s="489"/>
      <c r="D100" s="490"/>
      <c r="E100" s="490"/>
      <c r="F100" s="490"/>
      <c r="G100" s="490"/>
      <c r="H100" s="491"/>
      <c r="I100" s="491"/>
      <c r="J100" s="517"/>
      <c r="K100" s="507"/>
      <c r="L100" s="507"/>
      <c r="M100" s="507"/>
      <c r="N100" s="507"/>
      <c r="O100" s="507"/>
      <c r="P100" s="518"/>
      <c r="R100" s="502"/>
      <c r="S100" s="490"/>
      <c r="T100" s="490"/>
      <c r="U100" s="490"/>
      <c r="V100" s="490"/>
      <c r="W100" s="491"/>
      <c r="X100" s="491"/>
      <c r="Y100" s="517"/>
      <c r="Z100" s="507"/>
      <c r="AA100" s="507"/>
      <c r="AB100" s="507"/>
      <c r="AC100" s="507"/>
      <c r="AD100" s="507"/>
      <c r="AE100" s="518"/>
      <c r="AG100" s="502"/>
      <c r="AH100" s="490"/>
      <c r="AI100" s="490"/>
      <c r="AJ100" s="490"/>
      <c r="AK100" s="490"/>
      <c r="AL100" s="491"/>
      <c r="AM100" s="491"/>
      <c r="AN100" s="517"/>
      <c r="AO100" s="507"/>
      <c r="AP100" s="507"/>
      <c r="AQ100" s="507"/>
      <c r="AR100" s="507"/>
      <c r="AS100" s="507"/>
      <c r="AT100" s="518"/>
      <c r="AV100" s="502"/>
      <c r="AW100" s="490"/>
      <c r="AX100" s="490"/>
      <c r="AY100" s="490"/>
      <c r="AZ100" s="490"/>
      <c r="BA100" s="491"/>
      <c r="BB100" s="491"/>
      <c r="BC100" s="517"/>
      <c r="BD100" s="507"/>
      <c r="BE100" s="507"/>
      <c r="BF100" s="507"/>
      <c r="BG100" s="507"/>
      <c r="BH100" s="507"/>
      <c r="BI100" s="518"/>
      <c r="BK100" s="502"/>
      <c r="BL100" s="490"/>
      <c r="BM100" s="490"/>
      <c r="BN100" s="490"/>
      <c r="BO100" s="490"/>
      <c r="BP100" s="491"/>
      <c r="BQ100" s="491"/>
      <c r="BR100" s="517"/>
      <c r="BS100" s="507"/>
      <c r="BT100" s="507"/>
      <c r="BU100" s="507"/>
      <c r="BV100" s="507"/>
      <c r="BW100" s="507"/>
      <c r="BX100" s="518"/>
      <c r="BZ100" s="502"/>
      <c r="CA100" s="490"/>
      <c r="CB100" s="490"/>
      <c r="CC100" s="490"/>
      <c r="CD100" s="490"/>
      <c r="CE100" s="491"/>
      <c r="CF100" s="491"/>
      <c r="CG100" s="517"/>
      <c r="CH100" s="507"/>
      <c r="CI100" s="507"/>
      <c r="CJ100" s="507"/>
      <c r="CK100" s="507"/>
      <c r="CL100" s="507"/>
      <c r="CM100" s="518"/>
      <c r="CO100" s="502"/>
      <c r="CP100" s="490"/>
      <c r="CQ100" s="490"/>
      <c r="CR100" s="490"/>
      <c r="CS100" s="490"/>
      <c r="CT100" s="491"/>
      <c r="CU100" s="491"/>
      <c r="CV100" s="517"/>
      <c r="CW100" s="507"/>
      <c r="CX100" s="507"/>
      <c r="CY100" s="507"/>
      <c r="CZ100" s="507"/>
      <c r="DA100" s="507"/>
      <c r="DB100" s="518"/>
      <c r="DD100" s="502"/>
      <c r="DE100" s="490"/>
      <c r="DF100" s="490"/>
      <c r="DG100" s="490"/>
      <c r="DH100" s="490"/>
      <c r="DI100" s="491"/>
      <c r="DJ100" s="491"/>
      <c r="DK100" s="517"/>
      <c r="DL100" s="507"/>
      <c r="DM100" s="507"/>
      <c r="DN100" s="507"/>
      <c r="DO100" s="507"/>
      <c r="DP100" s="507"/>
      <c r="DQ100" s="518"/>
      <c r="DS100" s="502"/>
      <c r="DT100" s="490"/>
      <c r="DU100" s="490"/>
      <c r="DV100" s="490"/>
      <c r="DW100" s="490"/>
      <c r="DX100" s="491"/>
      <c r="DY100" s="491"/>
      <c r="DZ100" s="517"/>
      <c r="EA100" s="507"/>
      <c r="EB100" s="507"/>
      <c r="EC100" s="507"/>
      <c r="ED100" s="507"/>
      <c r="EE100" s="507"/>
      <c r="EF100" s="518"/>
      <c r="EH100" s="502"/>
      <c r="EI100" s="490"/>
      <c r="EJ100" s="490"/>
      <c r="EK100" s="490"/>
      <c r="EL100" s="490"/>
      <c r="EM100" s="491"/>
      <c r="EN100" s="491"/>
      <c r="EO100" s="517"/>
      <c r="EP100" s="507"/>
      <c r="EQ100" s="507"/>
      <c r="ER100" s="507"/>
      <c r="ES100" s="507"/>
      <c r="ET100" s="507"/>
      <c r="EU100" s="518"/>
    </row>
    <row r="101" spans="2:151" ht="18" hidden="1" customHeight="1" x14ac:dyDescent="0.2">
      <c r="B101" s="282">
        <f>B82+1</f>
        <v>2027</v>
      </c>
      <c r="C101" s="484"/>
      <c r="D101" s="485"/>
      <c r="E101" s="485"/>
      <c r="F101" s="485"/>
      <c r="G101" s="485"/>
      <c r="H101" s="485"/>
      <c r="I101" s="485"/>
      <c r="J101" s="485"/>
      <c r="K101" s="485"/>
      <c r="L101" s="485"/>
      <c r="M101" s="485"/>
      <c r="N101" s="485"/>
      <c r="O101" s="485"/>
      <c r="P101" s="486"/>
      <c r="R101" s="499"/>
      <c r="S101" s="485"/>
      <c r="T101" s="485"/>
      <c r="U101" s="485"/>
      <c r="V101" s="485"/>
      <c r="W101" s="485"/>
      <c r="X101" s="485"/>
      <c r="Y101" s="485"/>
      <c r="Z101" s="485"/>
      <c r="AA101" s="485"/>
      <c r="AB101" s="485"/>
      <c r="AC101" s="485"/>
      <c r="AD101" s="485"/>
      <c r="AE101" s="486"/>
      <c r="AG101" s="499"/>
      <c r="AH101" s="485"/>
      <c r="AI101" s="485"/>
      <c r="AJ101" s="485"/>
      <c r="AK101" s="485"/>
      <c r="AL101" s="485"/>
      <c r="AM101" s="485"/>
      <c r="AN101" s="485"/>
      <c r="AO101" s="485"/>
      <c r="AP101" s="485"/>
      <c r="AQ101" s="485"/>
      <c r="AR101" s="485"/>
      <c r="AS101" s="485"/>
      <c r="AT101" s="486"/>
      <c r="AV101" s="499"/>
      <c r="AW101" s="485"/>
      <c r="AX101" s="485"/>
      <c r="AY101" s="485"/>
      <c r="AZ101" s="485"/>
      <c r="BA101" s="485"/>
      <c r="BB101" s="485"/>
      <c r="BC101" s="485"/>
      <c r="BD101" s="485"/>
      <c r="BE101" s="485"/>
      <c r="BF101" s="485"/>
      <c r="BG101" s="485"/>
      <c r="BH101" s="485"/>
      <c r="BI101" s="486"/>
      <c r="BK101" s="499"/>
      <c r="BL101" s="485"/>
      <c r="BM101" s="485"/>
      <c r="BN101" s="485"/>
      <c r="BO101" s="485"/>
      <c r="BP101" s="485"/>
      <c r="BQ101" s="485"/>
      <c r="BR101" s="485"/>
      <c r="BS101" s="485"/>
      <c r="BT101" s="485"/>
      <c r="BU101" s="485"/>
      <c r="BV101" s="485"/>
      <c r="BW101" s="485"/>
      <c r="BX101" s="486"/>
      <c r="BZ101" s="499"/>
      <c r="CA101" s="485"/>
      <c r="CB101" s="485"/>
      <c r="CC101" s="485"/>
      <c r="CD101" s="485"/>
      <c r="CE101" s="485"/>
      <c r="CF101" s="485"/>
      <c r="CG101" s="485"/>
      <c r="CH101" s="485"/>
      <c r="CI101" s="485"/>
      <c r="CJ101" s="485"/>
      <c r="CK101" s="485"/>
      <c r="CL101" s="485"/>
      <c r="CM101" s="486"/>
      <c r="CO101" s="499"/>
      <c r="CP101" s="485"/>
      <c r="CQ101" s="485"/>
      <c r="CR101" s="485"/>
      <c r="CS101" s="485"/>
      <c r="CT101" s="485"/>
      <c r="CU101" s="485"/>
      <c r="CV101" s="485"/>
      <c r="CW101" s="485"/>
      <c r="CX101" s="485"/>
      <c r="CY101" s="485"/>
      <c r="CZ101" s="485"/>
      <c r="DA101" s="485"/>
      <c r="DB101" s="486"/>
      <c r="DD101" s="499"/>
      <c r="DE101" s="485"/>
      <c r="DF101" s="485"/>
      <c r="DG101" s="485"/>
      <c r="DH101" s="485"/>
      <c r="DI101" s="485"/>
      <c r="DJ101" s="485"/>
      <c r="DK101" s="485"/>
      <c r="DL101" s="485"/>
      <c r="DM101" s="485"/>
      <c r="DN101" s="485"/>
      <c r="DO101" s="485"/>
      <c r="DP101" s="485"/>
      <c r="DQ101" s="486"/>
      <c r="DS101" s="499"/>
      <c r="DT101" s="485"/>
      <c r="DU101" s="485"/>
      <c r="DV101" s="485"/>
      <c r="DW101" s="485"/>
      <c r="DX101" s="485"/>
      <c r="DY101" s="485"/>
      <c r="DZ101" s="485"/>
      <c r="EA101" s="485"/>
      <c r="EB101" s="485"/>
      <c r="EC101" s="485"/>
      <c r="ED101" s="485"/>
      <c r="EE101" s="485"/>
      <c r="EF101" s="486"/>
      <c r="EH101" s="499"/>
      <c r="EI101" s="485"/>
      <c r="EJ101" s="485"/>
      <c r="EK101" s="485"/>
      <c r="EL101" s="485"/>
      <c r="EM101" s="485"/>
      <c r="EN101" s="485"/>
      <c r="EO101" s="485"/>
      <c r="EP101" s="485"/>
      <c r="EQ101" s="485"/>
      <c r="ER101" s="485"/>
      <c r="ES101" s="485"/>
      <c r="ET101" s="485"/>
      <c r="EU101" s="486"/>
    </row>
    <row r="102" spans="2:151" ht="15" hidden="1" customHeight="1" x14ac:dyDescent="0.2">
      <c r="B102" s="488" t="s">
        <v>212</v>
      </c>
      <c r="C102" s="494">
        <f t="shared" ref="C102:P102" si="501">SUM(C103+C107+C112)</f>
        <v>0</v>
      </c>
      <c r="D102" s="494">
        <f t="shared" si="501"/>
        <v>0</v>
      </c>
      <c r="E102" s="494">
        <f t="shared" si="501"/>
        <v>0</v>
      </c>
      <c r="F102" s="494">
        <f t="shared" si="501"/>
        <v>0</v>
      </c>
      <c r="G102" s="494">
        <f t="shared" si="501"/>
        <v>0</v>
      </c>
      <c r="H102" s="494">
        <f t="shared" si="501"/>
        <v>0</v>
      </c>
      <c r="I102" s="494">
        <f t="shared" si="501"/>
        <v>0</v>
      </c>
      <c r="J102" s="494">
        <f t="shared" si="501"/>
        <v>0</v>
      </c>
      <c r="K102" s="494">
        <f t="shared" si="501"/>
        <v>0</v>
      </c>
      <c r="L102" s="494">
        <f t="shared" si="501"/>
        <v>0</v>
      </c>
      <c r="M102" s="494">
        <f t="shared" si="501"/>
        <v>0</v>
      </c>
      <c r="N102" s="494">
        <f t="shared" si="501"/>
        <v>0</v>
      </c>
      <c r="O102" s="505">
        <f t="shared" si="501"/>
        <v>0</v>
      </c>
      <c r="P102" s="495">
        <f t="shared" si="501"/>
        <v>0</v>
      </c>
      <c r="R102" s="500">
        <f t="shared" ref="R102:AE102" si="502">SUM(R103+R107+R112)</f>
        <v>0</v>
      </c>
      <c r="S102" s="494">
        <f t="shared" si="502"/>
        <v>0</v>
      </c>
      <c r="T102" s="494">
        <f t="shared" si="502"/>
        <v>0</v>
      </c>
      <c r="U102" s="494">
        <f t="shared" si="502"/>
        <v>0</v>
      </c>
      <c r="V102" s="494">
        <f t="shared" si="502"/>
        <v>0</v>
      </c>
      <c r="W102" s="494">
        <f t="shared" si="502"/>
        <v>0</v>
      </c>
      <c r="X102" s="494">
        <f t="shared" si="502"/>
        <v>0</v>
      </c>
      <c r="Y102" s="494">
        <f t="shared" si="502"/>
        <v>0</v>
      </c>
      <c r="Z102" s="494">
        <f t="shared" si="502"/>
        <v>0</v>
      </c>
      <c r="AA102" s="494">
        <f t="shared" si="502"/>
        <v>0</v>
      </c>
      <c r="AB102" s="494">
        <f t="shared" si="502"/>
        <v>0</v>
      </c>
      <c r="AC102" s="494">
        <f t="shared" si="502"/>
        <v>0</v>
      </c>
      <c r="AD102" s="505">
        <f t="shared" si="502"/>
        <v>0</v>
      </c>
      <c r="AE102" s="495">
        <f t="shared" si="502"/>
        <v>0</v>
      </c>
      <c r="AG102" s="500">
        <f t="shared" ref="AG102:AT102" si="503">SUM(AG103+AG107+AG112)</f>
        <v>0</v>
      </c>
      <c r="AH102" s="494">
        <f t="shared" si="503"/>
        <v>0</v>
      </c>
      <c r="AI102" s="494">
        <f t="shared" si="503"/>
        <v>0</v>
      </c>
      <c r="AJ102" s="494">
        <f t="shared" si="503"/>
        <v>0</v>
      </c>
      <c r="AK102" s="494">
        <f t="shared" si="503"/>
        <v>0</v>
      </c>
      <c r="AL102" s="494">
        <f t="shared" si="503"/>
        <v>0</v>
      </c>
      <c r="AM102" s="494">
        <f t="shared" si="503"/>
        <v>0</v>
      </c>
      <c r="AN102" s="494">
        <f t="shared" si="503"/>
        <v>0</v>
      </c>
      <c r="AO102" s="494">
        <f t="shared" si="503"/>
        <v>0</v>
      </c>
      <c r="AP102" s="494">
        <f t="shared" si="503"/>
        <v>0</v>
      </c>
      <c r="AQ102" s="494">
        <f t="shared" si="503"/>
        <v>0</v>
      </c>
      <c r="AR102" s="494">
        <f t="shared" si="503"/>
        <v>0</v>
      </c>
      <c r="AS102" s="505">
        <f t="shared" si="503"/>
        <v>0</v>
      </c>
      <c r="AT102" s="495">
        <f t="shared" si="503"/>
        <v>0</v>
      </c>
      <c r="AV102" s="500">
        <f t="shared" ref="AV102:BI102" si="504">SUM(AV103+AV107+AV112)</f>
        <v>0</v>
      </c>
      <c r="AW102" s="494">
        <f t="shared" si="504"/>
        <v>0</v>
      </c>
      <c r="AX102" s="494">
        <f t="shared" si="504"/>
        <v>0</v>
      </c>
      <c r="AY102" s="494">
        <f t="shared" si="504"/>
        <v>0</v>
      </c>
      <c r="AZ102" s="494">
        <f t="shared" si="504"/>
        <v>0</v>
      </c>
      <c r="BA102" s="494">
        <f t="shared" si="504"/>
        <v>0</v>
      </c>
      <c r="BB102" s="494">
        <f t="shared" si="504"/>
        <v>0</v>
      </c>
      <c r="BC102" s="494">
        <f t="shared" si="504"/>
        <v>0</v>
      </c>
      <c r="BD102" s="494">
        <f t="shared" si="504"/>
        <v>0</v>
      </c>
      <c r="BE102" s="494">
        <f t="shared" si="504"/>
        <v>0</v>
      </c>
      <c r="BF102" s="494">
        <f t="shared" si="504"/>
        <v>0</v>
      </c>
      <c r="BG102" s="494">
        <f t="shared" si="504"/>
        <v>0</v>
      </c>
      <c r="BH102" s="505">
        <f t="shared" si="504"/>
        <v>0</v>
      </c>
      <c r="BI102" s="495">
        <f t="shared" si="504"/>
        <v>0</v>
      </c>
      <c r="BK102" s="500">
        <f t="shared" ref="BK102:BX102" si="505">SUM(BK103+BK107+BK112)</f>
        <v>0</v>
      </c>
      <c r="BL102" s="494">
        <f t="shared" si="505"/>
        <v>0</v>
      </c>
      <c r="BM102" s="494">
        <f t="shared" si="505"/>
        <v>0</v>
      </c>
      <c r="BN102" s="494">
        <f t="shared" si="505"/>
        <v>0</v>
      </c>
      <c r="BO102" s="494">
        <f t="shared" si="505"/>
        <v>0</v>
      </c>
      <c r="BP102" s="494">
        <f t="shared" si="505"/>
        <v>0</v>
      </c>
      <c r="BQ102" s="494">
        <f t="shared" si="505"/>
        <v>0</v>
      </c>
      <c r="BR102" s="494">
        <f t="shared" si="505"/>
        <v>0</v>
      </c>
      <c r="BS102" s="494">
        <f t="shared" si="505"/>
        <v>0</v>
      </c>
      <c r="BT102" s="494">
        <f t="shared" si="505"/>
        <v>0</v>
      </c>
      <c r="BU102" s="494">
        <f t="shared" si="505"/>
        <v>0</v>
      </c>
      <c r="BV102" s="494">
        <f t="shared" si="505"/>
        <v>0</v>
      </c>
      <c r="BW102" s="505">
        <f t="shared" si="505"/>
        <v>0</v>
      </c>
      <c r="BX102" s="495">
        <f t="shared" si="505"/>
        <v>0</v>
      </c>
      <c r="BZ102" s="500">
        <f t="shared" ref="BZ102:CM102" si="506">SUM(BZ103+BZ107+BZ112)</f>
        <v>0</v>
      </c>
      <c r="CA102" s="494">
        <f t="shared" si="506"/>
        <v>0</v>
      </c>
      <c r="CB102" s="494">
        <f t="shared" si="506"/>
        <v>0</v>
      </c>
      <c r="CC102" s="494">
        <f t="shared" si="506"/>
        <v>0</v>
      </c>
      <c r="CD102" s="494">
        <f t="shared" si="506"/>
        <v>0</v>
      </c>
      <c r="CE102" s="494">
        <f t="shared" si="506"/>
        <v>0</v>
      </c>
      <c r="CF102" s="494">
        <f t="shared" si="506"/>
        <v>0</v>
      </c>
      <c r="CG102" s="494">
        <f t="shared" si="506"/>
        <v>0</v>
      </c>
      <c r="CH102" s="494">
        <f t="shared" si="506"/>
        <v>0</v>
      </c>
      <c r="CI102" s="494">
        <f t="shared" si="506"/>
        <v>0</v>
      </c>
      <c r="CJ102" s="494">
        <f t="shared" si="506"/>
        <v>0</v>
      </c>
      <c r="CK102" s="494">
        <f t="shared" si="506"/>
        <v>0</v>
      </c>
      <c r="CL102" s="505">
        <f t="shared" si="506"/>
        <v>0</v>
      </c>
      <c r="CM102" s="495">
        <f t="shared" si="506"/>
        <v>0</v>
      </c>
      <c r="CO102" s="500">
        <f t="shared" ref="CO102:DB102" si="507">SUM(CO103+CO107+CO112)</f>
        <v>0</v>
      </c>
      <c r="CP102" s="494">
        <f t="shared" si="507"/>
        <v>0</v>
      </c>
      <c r="CQ102" s="494">
        <f t="shared" si="507"/>
        <v>0</v>
      </c>
      <c r="CR102" s="494">
        <f t="shared" si="507"/>
        <v>0</v>
      </c>
      <c r="CS102" s="494">
        <f t="shared" si="507"/>
        <v>0</v>
      </c>
      <c r="CT102" s="494">
        <f t="shared" si="507"/>
        <v>0</v>
      </c>
      <c r="CU102" s="494">
        <f t="shared" si="507"/>
        <v>0</v>
      </c>
      <c r="CV102" s="494">
        <f t="shared" si="507"/>
        <v>0</v>
      </c>
      <c r="CW102" s="494">
        <f t="shared" si="507"/>
        <v>0</v>
      </c>
      <c r="CX102" s="494">
        <f t="shared" si="507"/>
        <v>0</v>
      </c>
      <c r="CY102" s="494">
        <f t="shared" si="507"/>
        <v>0</v>
      </c>
      <c r="CZ102" s="494">
        <f t="shared" si="507"/>
        <v>0</v>
      </c>
      <c r="DA102" s="505">
        <f t="shared" si="507"/>
        <v>0</v>
      </c>
      <c r="DB102" s="495">
        <f t="shared" si="507"/>
        <v>0</v>
      </c>
      <c r="DD102" s="500">
        <f t="shared" ref="DD102:DQ102" si="508">SUM(DD103+DD107+DD112)</f>
        <v>0</v>
      </c>
      <c r="DE102" s="494">
        <f t="shared" si="508"/>
        <v>0</v>
      </c>
      <c r="DF102" s="494">
        <f t="shared" si="508"/>
        <v>0</v>
      </c>
      <c r="DG102" s="494">
        <f t="shared" si="508"/>
        <v>0</v>
      </c>
      <c r="DH102" s="494">
        <f t="shared" si="508"/>
        <v>0</v>
      </c>
      <c r="DI102" s="494">
        <f t="shared" si="508"/>
        <v>0</v>
      </c>
      <c r="DJ102" s="494">
        <f t="shared" si="508"/>
        <v>0</v>
      </c>
      <c r="DK102" s="494">
        <f t="shared" si="508"/>
        <v>0</v>
      </c>
      <c r="DL102" s="494">
        <f t="shared" si="508"/>
        <v>0</v>
      </c>
      <c r="DM102" s="494">
        <f t="shared" si="508"/>
        <v>0</v>
      </c>
      <c r="DN102" s="494">
        <f t="shared" si="508"/>
        <v>0</v>
      </c>
      <c r="DO102" s="494">
        <f t="shared" si="508"/>
        <v>0</v>
      </c>
      <c r="DP102" s="505">
        <f t="shared" si="508"/>
        <v>0</v>
      </c>
      <c r="DQ102" s="495">
        <f t="shared" si="508"/>
        <v>0</v>
      </c>
      <c r="DS102" s="500">
        <f t="shared" ref="DS102:EF102" si="509">SUM(DS103+DS107+DS112)</f>
        <v>0</v>
      </c>
      <c r="DT102" s="494">
        <f t="shared" si="509"/>
        <v>0</v>
      </c>
      <c r="DU102" s="494">
        <f t="shared" si="509"/>
        <v>0</v>
      </c>
      <c r="DV102" s="494">
        <f t="shared" si="509"/>
        <v>0</v>
      </c>
      <c r="DW102" s="494">
        <f t="shared" si="509"/>
        <v>0</v>
      </c>
      <c r="DX102" s="494">
        <f t="shared" si="509"/>
        <v>0</v>
      </c>
      <c r="DY102" s="494">
        <f t="shared" si="509"/>
        <v>0</v>
      </c>
      <c r="DZ102" s="494">
        <f t="shared" si="509"/>
        <v>0</v>
      </c>
      <c r="EA102" s="494">
        <f t="shared" si="509"/>
        <v>0</v>
      </c>
      <c r="EB102" s="494">
        <f t="shared" si="509"/>
        <v>0</v>
      </c>
      <c r="EC102" s="494">
        <f t="shared" si="509"/>
        <v>0</v>
      </c>
      <c r="ED102" s="494">
        <f t="shared" si="509"/>
        <v>0</v>
      </c>
      <c r="EE102" s="505">
        <f t="shared" si="509"/>
        <v>0</v>
      </c>
      <c r="EF102" s="495">
        <f t="shared" si="509"/>
        <v>0</v>
      </c>
      <c r="EH102" s="500">
        <f t="shared" ref="EH102:EU102" si="510">SUM(EH103+EH107+EH112)</f>
        <v>0</v>
      </c>
      <c r="EI102" s="494">
        <f t="shared" si="510"/>
        <v>0</v>
      </c>
      <c r="EJ102" s="494">
        <f t="shared" si="510"/>
        <v>0</v>
      </c>
      <c r="EK102" s="494">
        <f t="shared" si="510"/>
        <v>0</v>
      </c>
      <c r="EL102" s="494">
        <f t="shared" si="510"/>
        <v>0</v>
      </c>
      <c r="EM102" s="494">
        <f t="shared" si="510"/>
        <v>0</v>
      </c>
      <c r="EN102" s="494">
        <f t="shared" si="510"/>
        <v>0</v>
      </c>
      <c r="EO102" s="494">
        <f t="shared" si="510"/>
        <v>0</v>
      </c>
      <c r="EP102" s="494">
        <f t="shared" si="510"/>
        <v>0</v>
      </c>
      <c r="EQ102" s="494">
        <f t="shared" si="510"/>
        <v>0</v>
      </c>
      <c r="ER102" s="494">
        <f t="shared" si="510"/>
        <v>0</v>
      </c>
      <c r="ES102" s="494">
        <f t="shared" si="510"/>
        <v>0</v>
      </c>
      <c r="ET102" s="505">
        <f t="shared" si="510"/>
        <v>0</v>
      </c>
      <c r="EU102" s="495">
        <f t="shared" si="510"/>
        <v>0</v>
      </c>
    </row>
    <row r="103" spans="2:151" ht="15" hidden="1" customHeight="1" x14ac:dyDescent="0.2">
      <c r="B103" s="496" t="s">
        <v>213</v>
      </c>
      <c r="C103" s="494">
        <f t="shared" ref="C103:P103" si="511">SUM(C104:C106)</f>
        <v>0</v>
      </c>
      <c r="D103" s="494">
        <f t="shared" si="511"/>
        <v>0</v>
      </c>
      <c r="E103" s="494">
        <f t="shared" si="511"/>
        <v>0</v>
      </c>
      <c r="F103" s="494">
        <f t="shared" si="511"/>
        <v>0</v>
      </c>
      <c r="G103" s="494">
        <f t="shared" si="511"/>
        <v>0</v>
      </c>
      <c r="H103" s="494">
        <f t="shared" si="511"/>
        <v>0</v>
      </c>
      <c r="I103" s="494">
        <f t="shared" si="511"/>
        <v>0</v>
      </c>
      <c r="J103" s="494">
        <f t="shared" si="511"/>
        <v>0</v>
      </c>
      <c r="K103" s="494">
        <f t="shared" si="511"/>
        <v>0</v>
      </c>
      <c r="L103" s="494">
        <f t="shared" si="511"/>
        <v>0</v>
      </c>
      <c r="M103" s="494">
        <f t="shared" si="511"/>
        <v>0</v>
      </c>
      <c r="N103" s="494">
        <f t="shared" si="511"/>
        <v>0</v>
      </c>
      <c r="O103" s="505">
        <f t="shared" si="511"/>
        <v>0</v>
      </c>
      <c r="P103" s="495">
        <f t="shared" si="511"/>
        <v>0</v>
      </c>
      <c r="R103" s="500">
        <f t="shared" ref="R103:AE103" si="512">SUM(R104:R106)</f>
        <v>0</v>
      </c>
      <c r="S103" s="494">
        <f t="shared" si="512"/>
        <v>0</v>
      </c>
      <c r="T103" s="494">
        <f t="shared" si="512"/>
        <v>0</v>
      </c>
      <c r="U103" s="494">
        <f t="shared" si="512"/>
        <v>0</v>
      </c>
      <c r="V103" s="494">
        <f t="shared" si="512"/>
        <v>0</v>
      </c>
      <c r="W103" s="494">
        <f t="shared" si="512"/>
        <v>0</v>
      </c>
      <c r="X103" s="494">
        <f t="shared" si="512"/>
        <v>0</v>
      </c>
      <c r="Y103" s="494">
        <f t="shared" si="512"/>
        <v>0</v>
      </c>
      <c r="Z103" s="494">
        <f t="shared" si="512"/>
        <v>0</v>
      </c>
      <c r="AA103" s="494">
        <f t="shared" si="512"/>
        <v>0</v>
      </c>
      <c r="AB103" s="494">
        <f t="shared" si="512"/>
        <v>0</v>
      </c>
      <c r="AC103" s="494">
        <f t="shared" si="512"/>
        <v>0</v>
      </c>
      <c r="AD103" s="505">
        <f t="shared" si="512"/>
        <v>0</v>
      </c>
      <c r="AE103" s="495">
        <f t="shared" si="512"/>
        <v>0</v>
      </c>
      <c r="AG103" s="500">
        <f t="shared" ref="AG103:AT103" si="513">SUM(AG104:AG106)</f>
        <v>0</v>
      </c>
      <c r="AH103" s="494">
        <f t="shared" si="513"/>
        <v>0</v>
      </c>
      <c r="AI103" s="494">
        <f t="shared" si="513"/>
        <v>0</v>
      </c>
      <c r="AJ103" s="494">
        <f t="shared" si="513"/>
        <v>0</v>
      </c>
      <c r="AK103" s="494">
        <f t="shared" si="513"/>
        <v>0</v>
      </c>
      <c r="AL103" s="494">
        <f t="shared" si="513"/>
        <v>0</v>
      </c>
      <c r="AM103" s="494">
        <f t="shared" si="513"/>
        <v>0</v>
      </c>
      <c r="AN103" s="494">
        <f t="shared" si="513"/>
        <v>0</v>
      </c>
      <c r="AO103" s="494">
        <f t="shared" si="513"/>
        <v>0</v>
      </c>
      <c r="AP103" s="494">
        <f t="shared" si="513"/>
        <v>0</v>
      </c>
      <c r="AQ103" s="494">
        <f t="shared" si="513"/>
        <v>0</v>
      </c>
      <c r="AR103" s="494">
        <f t="shared" si="513"/>
        <v>0</v>
      </c>
      <c r="AS103" s="505">
        <f t="shared" si="513"/>
        <v>0</v>
      </c>
      <c r="AT103" s="495">
        <f t="shared" si="513"/>
        <v>0</v>
      </c>
      <c r="AV103" s="500">
        <f t="shared" ref="AV103:BI103" si="514">SUM(AV104:AV106)</f>
        <v>0</v>
      </c>
      <c r="AW103" s="494">
        <f t="shared" si="514"/>
        <v>0</v>
      </c>
      <c r="AX103" s="494">
        <f t="shared" si="514"/>
        <v>0</v>
      </c>
      <c r="AY103" s="494">
        <f t="shared" si="514"/>
        <v>0</v>
      </c>
      <c r="AZ103" s="494">
        <f t="shared" si="514"/>
        <v>0</v>
      </c>
      <c r="BA103" s="494">
        <f t="shared" si="514"/>
        <v>0</v>
      </c>
      <c r="BB103" s="494">
        <f t="shared" si="514"/>
        <v>0</v>
      </c>
      <c r="BC103" s="494">
        <f t="shared" si="514"/>
        <v>0</v>
      </c>
      <c r="BD103" s="494">
        <f t="shared" si="514"/>
        <v>0</v>
      </c>
      <c r="BE103" s="494">
        <f t="shared" si="514"/>
        <v>0</v>
      </c>
      <c r="BF103" s="494">
        <f t="shared" si="514"/>
        <v>0</v>
      </c>
      <c r="BG103" s="494">
        <f t="shared" si="514"/>
        <v>0</v>
      </c>
      <c r="BH103" s="505">
        <f t="shared" si="514"/>
        <v>0</v>
      </c>
      <c r="BI103" s="495">
        <f t="shared" si="514"/>
        <v>0</v>
      </c>
      <c r="BK103" s="500">
        <f t="shared" ref="BK103:BX103" si="515">SUM(BK104:BK106)</f>
        <v>0</v>
      </c>
      <c r="BL103" s="494">
        <f t="shared" si="515"/>
        <v>0</v>
      </c>
      <c r="BM103" s="494">
        <f t="shared" si="515"/>
        <v>0</v>
      </c>
      <c r="BN103" s="494">
        <f t="shared" si="515"/>
        <v>0</v>
      </c>
      <c r="BO103" s="494">
        <f t="shared" si="515"/>
        <v>0</v>
      </c>
      <c r="BP103" s="494">
        <f t="shared" si="515"/>
        <v>0</v>
      </c>
      <c r="BQ103" s="494">
        <f t="shared" si="515"/>
        <v>0</v>
      </c>
      <c r="BR103" s="494">
        <f t="shared" si="515"/>
        <v>0</v>
      </c>
      <c r="BS103" s="494">
        <f t="shared" si="515"/>
        <v>0</v>
      </c>
      <c r="BT103" s="494">
        <f t="shared" si="515"/>
        <v>0</v>
      </c>
      <c r="BU103" s="494">
        <f t="shared" si="515"/>
        <v>0</v>
      </c>
      <c r="BV103" s="494">
        <f t="shared" si="515"/>
        <v>0</v>
      </c>
      <c r="BW103" s="505">
        <f t="shared" si="515"/>
        <v>0</v>
      </c>
      <c r="BX103" s="495">
        <f t="shared" si="515"/>
        <v>0</v>
      </c>
      <c r="BZ103" s="500">
        <f t="shared" ref="BZ103:CM103" si="516">SUM(BZ104:BZ106)</f>
        <v>0</v>
      </c>
      <c r="CA103" s="494">
        <f t="shared" si="516"/>
        <v>0</v>
      </c>
      <c r="CB103" s="494">
        <f t="shared" si="516"/>
        <v>0</v>
      </c>
      <c r="CC103" s="494">
        <f t="shared" si="516"/>
        <v>0</v>
      </c>
      <c r="CD103" s="494">
        <f t="shared" si="516"/>
        <v>0</v>
      </c>
      <c r="CE103" s="494">
        <f t="shared" si="516"/>
        <v>0</v>
      </c>
      <c r="CF103" s="494">
        <f t="shared" si="516"/>
        <v>0</v>
      </c>
      <c r="CG103" s="494">
        <f t="shared" si="516"/>
        <v>0</v>
      </c>
      <c r="CH103" s="494">
        <f t="shared" si="516"/>
        <v>0</v>
      </c>
      <c r="CI103" s="494">
        <f t="shared" si="516"/>
        <v>0</v>
      </c>
      <c r="CJ103" s="494">
        <f t="shared" si="516"/>
        <v>0</v>
      </c>
      <c r="CK103" s="494">
        <f t="shared" si="516"/>
        <v>0</v>
      </c>
      <c r="CL103" s="505">
        <f t="shared" si="516"/>
        <v>0</v>
      </c>
      <c r="CM103" s="495">
        <f t="shared" si="516"/>
        <v>0</v>
      </c>
      <c r="CO103" s="500">
        <f t="shared" ref="CO103:DB103" si="517">SUM(CO104:CO106)</f>
        <v>0</v>
      </c>
      <c r="CP103" s="494">
        <f t="shared" si="517"/>
        <v>0</v>
      </c>
      <c r="CQ103" s="494">
        <f t="shared" si="517"/>
        <v>0</v>
      </c>
      <c r="CR103" s="494">
        <f t="shared" si="517"/>
        <v>0</v>
      </c>
      <c r="CS103" s="494">
        <f t="shared" si="517"/>
        <v>0</v>
      </c>
      <c r="CT103" s="494">
        <f t="shared" si="517"/>
        <v>0</v>
      </c>
      <c r="CU103" s="494">
        <f t="shared" si="517"/>
        <v>0</v>
      </c>
      <c r="CV103" s="494">
        <f t="shared" si="517"/>
        <v>0</v>
      </c>
      <c r="CW103" s="494">
        <f t="shared" si="517"/>
        <v>0</v>
      </c>
      <c r="CX103" s="494">
        <f t="shared" si="517"/>
        <v>0</v>
      </c>
      <c r="CY103" s="494">
        <f t="shared" si="517"/>
        <v>0</v>
      </c>
      <c r="CZ103" s="494">
        <f t="shared" si="517"/>
        <v>0</v>
      </c>
      <c r="DA103" s="505">
        <f t="shared" si="517"/>
        <v>0</v>
      </c>
      <c r="DB103" s="495">
        <f t="shared" si="517"/>
        <v>0</v>
      </c>
      <c r="DD103" s="500">
        <f t="shared" ref="DD103:DQ103" si="518">SUM(DD104:DD106)</f>
        <v>0</v>
      </c>
      <c r="DE103" s="494">
        <f t="shared" si="518"/>
        <v>0</v>
      </c>
      <c r="DF103" s="494">
        <f t="shared" si="518"/>
        <v>0</v>
      </c>
      <c r="DG103" s="494">
        <f t="shared" si="518"/>
        <v>0</v>
      </c>
      <c r="DH103" s="494">
        <f t="shared" si="518"/>
        <v>0</v>
      </c>
      <c r="DI103" s="494">
        <f t="shared" si="518"/>
        <v>0</v>
      </c>
      <c r="DJ103" s="494">
        <f t="shared" si="518"/>
        <v>0</v>
      </c>
      <c r="DK103" s="494">
        <f t="shared" si="518"/>
        <v>0</v>
      </c>
      <c r="DL103" s="494">
        <f t="shared" si="518"/>
        <v>0</v>
      </c>
      <c r="DM103" s="494">
        <f t="shared" si="518"/>
        <v>0</v>
      </c>
      <c r="DN103" s="494">
        <f t="shared" si="518"/>
        <v>0</v>
      </c>
      <c r="DO103" s="494">
        <f t="shared" si="518"/>
        <v>0</v>
      </c>
      <c r="DP103" s="505">
        <f t="shared" si="518"/>
        <v>0</v>
      </c>
      <c r="DQ103" s="495">
        <f t="shared" si="518"/>
        <v>0</v>
      </c>
      <c r="DS103" s="500">
        <f t="shared" ref="DS103:EF103" si="519">SUM(DS104:DS106)</f>
        <v>0</v>
      </c>
      <c r="DT103" s="494">
        <f t="shared" si="519"/>
        <v>0</v>
      </c>
      <c r="DU103" s="494">
        <f t="shared" si="519"/>
        <v>0</v>
      </c>
      <c r="DV103" s="494">
        <f t="shared" si="519"/>
        <v>0</v>
      </c>
      <c r="DW103" s="494">
        <f t="shared" si="519"/>
        <v>0</v>
      </c>
      <c r="DX103" s="494">
        <f t="shared" si="519"/>
        <v>0</v>
      </c>
      <c r="DY103" s="494">
        <f t="shared" si="519"/>
        <v>0</v>
      </c>
      <c r="DZ103" s="494">
        <f t="shared" si="519"/>
        <v>0</v>
      </c>
      <c r="EA103" s="494">
        <f t="shared" si="519"/>
        <v>0</v>
      </c>
      <c r="EB103" s="494">
        <f t="shared" si="519"/>
        <v>0</v>
      </c>
      <c r="EC103" s="494">
        <f t="shared" si="519"/>
        <v>0</v>
      </c>
      <c r="ED103" s="494">
        <f t="shared" si="519"/>
        <v>0</v>
      </c>
      <c r="EE103" s="505">
        <f t="shared" si="519"/>
        <v>0</v>
      </c>
      <c r="EF103" s="495">
        <f t="shared" si="519"/>
        <v>0</v>
      </c>
      <c r="EH103" s="500">
        <f t="shared" ref="EH103:EU103" si="520">SUM(EH104:EH106)</f>
        <v>0</v>
      </c>
      <c r="EI103" s="494">
        <f t="shared" si="520"/>
        <v>0</v>
      </c>
      <c r="EJ103" s="494">
        <f t="shared" si="520"/>
        <v>0</v>
      </c>
      <c r="EK103" s="494">
        <f t="shared" si="520"/>
        <v>0</v>
      </c>
      <c r="EL103" s="494">
        <f t="shared" si="520"/>
        <v>0</v>
      </c>
      <c r="EM103" s="494">
        <f t="shared" si="520"/>
        <v>0</v>
      </c>
      <c r="EN103" s="494">
        <f t="shared" si="520"/>
        <v>0</v>
      </c>
      <c r="EO103" s="494">
        <f t="shared" si="520"/>
        <v>0</v>
      </c>
      <c r="EP103" s="494">
        <f t="shared" si="520"/>
        <v>0</v>
      </c>
      <c r="EQ103" s="494">
        <f t="shared" si="520"/>
        <v>0</v>
      </c>
      <c r="ER103" s="494">
        <f t="shared" si="520"/>
        <v>0</v>
      </c>
      <c r="ES103" s="494">
        <f t="shared" si="520"/>
        <v>0</v>
      </c>
      <c r="ET103" s="505">
        <f t="shared" si="520"/>
        <v>0</v>
      </c>
      <c r="EU103" s="495">
        <f t="shared" si="520"/>
        <v>0</v>
      </c>
    </row>
    <row r="104" spans="2:151" ht="30" hidden="1" customHeight="1" x14ac:dyDescent="0.2">
      <c r="B104" s="496" t="s">
        <v>214</v>
      </c>
      <c r="C104" s="491"/>
      <c r="D104" s="491"/>
      <c r="E104" s="491"/>
      <c r="F104" s="491"/>
      <c r="G104" s="494">
        <f>C104+D104-E104+F104</f>
        <v>0</v>
      </c>
      <c r="H104" s="491"/>
      <c r="I104" s="491"/>
      <c r="J104" s="491"/>
      <c r="K104" s="491"/>
      <c r="L104" s="491"/>
      <c r="M104" s="493"/>
      <c r="N104" s="494">
        <f>H104+I104-J104+K104-L104+M104</f>
        <v>0</v>
      </c>
      <c r="O104" s="506"/>
      <c r="P104" s="492"/>
      <c r="R104" s="501"/>
      <c r="S104" s="491"/>
      <c r="T104" s="491"/>
      <c r="U104" s="491"/>
      <c r="V104" s="494">
        <f>R104+S104-T104+U104</f>
        <v>0</v>
      </c>
      <c r="W104" s="491"/>
      <c r="X104" s="491"/>
      <c r="Y104" s="491"/>
      <c r="Z104" s="491"/>
      <c r="AA104" s="491"/>
      <c r="AB104" s="493"/>
      <c r="AC104" s="494">
        <f>W104+X104-Y104+Z104-AA104+AB104</f>
        <v>0</v>
      </c>
      <c r="AD104" s="506"/>
      <c r="AE104" s="492"/>
      <c r="AG104" s="501"/>
      <c r="AH104" s="491"/>
      <c r="AI104" s="491"/>
      <c r="AJ104" s="491"/>
      <c r="AK104" s="494">
        <f>AG104+AH104-AI104+AJ104</f>
        <v>0</v>
      </c>
      <c r="AL104" s="491"/>
      <c r="AM104" s="491"/>
      <c r="AN104" s="491"/>
      <c r="AO104" s="491"/>
      <c r="AP104" s="491"/>
      <c r="AQ104" s="493"/>
      <c r="AR104" s="494">
        <f>AL104+AM104-AN104+AO104-AP104+AQ104</f>
        <v>0</v>
      </c>
      <c r="AS104" s="506"/>
      <c r="AT104" s="492"/>
      <c r="AV104" s="501"/>
      <c r="AW104" s="491"/>
      <c r="AX104" s="491"/>
      <c r="AY104" s="491"/>
      <c r="AZ104" s="494">
        <f>AV104+AW104-AX104+AY104</f>
        <v>0</v>
      </c>
      <c r="BA104" s="491"/>
      <c r="BB104" s="491"/>
      <c r="BC104" s="491"/>
      <c r="BD104" s="491"/>
      <c r="BE104" s="491"/>
      <c r="BF104" s="493"/>
      <c r="BG104" s="494">
        <f>BA104+BB104-BC104+BD104-BE104+BF104</f>
        <v>0</v>
      </c>
      <c r="BH104" s="506"/>
      <c r="BI104" s="492"/>
      <c r="BK104" s="501"/>
      <c r="BL104" s="491"/>
      <c r="BM104" s="491"/>
      <c r="BN104" s="491"/>
      <c r="BO104" s="494">
        <f>BK104+BL104-BM104+BN104</f>
        <v>0</v>
      </c>
      <c r="BP104" s="491"/>
      <c r="BQ104" s="491"/>
      <c r="BR104" s="491"/>
      <c r="BS104" s="491"/>
      <c r="BT104" s="491"/>
      <c r="BU104" s="493"/>
      <c r="BV104" s="494">
        <f>BP104+BQ104-BR104+BS104-BT104+BU104</f>
        <v>0</v>
      </c>
      <c r="BW104" s="506"/>
      <c r="BX104" s="492"/>
      <c r="BZ104" s="501"/>
      <c r="CA104" s="491"/>
      <c r="CB104" s="491"/>
      <c r="CC104" s="491"/>
      <c r="CD104" s="494">
        <f>BZ104+CA104-CB104+CC104</f>
        <v>0</v>
      </c>
      <c r="CE104" s="491"/>
      <c r="CF104" s="491"/>
      <c r="CG104" s="491"/>
      <c r="CH104" s="491"/>
      <c r="CI104" s="491"/>
      <c r="CJ104" s="493"/>
      <c r="CK104" s="494">
        <f>CE104+CF104-CG104+CH104-CI104+CJ104</f>
        <v>0</v>
      </c>
      <c r="CL104" s="506"/>
      <c r="CM104" s="492"/>
      <c r="CO104" s="501"/>
      <c r="CP104" s="491"/>
      <c r="CQ104" s="491"/>
      <c r="CR104" s="491"/>
      <c r="CS104" s="494">
        <f>CO104+CP104-CQ104+CR104</f>
        <v>0</v>
      </c>
      <c r="CT104" s="491"/>
      <c r="CU104" s="491"/>
      <c r="CV104" s="491"/>
      <c r="CW104" s="491"/>
      <c r="CX104" s="491"/>
      <c r="CY104" s="493"/>
      <c r="CZ104" s="494">
        <f>CT104+CU104-CV104+CW104-CX104+CY104</f>
        <v>0</v>
      </c>
      <c r="DA104" s="506"/>
      <c r="DB104" s="492"/>
      <c r="DD104" s="501"/>
      <c r="DE104" s="491"/>
      <c r="DF104" s="491"/>
      <c r="DG104" s="491"/>
      <c r="DH104" s="494">
        <f>DD104+DE104-DF104+DG104</f>
        <v>0</v>
      </c>
      <c r="DI104" s="491"/>
      <c r="DJ104" s="491"/>
      <c r="DK104" s="491"/>
      <c r="DL104" s="491"/>
      <c r="DM104" s="491"/>
      <c r="DN104" s="493"/>
      <c r="DO104" s="494">
        <f>DI104+DJ104-DK104+DL104-DM104+DN104</f>
        <v>0</v>
      </c>
      <c r="DP104" s="506"/>
      <c r="DQ104" s="492"/>
      <c r="DS104" s="501"/>
      <c r="DT104" s="491"/>
      <c r="DU104" s="491"/>
      <c r="DV104" s="491"/>
      <c r="DW104" s="494">
        <f>DS104+DT104-DU104+DV104</f>
        <v>0</v>
      </c>
      <c r="DX104" s="491"/>
      <c r="DY104" s="491"/>
      <c r="DZ104" s="491"/>
      <c r="EA104" s="491"/>
      <c r="EB104" s="491"/>
      <c r="EC104" s="493"/>
      <c r="ED104" s="494">
        <f>DX104+DY104-DZ104+EA104-EB104+EC104</f>
        <v>0</v>
      </c>
      <c r="EE104" s="506"/>
      <c r="EF104" s="492"/>
      <c r="EH104" s="501"/>
      <c r="EI104" s="491"/>
      <c r="EJ104" s="491"/>
      <c r="EK104" s="491"/>
      <c r="EL104" s="494">
        <f>EH104+EI104-EJ104+EK104</f>
        <v>0</v>
      </c>
      <c r="EM104" s="491"/>
      <c r="EN104" s="491"/>
      <c r="EO104" s="491"/>
      <c r="EP104" s="491"/>
      <c r="EQ104" s="491"/>
      <c r="ER104" s="493"/>
      <c r="ES104" s="494">
        <f>EM104+EN104-EO104+EP104-EQ104+ER104</f>
        <v>0</v>
      </c>
      <c r="ET104" s="506"/>
      <c r="EU104" s="492"/>
    </row>
    <row r="105" spans="2:151" ht="15" hidden="1" customHeight="1" x14ac:dyDescent="0.2">
      <c r="B105" s="496" t="s">
        <v>215</v>
      </c>
      <c r="C105" s="491"/>
      <c r="D105" s="491"/>
      <c r="E105" s="491"/>
      <c r="F105" s="491"/>
      <c r="G105" s="494">
        <f t="shared" ref="G105:G106" si="521">C105+D105-E105+F105</f>
        <v>0</v>
      </c>
      <c r="H105" s="491"/>
      <c r="I105" s="491"/>
      <c r="J105" s="491"/>
      <c r="K105" s="491"/>
      <c r="L105" s="491"/>
      <c r="M105" s="493"/>
      <c r="N105" s="494">
        <f t="shared" ref="N105:N106" si="522">H105+I105-J105+K105-L105+M105</f>
        <v>0</v>
      </c>
      <c r="O105" s="506"/>
      <c r="P105" s="492"/>
      <c r="R105" s="501"/>
      <c r="S105" s="491"/>
      <c r="T105" s="491"/>
      <c r="U105" s="491"/>
      <c r="V105" s="494">
        <f t="shared" ref="V105:V106" si="523">R105+S105-T105+U105</f>
        <v>0</v>
      </c>
      <c r="W105" s="491"/>
      <c r="X105" s="491"/>
      <c r="Y105" s="491"/>
      <c r="Z105" s="491"/>
      <c r="AA105" s="491"/>
      <c r="AB105" s="493"/>
      <c r="AC105" s="494">
        <f t="shared" ref="AC105:AC106" si="524">W105+X105-Y105+Z105-AA105+AB105</f>
        <v>0</v>
      </c>
      <c r="AD105" s="506"/>
      <c r="AE105" s="492"/>
      <c r="AG105" s="501"/>
      <c r="AH105" s="491"/>
      <c r="AI105" s="491"/>
      <c r="AJ105" s="491"/>
      <c r="AK105" s="494">
        <f t="shared" ref="AK105:AK106" si="525">AG105+AH105-AI105+AJ105</f>
        <v>0</v>
      </c>
      <c r="AL105" s="491"/>
      <c r="AM105" s="491"/>
      <c r="AN105" s="491"/>
      <c r="AO105" s="491"/>
      <c r="AP105" s="491"/>
      <c r="AQ105" s="493"/>
      <c r="AR105" s="494">
        <f t="shared" ref="AR105:AR106" si="526">AL105+AM105-AN105+AO105-AP105+AQ105</f>
        <v>0</v>
      </c>
      <c r="AS105" s="506"/>
      <c r="AT105" s="492"/>
      <c r="AV105" s="501"/>
      <c r="AW105" s="491"/>
      <c r="AX105" s="491"/>
      <c r="AY105" s="491"/>
      <c r="AZ105" s="494">
        <f t="shared" ref="AZ105:AZ106" si="527">AV105+AW105-AX105+AY105</f>
        <v>0</v>
      </c>
      <c r="BA105" s="491"/>
      <c r="BB105" s="491"/>
      <c r="BC105" s="491"/>
      <c r="BD105" s="491"/>
      <c r="BE105" s="491"/>
      <c r="BF105" s="493"/>
      <c r="BG105" s="494">
        <f t="shared" ref="BG105:BG106" si="528">BA105+BB105-BC105+BD105-BE105+BF105</f>
        <v>0</v>
      </c>
      <c r="BH105" s="506"/>
      <c r="BI105" s="492"/>
      <c r="BK105" s="501"/>
      <c r="BL105" s="491"/>
      <c r="BM105" s="491"/>
      <c r="BN105" s="491"/>
      <c r="BO105" s="494">
        <f t="shared" ref="BO105:BO106" si="529">BK105+BL105-BM105+BN105</f>
        <v>0</v>
      </c>
      <c r="BP105" s="491"/>
      <c r="BQ105" s="491"/>
      <c r="BR105" s="491"/>
      <c r="BS105" s="491"/>
      <c r="BT105" s="491"/>
      <c r="BU105" s="493"/>
      <c r="BV105" s="494">
        <f t="shared" ref="BV105:BV106" si="530">BP105+BQ105-BR105+BS105-BT105+BU105</f>
        <v>0</v>
      </c>
      <c r="BW105" s="506"/>
      <c r="BX105" s="492"/>
      <c r="BZ105" s="501"/>
      <c r="CA105" s="491"/>
      <c r="CB105" s="491"/>
      <c r="CC105" s="491"/>
      <c r="CD105" s="494">
        <f t="shared" ref="CD105:CD106" si="531">BZ105+CA105-CB105+CC105</f>
        <v>0</v>
      </c>
      <c r="CE105" s="491"/>
      <c r="CF105" s="491"/>
      <c r="CG105" s="491"/>
      <c r="CH105" s="491"/>
      <c r="CI105" s="491"/>
      <c r="CJ105" s="493"/>
      <c r="CK105" s="494">
        <f t="shared" ref="CK105:CK106" si="532">CE105+CF105-CG105+CH105-CI105+CJ105</f>
        <v>0</v>
      </c>
      <c r="CL105" s="506"/>
      <c r="CM105" s="492"/>
      <c r="CO105" s="501"/>
      <c r="CP105" s="491"/>
      <c r="CQ105" s="491"/>
      <c r="CR105" s="491"/>
      <c r="CS105" s="494">
        <f t="shared" ref="CS105:CS106" si="533">CO105+CP105-CQ105+CR105</f>
        <v>0</v>
      </c>
      <c r="CT105" s="491"/>
      <c r="CU105" s="491"/>
      <c r="CV105" s="491"/>
      <c r="CW105" s="491"/>
      <c r="CX105" s="491"/>
      <c r="CY105" s="493"/>
      <c r="CZ105" s="494">
        <f t="shared" ref="CZ105:CZ106" si="534">CT105+CU105-CV105+CW105-CX105+CY105</f>
        <v>0</v>
      </c>
      <c r="DA105" s="506"/>
      <c r="DB105" s="492"/>
      <c r="DD105" s="501"/>
      <c r="DE105" s="491"/>
      <c r="DF105" s="491"/>
      <c r="DG105" s="491"/>
      <c r="DH105" s="494">
        <f t="shared" ref="DH105:DH106" si="535">DD105+DE105-DF105+DG105</f>
        <v>0</v>
      </c>
      <c r="DI105" s="491"/>
      <c r="DJ105" s="491"/>
      <c r="DK105" s="491"/>
      <c r="DL105" s="491"/>
      <c r="DM105" s="491"/>
      <c r="DN105" s="493"/>
      <c r="DO105" s="494">
        <f t="shared" ref="DO105:DO106" si="536">DI105+DJ105-DK105+DL105-DM105+DN105</f>
        <v>0</v>
      </c>
      <c r="DP105" s="506"/>
      <c r="DQ105" s="492"/>
      <c r="DS105" s="501"/>
      <c r="DT105" s="491"/>
      <c r="DU105" s="491"/>
      <c r="DV105" s="491"/>
      <c r="DW105" s="494">
        <f t="shared" ref="DW105:DW106" si="537">DS105+DT105-DU105+DV105</f>
        <v>0</v>
      </c>
      <c r="DX105" s="491"/>
      <c r="DY105" s="491"/>
      <c r="DZ105" s="491"/>
      <c r="EA105" s="491"/>
      <c r="EB105" s="491"/>
      <c r="EC105" s="493"/>
      <c r="ED105" s="494">
        <f t="shared" ref="ED105:ED106" si="538">DX105+DY105-DZ105+EA105-EB105+EC105</f>
        <v>0</v>
      </c>
      <c r="EE105" s="506"/>
      <c r="EF105" s="492"/>
      <c r="EH105" s="501"/>
      <c r="EI105" s="491"/>
      <c r="EJ105" s="491"/>
      <c r="EK105" s="491"/>
      <c r="EL105" s="494">
        <f t="shared" ref="EL105:EL106" si="539">EH105+EI105-EJ105+EK105</f>
        <v>0</v>
      </c>
      <c r="EM105" s="491"/>
      <c r="EN105" s="491"/>
      <c r="EO105" s="491"/>
      <c r="EP105" s="491"/>
      <c r="EQ105" s="491"/>
      <c r="ER105" s="493"/>
      <c r="ES105" s="494">
        <f t="shared" ref="ES105:ES106" si="540">EM105+EN105-EO105+EP105-EQ105+ER105</f>
        <v>0</v>
      </c>
      <c r="ET105" s="506"/>
      <c r="EU105" s="492"/>
    </row>
    <row r="106" spans="2:151" ht="15" hidden="1" customHeight="1" x14ac:dyDescent="0.2">
      <c r="B106" s="496" t="s">
        <v>216</v>
      </c>
      <c r="C106" s="491"/>
      <c r="D106" s="491"/>
      <c r="E106" s="491"/>
      <c r="F106" s="491"/>
      <c r="G106" s="494">
        <f t="shared" si="521"/>
        <v>0</v>
      </c>
      <c r="H106" s="491"/>
      <c r="I106" s="491"/>
      <c r="J106" s="491"/>
      <c r="K106" s="491"/>
      <c r="L106" s="491"/>
      <c r="M106" s="493"/>
      <c r="N106" s="494">
        <f t="shared" si="522"/>
        <v>0</v>
      </c>
      <c r="O106" s="506"/>
      <c r="P106" s="492"/>
      <c r="R106" s="501"/>
      <c r="S106" s="491"/>
      <c r="T106" s="491"/>
      <c r="U106" s="491"/>
      <c r="V106" s="494">
        <f t="shared" si="523"/>
        <v>0</v>
      </c>
      <c r="W106" s="491"/>
      <c r="X106" s="491"/>
      <c r="Y106" s="491"/>
      <c r="Z106" s="491"/>
      <c r="AA106" s="491"/>
      <c r="AB106" s="493"/>
      <c r="AC106" s="494">
        <f t="shared" si="524"/>
        <v>0</v>
      </c>
      <c r="AD106" s="506"/>
      <c r="AE106" s="492"/>
      <c r="AG106" s="501"/>
      <c r="AH106" s="491"/>
      <c r="AI106" s="491"/>
      <c r="AJ106" s="491"/>
      <c r="AK106" s="494">
        <f t="shared" si="525"/>
        <v>0</v>
      </c>
      <c r="AL106" s="491"/>
      <c r="AM106" s="491"/>
      <c r="AN106" s="491"/>
      <c r="AO106" s="491"/>
      <c r="AP106" s="491"/>
      <c r="AQ106" s="493"/>
      <c r="AR106" s="494">
        <f t="shared" si="526"/>
        <v>0</v>
      </c>
      <c r="AS106" s="506"/>
      <c r="AT106" s="492"/>
      <c r="AV106" s="501"/>
      <c r="AW106" s="491"/>
      <c r="AX106" s="491"/>
      <c r="AY106" s="491"/>
      <c r="AZ106" s="494">
        <f t="shared" si="527"/>
        <v>0</v>
      </c>
      <c r="BA106" s="491"/>
      <c r="BB106" s="491"/>
      <c r="BC106" s="491"/>
      <c r="BD106" s="491"/>
      <c r="BE106" s="491"/>
      <c r="BF106" s="493"/>
      <c r="BG106" s="494">
        <f t="shared" si="528"/>
        <v>0</v>
      </c>
      <c r="BH106" s="506"/>
      <c r="BI106" s="492"/>
      <c r="BK106" s="501"/>
      <c r="BL106" s="491"/>
      <c r="BM106" s="491"/>
      <c r="BN106" s="491"/>
      <c r="BO106" s="494">
        <f t="shared" si="529"/>
        <v>0</v>
      </c>
      <c r="BP106" s="491"/>
      <c r="BQ106" s="491"/>
      <c r="BR106" s="491"/>
      <c r="BS106" s="491"/>
      <c r="BT106" s="491"/>
      <c r="BU106" s="493"/>
      <c r="BV106" s="494">
        <f t="shared" si="530"/>
        <v>0</v>
      </c>
      <c r="BW106" s="506"/>
      <c r="BX106" s="492"/>
      <c r="BZ106" s="501"/>
      <c r="CA106" s="491"/>
      <c r="CB106" s="491"/>
      <c r="CC106" s="491"/>
      <c r="CD106" s="494">
        <f t="shared" si="531"/>
        <v>0</v>
      </c>
      <c r="CE106" s="491"/>
      <c r="CF106" s="491"/>
      <c r="CG106" s="491"/>
      <c r="CH106" s="491"/>
      <c r="CI106" s="491"/>
      <c r="CJ106" s="493"/>
      <c r="CK106" s="494">
        <f t="shared" si="532"/>
        <v>0</v>
      </c>
      <c r="CL106" s="506"/>
      <c r="CM106" s="492"/>
      <c r="CO106" s="501"/>
      <c r="CP106" s="491"/>
      <c r="CQ106" s="491"/>
      <c r="CR106" s="491"/>
      <c r="CS106" s="494">
        <f t="shared" si="533"/>
        <v>0</v>
      </c>
      <c r="CT106" s="491"/>
      <c r="CU106" s="491"/>
      <c r="CV106" s="491"/>
      <c r="CW106" s="491"/>
      <c r="CX106" s="491"/>
      <c r="CY106" s="493"/>
      <c r="CZ106" s="494">
        <f t="shared" si="534"/>
        <v>0</v>
      </c>
      <c r="DA106" s="506"/>
      <c r="DB106" s="492"/>
      <c r="DD106" s="501"/>
      <c r="DE106" s="491"/>
      <c r="DF106" s="491"/>
      <c r="DG106" s="491"/>
      <c r="DH106" s="494">
        <f t="shared" si="535"/>
        <v>0</v>
      </c>
      <c r="DI106" s="491"/>
      <c r="DJ106" s="491"/>
      <c r="DK106" s="491"/>
      <c r="DL106" s="491"/>
      <c r="DM106" s="491"/>
      <c r="DN106" s="493"/>
      <c r="DO106" s="494">
        <f t="shared" si="536"/>
        <v>0</v>
      </c>
      <c r="DP106" s="506"/>
      <c r="DQ106" s="492"/>
      <c r="DS106" s="501"/>
      <c r="DT106" s="491"/>
      <c r="DU106" s="491"/>
      <c r="DV106" s="491"/>
      <c r="DW106" s="494">
        <f t="shared" si="537"/>
        <v>0</v>
      </c>
      <c r="DX106" s="491"/>
      <c r="DY106" s="491"/>
      <c r="DZ106" s="491"/>
      <c r="EA106" s="491"/>
      <c r="EB106" s="491"/>
      <c r="EC106" s="493"/>
      <c r="ED106" s="494">
        <f t="shared" si="538"/>
        <v>0</v>
      </c>
      <c r="EE106" s="506"/>
      <c r="EF106" s="492"/>
      <c r="EH106" s="501"/>
      <c r="EI106" s="491"/>
      <c r="EJ106" s="491"/>
      <c r="EK106" s="491"/>
      <c r="EL106" s="494">
        <f t="shared" si="539"/>
        <v>0</v>
      </c>
      <c r="EM106" s="491"/>
      <c r="EN106" s="491"/>
      <c r="EO106" s="491"/>
      <c r="EP106" s="491"/>
      <c r="EQ106" s="491"/>
      <c r="ER106" s="493"/>
      <c r="ES106" s="494">
        <f t="shared" si="540"/>
        <v>0</v>
      </c>
      <c r="ET106" s="506"/>
      <c r="EU106" s="492"/>
    </row>
    <row r="107" spans="2:151" ht="15" hidden="1" customHeight="1" x14ac:dyDescent="0.2">
      <c r="B107" s="496" t="s">
        <v>217</v>
      </c>
      <c r="C107" s="505">
        <f t="shared" ref="C107:P107" si="541">SUM(C108:C111)</f>
        <v>0</v>
      </c>
      <c r="D107" s="494">
        <f t="shared" si="541"/>
        <v>0</v>
      </c>
      <c r="E107" s="494">
        <f t="shared" si="541"/>
        <v>0</v>
      </c>
      <c r="F107" s="494">
        <f t="shared" si="541"/>
        <v>0</v>
      </c>
      <c r="G107" s="494">
        <f t="shared" si="541"/>
        <v>0</v>
      </c>
      <c r="H107" s="494">
        <f t="shared" si="541"/>
        <v>0</v>
      </c>
      <c r="I107" s="494">
        <f t="shared" si="541"/>
        <v>0</v>
      </c>
      <c r="J107" s="494">
        <f t="shared" si="541"/>
        <v>0</v>
      </c>
      <c r="K107" s="494">
        <f t="shared" si="541"/>
        <v>0</v>
      </c>
      <c r="L107" s="494">
        <f t="shared" si="541"/>
        <v>0</v>
      </c>
      <c r="M107" s="494">
        <f t="shared" si="541"/>
        <v>0</v>
      </c>
      <c r="N107" s="494">
        <f t="shared" si="541"/>
        <v>0</v>
      </c>
      <c r="O107" s="494">
        <f t="shared" si="541"/>
        <v>0</v>
      </c>
      <c r="P107" s="495">
        <f t="shared" si="541"/>
        <v>0</v>
      </c>
      <c r="R107" s="500">
        <f t="shared" ref="R107:AE107" si="542">SUM(R108:R111)</f>
        <v>0</v>
      </c>
      <c r="S107" s="494">
        <f t="shared" si="542"/>
        <v>0</v>
      </c>
      <c r="T107" s="494">
        <f t="shared" si="542"/>
        <v>0</v>
      </c>
      <c r="U107" s="494">
        <f t="shared" si="542"/>
        <v>0</v>
      </c>
      <c r="V107" s="494">
        <f t="shared" si="542"/>
        <v>0</v>
      </c>
      <c r="W107" s="494">
        <f t="shared" si="542"/>
        <v>0</v>
      </c>
      <c r="X107" s="494">
        <f t="shared" si="542"/>
        <v>0</v>
      </c>
      <c r="Y107" s="494">
        <f t="shared" si="542"/>
        <v>0</v>
      </c>
      <c r="Z107" s="494">
        <f t="shared" si="542"/>
        <v>0</v>
      </c>
      <c r="AA107" s="494">
        <f t="shared" si="542"/>
        <v>0</v>
      </c>
      <c r="AB107" s="494">
        <f t="shared" si="542"/>
        <v>0</v>
      </c>
      <c r="AC107" s="494">
        <f t="shared" si="542"/>
        <v>0</v>
      </c>
      <c r="AD107" s="494">
        <f t="shared" si="542"/>
        <v>0</v>
      </c>
      <c r="AE107" s="495">
        <f t="shared" si="542"/>
        <v>0</v>
      </c>
      <c r="AG107" s="500">
        <f t="shared" ref="AG107:AT107" si="543">SUM(AG108:AG111)</f>
        <v>0</v>
      </c>
      <c r="AH107" s="494">
        <f t="shared" si="543"/>
        <v>0</v>
      </c>
      <c r="AI107" s="494">
        <f t="shared" si="543"/>
        <v>0</v>
      </c>
      <c r="AJ107" s="494">
        <f t="shared" si="543"/>
        <v>0</v>
      </c>
      <c r="AK107" s="494">
        <f t="shared" si="543"/>
        <v>0</v>
      </c>
      <c r="AL107" s="494">
        <f t="shared" si="543"/>
        <v>0</v>
      </c>
      <c r="AM107" s="494">
        <f t="shared" si="543"/>
        <v>0</v>
      </c>
      <c r="AN107" s="494">
        <f t="shared" si="543"/>
        <v>0</v>
      </c>
      <c r="AO107" s="494">
        <f t="shared" si="543"/>
        <v>0</v>
      </c>
      <c r="AP107" s="494">
        <f t="shared" si="543"/>
        <v>0</v>
      </c>
      <c r="AQ107" s="494">
        <f t="shared" si="543"/>
        <v>0</v>
      </c>
      <c r="AR107" s="494">
        <f t="shared" si="543"/>
        <v>0</v>
      </c>
      <c r="AS107" s="494">
        <f t="shared" si="543"/>
        <v>0</v>
      </c>
      <c r="AT107" s="495">
        <f t="shared" si="543"/>
        <v>0</v>
      </c>
      <c r="AV107" s="500">
        <f t="shared" ref="AV107:BI107" si="544">SUM(AV108:AV111)</f>
        <v>0</v>
      </c>
      <c r="AW107" s="494">
        <f t="shared" si="544"/>
        <v>0</v>
      </c>
      <c r="AX107" s="494">
        <f t="shared" si="544"/>
        <v>0</v>
      </c>
      <c r="AY107" s="494">
        <f t="shared" si="544"/>
        <v>0</v>
      </c>
      <c r="AZ107" s="494">
        <f t="shared" si="544"/>
        <v>0</v>
      </c>
      <c r="BA107" s="494">
        <f t="shared" si="544"/>
        <v>0</v>
      </c>
      <c r="BB107" s="494">
        <f t="shared" si="544"/>
        <v>0</v>
      </c>
      <c r="BC107" s="494">
        <f t="shared" si="544"/>
        <v>0</v>
      </c>
      <c r="BD107" s="494">
        <f t="shared" si="544"/>
        <v>0</v>
      </c>
      <c r="BE107" s="494">
        <f t="shared" si="544"/>
        <v>0</v>
      </c>
      <c r="BF107" s="494">
        <f t="shared" si="544"/>
        <v>0</v>
      </c>
      <c r="BG107" s="494">
        <f t="shared" si="544"/>
        <v>0</v>
      </c>
      <c r="BH107" s="494">
        <f t="shared" si="544"/>
        <v>0</v>
      </c>
      <c r="BI107" s="495">
        <f t="shared" si="544"/>
        <v>0</v>
      </c>
      <c r="BK107" s="500">
        <f t="shared" ref="BK107:BX107" si="545">SUM(BK108:BK111)</f>
        <v>0</v>
      </c>
      <c r="BL107" s="494">
        <f t="shared" si="545"/>
        <v>0</v>
      </c>
      <c r="BM107" s="494">
        <f t="shared" si="545"/>
        <v>0</v>
      </c>
      <c r="BN107" s="494">
        <f t="shared" si="545"/>
        <v>0</v>
      </c>
      <c r="BO107" s="494">
        <f t="shared" si="545"/>
        <v>0</v>
      </c>
      <c r="BP107" s="494">
        <f t="shared" si="545"/>
        <v>0</v>
      </c>
      <c r="BQ107" s="494">
        <f t="shared" si="545"/>
        <v>0</v>
      </c>
      <c r="BR107" s="494">
        <f t="shared" si="545"/>
        <v>0</v>
      </c>
      <c r="BS107" s="494">
        <f t="shared" si="545"/>
        <v>0</v>
      </c>
      <c r="BT107" s="494">
        <f t="shared" si="545"/>
        <v>0</v>
      </c>
      <c r="BU107" s="494">
        <f t="shared" si="545"/>
        <v>0</v>
      </c>
      <c r="BV107" s="494">
        <f t="shared" si="545"/>
        <v>0</v>
      </c>
      <c r="BW107" s="494">
        <f t="shared" si="545"/>
        <v>0</v>
      </c>
      <c r="BX107" s="495">
        <f t="shared" si="545"/>
        <v>0</v>
      </c>
      <c r="BZ107" s="500">
        <f t="shared" ref="BZ107:CM107" si="546">SUM(BZ108:BZ111)</f>
        <v>0</v>
      </c>
      <c r="CA107" s="494">
        <f t="shared" si="546"/>
        <v>0</v>
      </c>
      <c r="CB107" s="494">
        <f t="shared" si="546"/>
        <v>0</v>
      </c>
      <c r="CC107" s="494">
        <f t="shared" si="546"/>
        <v>0</v>
      </c>
      <c r="CD107" s="494">
        <f t="shared" si="546"/>
        <v>0</v>
      </c>
      <c r="CE107" s="494">
        <f t="shared" si="546"/>
        <v>0</v>
      </c>
      <c r="CF107" s="494">
        <f t="shared" si="546"/>
        <v>0</v>
      </c>
      <c r="CG107" s="494">
        <f t="shared" si="546"/>
        <v>0</v>
      </c>
      <c r="CH107" s="494">
        <f t="shared" si="546"/>
        <v>0</v>
      </c>
      <c r="CI107" s="494">
        <f t="shared" si="546"/>
        <v>0</v>
      </c>
      <c r="CJ107" s="494">
        <f t="shared" si="546"/>
        <v>0</v>
      </c>
      <c r="CK107" s="494">
        <f t="shared" si="546"/>
        <v>0</v>
      </c>
      <c r="CL107" s="494">
        <f t="shared" si="546"/>
        <v>0</v>
      </c>
      <c r="CM107" s="495">
        <f t="shared" si="546"/>
        <v>0</v>
      </c>
      <c r="CO107" s="500">
        <f t="shared" ref="CO107:DB107" si="547">SUM(CO108:CO111)</f>
        <v>0</v>
      </c>
      <c r="CP107" s="494">
        <f t="shared" si="547"/>
        <v>0</v>
      </c>
      <c r="CQ107" s="494">
        <f t="shared" si="547"/>
        <v>0</v>
      </c>
      <c r="CR107" s="494">
        <f t="shared" si="547"/>
        <v>0</v>
      </c>
      <c r="CS107" s="494">
        <f t="shared" si="547"/>
        <v>0</v>
      </c>
      <c r="CT107" s="494">
        <f t="shared" si="547"/>
        <v>0</v>
      </c>
      <c r="CU107" s="494">
        <f t="shared" si="547"/>
        <v>0</v>
      </c>
      <c r="CV107" s="494">
        <f t="shared" si="547"/>
        <v>0</v>
      </c>
      <c r="CW107" s="494">
        <f t="shared" si="547"/>
        <v>0</v>
      </c>
      <c r="CX107" s="494">
        <f t="shared" si="547"/>
        <v>0</v>
      </c>
      <c r="CY107" s="494">
        <f t="shared" si="547"/>
        <v>0</v>
      </c>
      <c r="CZ107" s="494">
        <f t="shared" si="547"/>
        <v>0</v>
      </c>
      <c r="DA107" s="494">
        <f t="shared" si="547"/>
        <v>0</v>
      </c>
      <c r="DB107" s="495">
        <f t="shared" si="547"/>
        <v>0</v>
      </c>
      <c r="DD107" s="500">
        <f t="shared" ref="DD107:DQ107" si="548">SUM(DD108:DD111)</f>
        <v>0</v>
      </c>
      <c r="DE107" s="494">
        <f t="shared" si="548"/>
        <v>0</v>
      </c>
      <c r="DF107" s="494">
        <f t="shared" si="548"/>
        <v>0</v>
      </c>
      <c r="DG107" s="494">
        <f t="shared" si="548"/>
        <v>0</v>
      </c>
      <c r="DH107" s="494">
        <f t="shared" si="548"/>
        <v>0</v>
      </c>
      <c r="DI107" s="494">
        <f t="shared" si="548"/>
        <v>0</v>
      </c>
      <c r="DJ107" s="494">
        <f t="shared" si="548"/>
        <v>0</v>
      </c>
      <c r="DK107" s="494">
        <f t="shared" si="548"/>
        <v>0</v>
      </c>
      <c r="DL107" s="494">
        <f t="shared" si="548"/>
        <v>0</v>
      </c>
      <c r="DM107" s="494">
        <f t="shared" si="548"/>
        <v>0</v>
      </c>
      <c r="DN107" s="494">
        <f t="shared" si="548"/>
        <v>0</v>
      </c>
      <c r="DO107" s="494">
        <f t="shared" si="548"/>
        <v>0</v>
      </c>
      <c r="DP107" s="494">
        <f t="shared" si="548"/>
        <v>0</v>
      </c>
      <c r="DQ107" s="495">
        <f t="shared" si="548"/>
        <v>0</v>
      </c>
      <c r="DS107" s="500">
        <f t="shared" ref="DS107:EF107" si="549">SUM(DS108:DS111)</f>
        <v>0</v>
      </c>
      <c r="DT107" s="494">
        <f t="shared" si="549"/>
        <v>0</v>
      </c>
      <c r="DU107" s="494">
        <f t="shared" si="549"/>
        <v>0</v>
      </c>
      <c r="DV107" s="494">
        <f t="shared" si="549"/>
        <v>0</v>
      </c>
      <c r="DW107" s="494">
        <f t="shared" si="549"/>
        <v>0</v>
      </c>
      <c r="DX107" s="494">
        <f t="shared" si="549"/>
        <v>0</v>
      </c>
      <c r="DY107" s="494">
        <f t="shared" si="549"/>
        <v>0</v>
      </c>
      <c r="DZ107" s="494">
        <f t="shared" si="549"/>
        <v>0</v>
      </c>
      <c r="EA107" s="494">
        <f t="shared" si="549"/>
        <v>0</v>
      </c>
      <c r="EB107" s="494">
        <f t="shared" si="549"/>
        <v>0</v>
      </c>
      <c r="EC107" s="494">
        <f t="shared" si="549"/>
        <v>0</v>
      </c>
      <c r="ED107" s="494">
        <f t="shared" si="549"/>
        <v>0</v>
      </c>
      <c r="EE107" s="494">
        <f t="shared" si="549"/>
        <v>0</v>
      </c>
      <c r="EF107" s="495">
        <f t="shared" si="549"/>
        <v>0</v>
      </c>
      <c r="EH107" s="500">
        <f t="shared" ref="EH107:EU107" si="550">SUM(EH108:EH111)</f>
        <v>0</v>
      </c>
      <c r="EI107" s="494">
        <f t="shared" si="550"/>
        <v>0</v>
      </c>
      <c r="EJ107" s="494">
        <f t="shared" si="550"/>
        <v>0</v>
      </c>
      <c r="EK107" s="494">
        <f t="shared" si="550"/>
        <v>0</v>
      </c>
      <c r="EL107" s="494">
        <f t="shared" si="550"/>
        <v>0</v>
      </c>
      <c r="EM107" s="494">
        <f t="shared" si="550"/>
        <v>0</v>
      </c>
      <c r="EN107" s="494">
        <f t="shared" si="550"/>
        <v>0</v>
      </c>
      <c r="EO107" s="494">
        <f t="shared" si="550"/>
        <v>0</v>
      </c>
      <c r="EP107" s="494">
        <f t="shared" si="550"/>
        <v>0</v>
      </c>
      <c r="EQ107" s="494">
        <f t="shared" si="550"/>
        <v>0</v>
      </c>
      <c r="ER107" s="494">
        <f t="shared" si="550"/>
        <v>0</v>
      </c>
      <c r="ES107" s="494">
        <f t="shared" si="550"/>
        <v>0</v>
      </c>
      <c r="ET107" s="494">
        <f t="shared" si="550"/>
        <v>0</v>
      </c>
      <c r="EU107" s="495">
        <f t="shared" si="550"/>
        <v>0</v>
      </c>
    </row>
    <row r="108" spans="2:151" ht="30" hidden="1" customHeight="1" x14ac:dyDescent="0.2">
      <c r="B108" s="496" t="s">
        <v>218</v>
      </c>
      <c r="C108" s="491"/>
      <c r="D108" s="491"/>
      <c r="E108" s="491"/>
      <c r="F108" s="491"/>
      <c r="G108" s="494">
        <f t="shared" ref="G108:G111" si="551">C108+D108-E108+F108</f>
        <v>0</v>
      </c>
      <c r="H108" s="491"/>
      <c r="I108" s="491"/>
      <c r="J108" s="491"/>
      <c r="K108" s="491"/>
      <c r="L108" s="491"/>
      <c r="M108" s="493"/>
      <c r="N108" s="494">
        <f t="shared" ref="N108:N111" si="552">H108+I108-J108+K108-L108+M108</f>
        <v>0</v>
      </c>
      <c r="O108" s="506"/>
      <c r="P108" s="492"/>
      <c r="R108" s="501"/>
      <c r="S108" s="491"/>
      <c r="T108" s="491"/>
      <c r="U108" s="491"/>
      <c r="V108" s="494">
        <f t="shared" ref="V108:V111" si="553">R108+S108-T108+U108</f>
        <v>0</v>
      </c>
      <c r="W108" s="491"/>
      <c r="X108" s="491"/>
      <c r="Y108" s="491"/>
      <c r="Z108" s="491"/>
      <c r="AA108" s="491"/>
      <c r="AB108" s="493"/>
      <c r="AC108" s="494">
        <f t="shared" ref="AC108:AC111" si="554">W108+X108-Y108+Z108-AA108+AB108</f>
        <v>0</v>
      </c>
      <c r="AD108" s="506"/>
      <c r="AE108" s="492"/>
      <c r="AG108" s="501"/>
      <c r="AH108" s="491"/>
      <c r="AI108" s="491"/>
      <c r="AJ108" s="491"/>
      <c r="AK108" s="494">
        <f t="shared" ref="AK108:AK111" si="555">AG108+AH108-AI108+AJ108</f>
        <v>0</v>
      </c>
      <c r="AL108" s="491"/>
      <c r="AM108" s="491"/>
      <c r="AN108" s="491"/>
      <c r="AO108" s="491"/>
      <c r="AP108" s="491"/>
      <c r="AQ108" s="493"/>
      <c r="AR108" s="494">
        <f t="shared" ref="AR108:AR111" si="556">AL108+AM108-AN108+AO108-AP108+AQ108</f>
        <v>0</v>
      </c>
      <c r="AS108" s="506"/>
      <c r="AT108" s="492"/>
      <c r="AV108" s="501"/>
      <c r="AW108" s="491"/>
      <c r="AX108" s="491"/>
      <c r="AY108" s="491"/>
      <c r="AZ108" s="494">
        <f t="shared" ref="AZ108:AZ111" si="557">AV108+AW108-AX108+AY108</f>
        <v>0</v>
      </c>
      <c r="BA108" s="491"/>
      <c r="BB108" s="491"/>
      <c r="BC108" s="491"/>
      <c r="BD108" s="491"/>
      <c r="BE108" s="491"/>
      <c r="BF108" s="493"/>
      <c r="BG108" s="494">
        <f t="shared" ref="BG108:BG111" si="558">BA108+BB108-BC108+BD108-BE108+BF108</f>
        <v>0</v>
      </c>
      <c r="BH108" s="506"/>
      <c r="BI108" s="492"/>
      <c r="BK108" s="501"/>
      <c r="BL108" s="491"/>
      <c r="BM108" s="491"/>
      <c r="BN108" s="491"/>
      <c r="BO108" s="494">
        <f t="shared" ref="BO108:BO111" si="559">BK108+BL108-BM108+BN108</f>
        <v>0</v>
      </c>
      <c r="BP108" s="491"/>
      <c r="BQ108" s="491"/>
      <c r="BR108" s="491"/>
      <c r="BS108" s="491"/>
      <c r="BT108" s="491"/>
      <c r="BU108" s="493"/>
      <c r="BV108" s="494">
        <f t="shared" ref="BV108:BV111" si="560">BP108+BQ108-BR108+BS108-BT108+BU108</f>
        <v>0</v>
      </c>
      <c r="BW108" s="506"/>
      <c r="BX108" s="492"/>
      <c r="BZ108" s="501"/>
      <c r="CA108" s="491"/>
      <c r="CB108" s="491"/>
      <c r="CC108" s="491"/>
      <c r="CD108" s="494">
        <f t="shared" ref="CD108:CD111" si="561">BZ108+CA108-CB108+CC108</f>
        <v>0</v>
      </c>
      <c r="CE108" s="491"/>
      <c r="CF108" s="491"/>
      <c r="CG108" s="491"/>
      <c r="CH108" s="491"/>
      <c r="CI108" s="491"/>
      <c r="CJ108" s="493"/>
      <c r="CK108" s="494">
        <f t="shared" ref="CK108:CK111" si="562">CE108+CF108-CG108+CH108-CI108+CJ108</f>
        <v>0</v>
      </c>
      <c r="CL108" s="506"/>
      <c r="CM108" s="492"/>
      <c r="CO108" s="501"/>
      <c r="CP108" s="491"/>
      <c r="CQ108" s="491"/>
      <c r="CR108" s="491"/>
      <c r="CS108" s="494">
        <f t="shared" ref="CS108:CS111" si="563">CO108+CP108-CQ108+CR108</f>
        <v>0</v>
      </c>
      <c r="CT108" s="491"/>
      <c r="CU108" s="491"/>
      <c r="CV108" s="491"/>
      <c r="CW108" s="491"/>
      <c r="CX108" s="491"/>
      <c r="CY108" s="493"/>
      <c r="CZ108" s="494">
        <f t="shared" ref="CZ108:CZ111" si="564">CT108+CU108-CV108+CW108-CX108+CY108</f>
        <v>0</v>
      </c>
      <c r="DA108" s="506"/>
      <c r="DB108" s="492"/>
      <c r="DD108" s="501"/>
      <c r="DE108" s="491"/>
      <c r="DF108" s="491"/>
      <c r="DG108" s="491"/>
      <c r="DH108" s="494">
        <f t="shared" ref="DH108:DH111" si="565">DD108+DE108-DF108+DG108</f>
        <v>0</v>
      </c>
      <c r="DI108" s="491"/>
      <c r="DJ108" s="491"/>
      <c r="DK108" s="491"/>
      <c r="DL108" s="491"/>
      <c r="DM108" s="491"/>
      <c r="DN108" s="493"/>
      <c r="DO108" s="494">
        <f t="shared" ref="DO108:DO111" si="566">DI108+DJ108-DK108+DL108-DM108+DN108</f>
        <v>0</v>
      </c>
      <c r="DP108" s="506"/>
      <c r="DQ108" s="492"/>
      <c r="DS108" s="501"/>
      <c r="DT108" s="491"/>
      <c r="DU108" s="491"/>
      <c r="DV108" s="491"/>
      <c r="DW108" s="494">
        <f t="shared" ref="DW108:DW111" si="567">DS108+DT108-DU108+DV108</f>
        <v>0</v>
      </c>
      <c r="DX108" s="491"/>
      <c r="DY108" s="491"/>
      <c r="DZ108" s="491"/>
      <c r="EA108" s="491"/>
      <c r="EB108" s="491"/>
      <c r="EC108" s="493"/>
      <c r="ED108" s="494">
        <f t="shared" ref="ED108:ED111" si="568">DX108+DY108-DZ108+EA108-EB108+EC108</f>
        <v>0</v>
      </c>
      <c r="EE108" s="506"/>
      <c r="EF108" s="492"/>
      <c r="EH108" s="501"/>
      <c r="EI108" s="491"/>
      <c r="EJ108" s="491"/>
      <c r="EK108" s="491"/>
      <c r="EL108" s="494">
        <f t="shared" ref="EL108:EL111" si="569">EH108+EI108-EJ108+EK108</f>
        <v>0</v>
      </c>
      <c r="EM108" s="491"/>
      <c r="EN108" s="491"/>
      <c r="EO108" s="491"/>
      <c r="EP108" s="491"/>
      <c r="EQ108" s="491"/>
      <c r="ER108" s="493"/>
      <c r="ES108" s="494">
        <f t="shared" ref="ES108:ES111" si="570">EM108+EN108-EO108+EP108-EQ108+ER108</f>
        <v>0</v>
      </c>
      <c r="ET108" s="506"/>
      <c r="EU108" s="492"/>
    </row>
    <row r="109" spans="2:151" ht="15" hidden="1" customHeight="1" x14ac:dyDescent="0.2">
      <c r="B109" s="496" t="s">
        <v>219</v>
      </c>
      <c r="C109" s="491"/>
      <c r="D109" s="491"/>
      <c r="E109" s="491"/>
      <c r="F109" s="491"/>
      <c r="G109" s="494">
        <f t="shared" si="551"/>
        <v>0</v>
      </c>
      <c r="H109" s="491"/>
      <c r="I109" s="491"/>
      <c r="J109" s="491"/>
      <c r="K109" s="491"/>
      <c r="L109" s="491"/>
      <c r="M109" s="493"/>
      <c r="N109" s="494">
        <f t="shared" si="552"/>
        <v>0</v>
      </c>
      <c r="O109" s="506"/>
      <c r="P109" s="492"/>
      <c r="R109" s="501"/>
      <c r="S109" s="491"/>
      <c r="T109" s="491"/>
      <c r="U109" s="491"/>
      <c r="V109" s="494">
        <f t="shared" si="553"/>
        <v>0</v>
      </c>
      <c r="W109" s="491"/>
      <c r="X109" s="491"/>
      <c r="Y109" s="491"/>
      <c r="Z109" s="491"/>
      <c r="AA109" s="491"/>
      <c r="AB109" s="493"/>
      <c r="AC109" s="494">
        <f t="shared" si="554"/>
        <v>0</v>
      </c>
      <c r="AD109" s="506"/>
      <c r="AE109" s="492"/>
      <c r="AG109" s="501"/>
      <c r="AH109" s="491"/>
      <c r="AI109" s="491"/>
      <c r="AJ109" s="491"/>
      <c r="AK109" s="494">
        <f t="shared" si="555"/>
        <v>0</v>
      </c>
      <c r="AL109" s="491"/>
      <c r="AM109" s="491"/>
      <c r="AN109" s="491"/>
      <c r="AO109" s="491"/>
      <c r="AP109" s="491"/>
      <c r="AQ109" s="493"/>
      <c r="AR109" s="494">
        <f t="shared" si="556"/>
        <v>0</v>
      </c>
      <c r="AS109" s="506"/>
      <c r="AT109" s="492"/>
      <c r="AV109" s="501"/>
      <c r="AW109" s="491"/>
      <c r="AX109" s="491"/>
      <c r="AY109" s="491"/>
      <c r="AZ109" s="494">
        <f t="shared" si="557"/>
        <v>0</v>
      </c>
      <c r="BA109" s="491"/>
      <c r="BB109" s="491"/>
      <c r="BC109" s="491"/>
      <c r="BD109" s="491"/>
      <c r="BE109" s="491"/>
      <c r="BF109" s="493"/>
      <c r="BG109" s="494">
        <f t="shared" si="558"/>
        <v>0</v>
      </c>
      <c r="BH109" s="506"/>
      <c r="BI109" s="492"/>
      <c r="BK109" s="501"/>
      <c r="BL109" s="491"/>
      <c r="BM109" s="491"/>
      <c r="BN109" s="491"/>
      <c r="BO109" s="494">
        <f t="shared" si="559"/>
        <v>0</v>
      </c>
      <c r="BP109" s="491"/>
      <c r="BQ109" s="491"/>
      <c r="BR109" s="491"/>
      <c r="BS109" s="491"/>
      <c r="BT109" s="491"/>
      <c r="BU109" s="493"/>
      <c r="BV109" s="494">
        <f t="shared" si="560"/>
        <v>0</v>
      </c>
      <c r="BW109" s="506"/>
      <c r="BX109" s="492"/>
      <c r="BZ109" s="501"/>
      <c r="CA109" s="491"/>
      <c r="CB109" s="491"/>
      <c r="CC109" s="491"/>
      <c r="CD109" s="494">
        <f t="shared" si="561"/>
        <v>0</v>
      </c>
      <c r="CE109" s="491"/>
      <c r="CF109" s="491"/>
      <c r="CG109" s="491"/>
      <c r="CH109" s="491"/>
      <c r="CI109" s="491"/>
      <c r="CJ109" s="493"/>
      <c r="CK109" s="494">
        <f t="shared" si="562"/>
        <v>0</v>
      </c>
      <c r="CL109" s="506"/>
      <c r="CM109" s="492"/>
      <c r="CO109" s="501"/>
      <c r="CP109" s="491"/>
      <c r="CQ109" s="491"/>
      <c r="CR109" s="491"/>
      <c r="CS109" s="494">
        <f t="shared" si="563"/>
        <v>0</v>
      </c>
      <c r="CT109" s="491"/>
      <c r="CU109" s="491"/>
      <c r="CV109" s="491"/>
      <c r="CW109" s="491"/>
      <c r="CX109" s="491"/>
      <c r="CY109" s="493"/>
      <c r="CZ109" s="494">
        <f t="shared" si="564"/>
        <v>0</v>
      </c>
      <c r="DA109" s="506"/>
      <c r="DB109" s="492"/>
      <c r="DD109" s="501"/>
      <c r="DE109" s="491"/>
      <c r="DF109" s="491"/>
      <c r="DG109" s="491"/>
      <c r="DH109" s="494">
        <f t="shared" si="565"/>
        <v>0</v>
      </c>
      <c r="DI109" s="491"/>
      <c r="DJ109" s="491"/>
      <c r="DK109" s="491"/>
      <c r="DL109" s="491"/>
      <c r="DM109" s="491"/>
      <c r="DN109" s="493"/>
      <c r="DO109" s="494">
        <f t="shared" si="566"/>
        <v>0</v>
      </c>
      <c r="DP109" s="506"/>
      <c r="DQ109" s="492"/>
      <c r="DS109" s="501"/>
      <c r="DT109" s="491"/>
      <c r="DU109" s="491"/>
      <c r="DV109" s="491"/>
      <c r="DW109" s="494">
        <f t="shared" si="567"/>
        <v>0</v>
      </c>
      <c r="DX109" s="491"/>
      <c r="DY109" s="491"/>
      <c r="DZ109" s="491"/>
      <c r="EA109" s="491"/>
      <c r="EB109" s="491"/>
      <c r="EC109" s="493"/>
      <c r="ED109" s="494">
        <f t="shared" si="568"/>
        <v>0</v>
      </c>
      <c r="EE109" s="506"/>
      <c r="EF109" s="492"/>
      <c r="EH109" s="501"/>
      <c r="EI109" s="491"/>
      <c r="EJ109" s="491"/>
      <c r="EK109" s="491"/>
      <c r="EL109" s="494">
        <f t="shared" si="569"/>
        <v>0</v>
      </c>
      <c r="EM109" s="491"/>
      <c r="EN109" s="491"/>
      <c r="EO109" s="491"/>
      <c r="EP109" s="491"/>
      <c r="EQ109" s="491"/>
      <c r="ER109" s="493"/>
      <c r="ES109" s="494">
        <f t="shared" si="570"/>
        <v>0</v>
      </c>
      <c r="ET109" s="506"/>
      <c r="EU109" s="492"/>
    </row>
    <row r="110" spans="2:151" ht="15" hidden="1" customHeight="1" x14ac:dyDescent="0.2">
      <c r="B110" s="496" t="s">
        <v>220</v>
      </c>
      <c r="C110" s="491"/>
      <c r="D110" s="491"/>
      <c r="E110" s="491"/>
      <c r="F110" s="491"/>
      <c r="G110" s="494">
        <f t="shared" si="551"/>
        <v>0</v>
      </c>
      <c r="H110" s="491"/>
      <c r="I110" s="491"/>
      <c r="J110" s="491"/>
      <c r="K110" s="491"/>
      <c r="L110" s="491"/>
      <c r="M110" s="493"/>
      <c r="N110" s="494">
        <f t="shared" si="552"/>
        <v>0</v>
      </c>
      <c r="O110" s="506"/>
      <c r="P110" s="492"/>
      <c r="R110" s="501"/>
      <c r="S110" s="491"/>
      <c r="T110" s="491"/>
      <c r="U110" s="491"/>
      <c r="V110" s="494">
        <f t="shared" si="553"/>
        <v>0</v>
      </c>
      <c r="W110" s="491"/>
      <c r="X110" s="491"/>
      <c r="Y110" s="491"/>
      <c r="Z110" s="491"/>
      <c r="AA110" s="491"/>
      <c r="AB110" s="493"/>
      <c r="AC110" s="494">
        <f t="shared" si="554"/>
        <v>0</v>
      </c>
      <c r="AD110" s="506"/>
      <c r="AE110" s="492"/>
      <c r="AG110" s="501"/>
      <c r="AH110" s="491"/>
      <c r="AI110" s="491"/>
      <c r="AJ110" s="491"/>
      <c r="AK110" s="494">
        <f t="shared" si="555"/>
        <v>0</v>
      </c>
      <c r="AL110" s="491"/>
      <c r="AM110" s="491"/>
      <c r="AN110" s="491"/>
      <c r="AO110" s="491"/>
      <c r="AP110" s="491"/>
      <c r="AQ110" s="493"/>
      <c r="AR110" s="494">
        <f t="shared" si="556"/>
        <v>0</v>
      </c>
      <c r="AS110" s="506"/>
      <c r="AT110" s="492"/>
      <c r="AV110" s="501"/>
      <c r="AW110" s="491"/>
      <c r="AX110" s="491"/>
      <c r="AY110" s="491"/>
      <c r="AZ110" s="494">
        <f t="shared" si="557"/>
        <v>0</v>
      </c>
      <c r="BA110" s="491"/>
      <c r="BB110" s="491"/>
      <c r="BC110" s="491"/>
      <c r="BD110" s="491"/>
      <c r="BE110" s="491"/>
      <c r="BF110" s="493"/>
      <c r="BG110" s="494">
        <f t="shared" si="558"/>
        <v>0</v>
      </c>
      <c r="BH110" s="506"/>
      <c r="BI110" s="492"/>
      <c r="BK110" s="501"/>
      <c r="BL110" s="491"/>
      <c r="BM110" s="491"/>
      <c r="BN110" s="491"/>
      <c r="BO110" s="494">
        <f t="shared" si="559"/>
        <v>0</v>
      </c>
      <c r="BP110" s="491"/>
      <c r="BQ110" s="491"/>
      <c r="BR110" s="491"/>
      <c r="BS110" s="491"/>
      <c r="BT110" s="491"/>
      <c r="BU110" s="493"/>
      <c r="BV110" s="494">
        <f t="shared" si="560"/>
        <v>0</v>
      </c>
      <c r="BW110" s="506"/>
      <c r="BX110" s="492"/>
      <c r="BZ110" s="501"/>
      <c r="CA110" s="491"/>
      <c r="CB110" s="491"/>
      <c r="CC110" s="491"/>
      <c r="CD110" s="494">
        <f t="shared" si="561"/>
        <v>0</v>
      </c>
      <c r="CE110" s="491"/>
      <c r="CF110" s="491"/>
      <c r="CG110" s="491"/>
      <c r="CH110" s="491"/>
      <c r="CI110" s="491"/>
      <c r="CJ110" s="493"/>
      <c r="CK110" s="494">
        <f t="shared" si="562"/>
        <v>0</v>
      </c>
      <c r="CL110" s="506"/>
      <c r="CM110" s="492"/>
      <c r="CO110" s="501"/>
      <c r="CP110" s="491"/>
      <c r="CQ110" s="491"/>
      <c r="CR110" s="491"/>
      <c r="CS110" s="494">
        <f t="shared" si="563"/>
        <v>0</v>
      </c>
      <c r="CT110" s="491"/>
      <c r="CU110" s="491"/>
      <c r="CV110" s="491"/>
      <c r="CW110" s="491"/>
      <c r="CX110" s="491"/>
      <c r="CY110" s="493"/>
      <c r="CZ110" s="494">
        <f t="shared" si="564"/>
        <v>0</v>
      </c>
      <c r="DA110" s="506"/>
      <c r="DB110" s="492"/>
      <c r="DD110" s="501"/>
      <c r="DE110" s="491"/>
      <c r="DF110" s="491"/>
      <c r="DG110" s="491"/>
      <c r="DH110" s="494">
        <f t="shared" si="565"/>
        <v>0</v>
      </c>
      <c r="DI110" s="491"/>
      <c r="DJ110" s="491"/>
      <c r="DK110" s="491"/>
      <c r="DL110" s="491"/>
      <c r="DM110" s="491"/>
      <c r="DN110" s="493"/>
      <c r="DO110" s="494">
        <f t="shared" si="566"/>
        <v>0</v>
      </c>
      <c r="DP110" s="506"/>
      <c r="DQ110" s="492"/>
      <c r="DS110" s="501"/>
      <c r="DT110" s="491"/>
      <c r="DU110" s="491"/>
      <c r="DV110" s="491"/>
      <c r="DW110" s="494">
        <f t="shared" si="567"/>
        <v>0</v>
      </c>
      <c r="DX110" s="491"/>
      <c r="DY110" s="491"/>
      <c r="DZ110" s="491"/>
      <c r="EA110" s="491"/>
      <c r="EB110" s="491"/>
      <c r="EC110" s="493"/>
      <c r="ED110" s="494">
        <f t="shared" si="568"/>
        <v>0</v>
      </c>
      <c r="EE110" s="506"/>
      <c r="EF110" s="492"/>
      <c r="EH110" s="501"/>
      <c r="EI110" s="491"/>
      <c r="EJ110" s="491"/>
      <c r="EK110" s="491"/>
      <c r="EL110" s="494">
        <f t="shared" si="569"/>
        <v>0</v>
      </c>
      <c r="EM110" s="491"/>
      <c r="EN110" s="491"/>
      <c r="EO110" s="491"/>
      <c r="EP110" s="491"/>
      <c r="EQ110" s="491"/>
      <c r="ER110" s="493"/>
      <c r="ES110" s="494">
        <f t="shared" si="570"/>
        <v>0</v>
      </c>
      <c r="ET110" s="506"/>
      <c r="EU110" s="492"/>
    </row>
    <row r="111" spans="2:151" ht="15" hidden="1" customHeight="1" x14ac:dyDescent="0.2">
      <c r="B111" s="496" t="s">
        <v>221</v>
      </c>
      <c r="C111" s="491"/>
      <c r="D111" s="491"/>
      <c r="E111" s="491"/>
      <c r="F111" s="491"/>
      <c r="G111" s="494">
        <f t="shared" si="551"/>
        <v>0</v>
      </c>
      <c r="H111" s="491"/>
      <c r="I111" s="491"/>
      <c r="J111" s="491"/>
      <c r="K111" s="491"/>
      <c r="L111" s="491"/>
      <c r="M111" s="493"/>
      <c r="N111" s="494">
        <f t="shared" si="552"/>
        <v>0</v>
      </c>
      <c r="O111" s="506"/>
      <c r="P111" s="492"/>
      <c r="R111" s="501"/>
      <c r="S111" s="491"/>
      <c r="T111" s="491"/>
      <c r="U111" s="491"/>
      <c r="V111" s="494">
        <f t="shared" si="553"/>
        <v>0</v>
      </c>
      <c r="W111" s="491"/>
      <c r="X111" s="491"/>
      <c r="Y111" s="491"/>
      <c r="Z111" s="491"/>
      <c r="AA111" s="491"/>
      <c r="AB111" s="493"/>
      <c r="AC111" s="494">
        <f t="shared" si="554"/>
        <v>0</v>
      </c>
      <c r="AD111" s="506"/>
      <c r="AE111" s="492"/>
      <c r="AG111" s="501"/>
      <c r="AH111" s="491"/>
      <c r="AI111" s="491"/>
      <c r="AJ111" s="491"/>
      <c r="AK111" s="494">
        <f t="shared" si="555"/>
        <v>0</v>
      </c>
      <c r="AL111" s="491"/>
      <c r="AM111" s="491"/>
      <c r="AN111" s="491"/>
      <c r="AO111" s="491"/>
      <c r="AP111" s="491"/>
      <c r="AQ111" s="493"/>
      <c r="AR111" s="494">
        <f t="shared" si="556"/>
        <v>0</v>
      </c>
      <c r="AS111" s="506"/>
      <c r="AT111" s="492"/>
      <c r="AV111" s="501"/>
      <c r="AW111" s="491"/>
      <c r="AX111" s="491"/>
      <c r="AY111" s="491"/>
      <c r="AZ111" s="494">
        <f t="shared" si="557"/>
        <v>0</v>
      </c>
      <c r="BA111" s="491"/>
      <c r="BB111" s="491"/>
      <c r="BC111" s="491"/>
      <c r="BD111" s="491"/>
      <c r="BE111" s="491"/>
      <c r="BF111" s="493"/>
      <c r="BG111" s="494">
        <f t="shared" si="558"/>
        <v>0</v>
      </c>
      <c r="BH111" s="506"/>
      <c r="BI111" s="492"/>
      <c r="BK111" s="501"/>
      <c r="BL111" s="491"/>
      <c r="BM111" s="491"/>
      <c r="BN111" s="491"/>
      <c r="BO111" s="494">
        <f t="shared" si="559"/>
        <v>0</v>
      </c>
      <c r="BP111" s="491"/>
      <c r="BQ111" s="491"/>
      <c r="BR111" s="491"/>
      <c r="BS111" s="491"/>
      <c r="BT111" s="491"/>
      <c r="BU111" s="493"/>
      <c r="BV111" s="494">
        <f t="shared" si="560"/>
        <v>0</v>
      </c>
      <c r="BW111" s="506"/>
      <c r="BX111" s="492"/>
      <c r="BZ111" s="501"/>
      <c r="CA111" s="491"/>
      <c r="CB111" s="491"/>
      <c r="CC111" s="491"/>
      <c r="CD111" s="494">
        <f t="shared" si="561"/>
        <v>0</v>
      </c>
      <c r="CE111" s="491"/>
      <c r="CF111" s="491"/>
      <c r="CG111" s="491"/>
      <c r="CH111" s="491"/>
      <c r="CI111" s="491"/>
      <c r="CJ111" s="493"/>
      <c r="CK111" s="494">
        <f t="shared" si="562"/>
        <v>0</v>
      </c>
      <c r="CL111" s="506"/>
      <c r="CM111" s="492"/>
      <c r="CO111" s="501"/>
      <c r="CP111" s="491"/>
      <c r="CQ111" s="491"/>
      <c r="CR111" s="491"/>
      <c r="CS111" s="494">
        <f t="shared" si="563"/>
        <v>0</v>
      </c>
      <c r="CT111" s="491"/>
      <c r="CU111" s="491"/>
      <c r="CV111" s="491"/>
      <c r="CW111" s="491"/>
      <c r="CX111" s="491"/>
      <c r="CY111" s="493"/>
      <c r="CZ111" s="494">
        <f t="shared" si="564"/>
        <v>0</v>
      </c>
      <c r="DA111" s="506"/>
      <c r="DB111" s="492"/>
      <c r="DD111" s="501"/>
      <c r="DE111" s="491"/>
      <c r="DF111" s="491"/>
      <c r="DG111" s="491"/>
      <c r="DH111" s="494">
        <f t="shared" si="565"/>
        <v>0</v>
      </c>
      <c r="DI111" s="491"/>
      <c r="DJ111" s="491"/>
      <c r="DK111" s="491"/>
      <c r="DL111" s="491"/>
      <c r="DM111" s="491"/>
      <c r="DN111" s="493"/>
      <c r="DO111" s="494">
        <f t="shared" si="566"/>
        <v>0</v>
      </c>
      <c r="DP111" s="506"/>
      <c r="DQ111" s="492"/>
      <c r="DS111" s="501"/>
      <c r="DT111" s="491"/>
      <c r="DU111" s="491"/>
      <c r="DV111" s="491"/>
      <c r="DW111" s="494">
        <f t="shared" si="567"/>
        <v>0</v>
      </c>
      <c r="DX111" s="491"/>
      <c r="DY111" s="491"/>
      <c r="DZ111" s="491"/>
      <c r="EA111" s="491"/>
      <c r="EB111" s="491"/>
      <c r="EC111" s="493"/>
      <c r="ED111" s="494">
        <f t="shared" si="568"/>
        <v>0</v>
      </c>
      <c r="EE111" s="506"/>
      <c r="EF111" s="492"/>
      <c r="EH111" s="501"/>
      <c r="EI111" s="491"/>
      <c r="EJ111" s="491"/>
      <c r="EK111" s="491"/>
      <c r="EL111" s="494">
        <f t="shared" si="569"/>
        <v>0</v>
      </c>
      <c r="EM111" s="491"/>
      <c r="EN111" s="491"/>
      <c r="EO111" s="491"/>
      <c r="EP111" s="491"/>
      <c r="EQ111" s="491"/>
      <c r="ER111" s="493"/>
      <c r="ES111" s="494">
        <f t="shared" si="570"/>
        <v>0</v>
      </c>
      <c r="ET111" s="506"/>
      <c r="EU111" s="492"/>
    </row>
    <row r="112" spans="2:151" ht="15" hidden="1" customHeight="1" x14ac:dyDescent="0.2">
      <c r="B112" s="496" t="s">
        <v>222</v>
      </c>
      <c r="C112" s="494">
        <f t="shared" ref="C112:P112" si="571">SUM(C113:C118)</f>
        <v>0</v>
      </c>
      <c r="D112" s="494">
        <f t="shared" si="571"/>
        <v>0</v>
      </c>
      <c r="E112" s="494">
        <f t="shared" si="571"/>
        <v>0</v>
      </c>
      <c r="F112" s="494">
        <f t="shared" si="571"/>
        <v>0</v>
      </c>
      <c r="G112" s="494">
        <f t="shared" si="571"/>
        <v>0</v>
      </c>
      <c r="H112" s="494">
        <f t="shared" si="571"/>
        <v>0</v>
      </c>
      <c r="I112" s="494">
        <f t="shared" si="571"/>
        <v>0</v>
      </c>
      <c r="J112" s="494">
        <f t="shared" si="571"/>
        <v>0</v>
      </c>
      <c r="K112" s="494">
        <f t="shared" si="571"/>
        <v>0</v>
      </c>
      <c r="L112" s="494">
        <f t="shared" si="571"/>
        <v>0</v>
      </c>
      <c r="M112" s="494">
        <f t="shared" si="571"/>
        <v>0</v>
      </c>
      <c r="N112" s="494">
        <f t="shared" si="571"/>
        <v>0</v>
      </c>
      <c r="O112" s="494">
        <f t="shared" si="571"/>
        <v>0</v>
      </c>
      <c r="P112" s="495">
        <f t="shared" si="571"/>
        <v>0</v>
      </c>
      <c r="R112" s="500">
        <f t="shared" ref="R112:AE112" si="572">SUM(R113:R118)</f>
        <v>0</v>
      </c>
      <c r="S112" s="494">
        <f t="shared" si="572"/>
        <v>0</v>
      </c>
      <c r="T112" s="494">
        <f t="shared" si="572"/>
        <v>0</v>
      </c>
      <c r="U112" s="494">
        <f t="shared" si="572"/>
        <v>0</v>
      </c>
      <c r="V112" s="494">
        <f t="shared" si="572"/>
        <v>0</v>
      </c>
      <c r="W112" s="494">
        <f t="shared" si="572"/>
        <v>0</v>
      </c>
      <c r="X112" s="494">
        <f t="shared" si="572"/>
        <v>0</v>
      </c>
      <c r="Y112" s="494">
        <f t="shared" si="572"/>
        <v>0</v>
      </c>
      <c r="Z112" s="494">
        <f t="shared" si="572"/>
        <v>0</v>
      </c>
      <c r="AA112" s="494">
        <f t="shared" si="572"/>
        <v>0</v>
      </c>
      <c r="AB112" s="494">
        <f t="shared" si="572"/>
        <v>0</v>
      </c>
      <c r="AC112" s="494">
        <f t="shared" si="572"/>
        <v>0</v>
      </c>
      <c r="AD112" s="494">
        <f t="shared" si="572"/>
        <v>0</v>
      </c>
      <c r="AE112" s="495">
        <f t="shared" si="572"/>
        <v>0</v>
      </c>
      <c r="AG112" s="500">
        <f t="shared" ref="AG112:AT112" si="573">SUM(AG113:AG118)</f>
        <v>0</v>
      </c>
      <c r="AH112" s="494">
        <f t="shared" si="573"/>
        <v>0</v>
      </c>
      <c r="AI112" s="494">
        <f t="shared" si="573"/>
        <v>0</v>
      </c>
      <c r="AJ112" s="494">
        <f t="shared" si="573"/>
        <v>0</v>
      </c>
      <c r="AK112" s="494">
        <f t="shared" si="573"/>
        <v>0</v>
      </c>
      <c r="AL112" s="494">
        <f t="shared" si="573"/>
        <v>0</v>
      </c>
      <c r="AM112" s="494">
        <f t="shared" si="573"/>
        <v>0</v>
      </c>
      <c r="AN112" s="494">
        <f t="shared" si="573"/>
        <v>0</v>
      </c>
      <c r="AO112" s="494">
        <f t="shared" si="573"/>
        <v>0</v>
      </c>
      <c r="AP112" s="494">
        <f t="shared" si="573"/>
        <v>0</v>
      </c>
      <c r="AQ112" s="494">
        <f t="shared" si="573"/>
        <v>0</v>
      </c>
      <c r="AR112" s="494">
        <f t="shared" si="573"/>
        <v>0</v>
      </c>
      <c r="AS112" s="494">
        <f t="shared" si="573"/>
        <v>0</v>
      </c>
      <c r="AT112" s="495">
        <f t="shared" si="573"/>
        <v>0</v>
      </c>
      <c r="AV112" s="500">
        <f t="shared" ref="AV112:BI112" si="574">SUM(AV113:AV118)</f>
        <v>0</v>
      </c>
      <c r="AW112" s="494">
        <f t="shared" si="574"/>
        <v>0</v>
      </c>
      <c r="AX112" s="494">
        <f t="shared" si="574"/>
        <v>0</v>
      </c>
      <c r="AY112" s="494">
        <f t="shared" si="574"/>
        <v>0</v>
      </c>
      <c r="AZ112" s="494">
        <f t="shared" si="574"/>
        <v>0</v>
      </c>
      <c r="BA112" s="494">
        <f t="shared" si="574"/>
        <v>0</v>
      </c>
      <c r="BB112" s="494">
        <f t="shared" si="574"/>
        <v>0</v>
      </c>
      <c r="BC112" s="494">
        <f t="shared" si="574"/>
        <v>0</v>
      </c>
      <c r="BD112" s="494">
        <f t="shared" si="574"/>
        <v>0</v>
      </c>
      <c r="BE112" s="494">
        <f t="shared" si="574"/>
        <v>0</v>
      </c>
      <c r="BF112" s="494">
        <f t="shared" si="574"/>
        <v>0</v>
      </c>
      <c r="BG112" s="494">
        <f t="shared" si="574"/>
        <v>0</v>
      </c>
      <c r="BH112" s="494">
        <f t="shared" si="574"/>
        <v>0</v>
      </c>
      <c r="BI112" s="495">
        <f t="shared" si="574"/>
        <v>0</v>
      </c>
      <c r="BK112" s="500">
        <f t="shared" ref="BK112:BX112" si="575">SUM(BK113:BK118)</f>
        <v>0</v>
      </c>
      <c r="BL112" s="494">
        <f t="shared" si="575"/>
        <v>0</v>
      </c>
      <c r="BM112" s="494">
        <f t="shared" si="575"/>
        <v>0</v>
      </c>
      <c r="BN112" s="494">
        <f t="shared" si="575"/>
        <v>0</v>
      </c>
      <c r="BO112" s="494">
        <f t="shared" si="575"/>
        <v>0</v>
      </c>
      <c r="BP112" s="494">
        <f t="shared" si="575"/>
        <v>0</v>
      </c>
      <c r="BQ112" s="494">
        <f t="shared" si="575"/>
        <v>0</v>
      </c>
      <c r="BR112" s="494">
        <f t="shared" si="575"/>
        <v>0</v>
      </c>
      <c r="BS112" s="494">
        <f t="shared" si="575"/>
        <v>0</v>
      </c>
      <c r="BT112" s="494">
        <f t="shared" si="575"/>
        <v>0</v>
      </c>
      <c r="BU112" s="494">
        <f t="shared" si="575"/>
        <v>0</v>
      </c>
      <c r="BV112" s="494">
        <f t="shared" si="575"/>
        <v>0</v>
      </c>
      <c r="BW112" s="494">
        <f t="shared" si="575"/>
        <v>0</v>
      </c>
      <c r="BX112" s="495">
        <f t="shared" si="575"/>
        <v>0</v>
      </c>
      <c r="BZ112" s="500">
        <f t="shared" ref="BZ112:CM112" si="576">SUM(BZ113:BZ118)</f>
        <v>0</v>
      </c>
      <c r="CA112" s="494">
        <f t="shared" si="576"/>
        <v>0</v>
      </c>
      <c r="CB112" s="494">
        <f t="shared" si="576"/>
        <v>0</v>
      </c>
      <c r="CC112" s="494">
        <f t="shared" si="576"/>
        <v>0</v>
      </c>
      <c r="CD112" s="494">
        <f t="shared" si="576"/>
        <v>0</v>
      </c>
      <c r="CE112" s="494">
        <f t="shared" si="576"/>
        <v>0</v>
      </c>
      <c r="CF112" s="494">
        <f t="shared" si="576"/>
        <v>0</v>
      </c>
      <c r="CG112" s="494">
        <f t="shared" si="576"/>
        <v>0</v>
      </c>
      <c r="CH112" s="494">
        <f t="shared" si="576"/>
        <v>0</v>
      </c>
      <c r="CI112" s="494">
        <f t="shared" si="576"/>
        <v>0</v>
      </c>
      <c r="CJ112" s="494">
        <f t="shared" si="576"/>
        <v>0</v>
      </c>
      <c r="CK112" s="494">
        <f t="shared" si="576"/>
        <v>0</v>
      </c>
      <c r="CL112" s="494">
        <f t="shared" si="576"/>
        <v>0</v>
      </c>
      <c r="CM112" s="495">
        <f t="shared" si="576"/>
        <v>0</v>
      </c>
      <c r="CO112" s="500">
        <f t="shared" ref="CO112:DB112" si="577">SUM(CO113:CO118)</f>
        <v>0</v>
      </c>
      <c r="CP112" s="494">
        <f t="shared" si="577"/>
        <v>0</v>
      </c>
      <c r="CQ112" s="494">
        <f t="shared" si="577"/>
        <v>0</v>
      </c>
      <c r="CR112" s="494">
        <f t="shared" si="577"/>
        <v>0</v>
      </c>
      <c r="CS112" s="494">
        <f t="shared" si="577"/>
        <v>0</v>
      </c>
      <c r="CT112" s="494">
        <f t="shared" si="577"/>
        <v>0</v>
      </c>
      <c r="CU112" s="494">
        <f t="shared" si="577"/>
        <v>0</v>
      </c>
      <c r="CV112" s="494">
        <f t="shared" si="577"/>
        <v>0</v>
      </c>
      <c r="CW112" s="494">
        <f t="shared" si="577"/>
        <v>0</v>
      </c>
      <c r="CX112" s="494">
        <f t="shared" si="577"/>
        <v>0</v>
      </c>
      <c r="CY112" s="494">
        <f t="shared" si="577"/>
        <v>0</v>
      </c>
      <c r="CZ112" s="494">
        <f t="shared" si="577"/>
        <v>0</v>
      </c>
      <c r="DA112" s="494">
        <f t="shared" si="577"/>
        <v>0</v>
      </c>
      <c r="DB112" s="495">
        <f t="shared" si="577"/>
        <v>0</v>
      </c>
      <c r="DD112" s="500">
        <f t="shared" ref="DD112:DQ112" si="578">SUM(DD113:DD118)</f>
        <v>0</v>
      </c>
      <c r="DE112" s="494">
        <f t="shared" si="578"/>
        <v>0</v>
      </c>
      <c r="DF112" s="494">
        <f t="shared" si="578"/>
        <v>0</v>
      </c>
      <c r="DG112" s="494">
        <f t="shared" si="578"/>
        <v>0</v>
      </c>
      <c r="DH112" s="494">
        <f t="shared" si="578"/>
        <v>0</v>
      </c>
      <c r="DI112" s="494">
        <f t="shared" si="578"/>
        <v>0</v>
      </c>
      <c r="DJ112" s="494">
        <f t="shared" si="578"/>
        <v>0</v>
      </c>
      <c r="DK112" s="494">
        <f t="shared" si="578"/>
        <v>0</v>
      </c>
      <c r="DL112" s="494">
        <f t="shared" si="578"/>
        <v>0</v>
      </c>
      <c r="DM112" s="494">
        <f t="shared" si="578"/>
        <v>0</v>
      </c>
      <c r="DN112" s="494">
        <f t="shared" si="578"/>
        <v>0</v>
      </c>
      <c r="DO112" s="494">
        <f t="shared" si="578"/>
        <v>0</v>
      </c>
      <c r="DP112" s="494">
        <f t="shared" si="578"/>
        <v>0</v>
      </c>
      <c r="DQ112" s="495">
        <f t="shared" si="578"/>
        <v>0</v>
      </c>
      <c r="DS112" s="500">
        <f t="shared" ref="DS112:EF112" si="579">SUM(DS113:DS118)</f>
        <v>0</v>
      </c>
      <c r="DT112" s="494">
        <f t="shared" si="579"/>
        <v>0</v>
      </c>
      <c r="DU112" s="494">
        <f t="shared" si="579"/>
        <v>0</v>
      </c>
      <c r="DV112" s="494">
        <f t="shared" si="579"/>
        <v>0</v>
      </c>
      <c r="DW112" s="494">
        <f t="shared" si="579"/>
        <v>0</v>
      </c>
      <c r="DX112" s="494">
        <f t="shared" si="579"/>
        <v>0</v>
      </c>
      <c r="DY112" s="494">
        <f t="shared" si="579"/>
        <v>0</v>
      </c>
      <c r="DZ112" s="494">
        <f t="shared" si="579"/>
        <v>0</v>
      </c>
      <c r="EA112" s="494">
        <f t="shared" si="579"/>
        <v>0</v>
      </c>
      <c r="EB112" s="494">
        <f t="shared" si="579"/>
        <v>0</v>
      </c>
      <c r="EC112" s="494">
        <f t="shared" si="579"/>
        <v>0</v>
      </c>
      <c r="ED112" s="494">
        <f t="shared" si="579"/>
        <v>0</v>
      </c>
      <c r="EE112" s="494">
        <f t="shared" si="579"/>
        <v>0</v>
      </c>
      <c r="EF112" s="495">
        <f t="shared" si="579"/>
        <v>0</v>
      </c>
      <c r="EH112" s="500">
        <f t="shared" ref="EH112:EU112" si="580">SUM(EH113:EH118)</f>
        <v>0</v>
      </c>
      <c r="EI112" s="494">
        <f t="shared" si="580"/>
        <v>0</v>
      </c>
      <c r="EJ112" s="494">
        <f t="shared" si="580"/>
        <v>0</v>
      </c>
      <c r="EK112" s="494">
        <f t="shared" si="580"/>
        <v>0</v>
      </c>
      <c r="EL112" s="494">
        <f t="shared" si="580"/>
        <v>0</v>
      </c>
      <c r="EM112" s="494">
        <f t="shared" si="580"/>
        <v>0</v>
      </c>
      <c r="EN112" s="494">
        <f t="shared" si="580"/>
        <v>0</v>
      </c>
      <c r="EO112" s="494">
        <f t="shared" si="580"/>
        <v>0</v>
      </c>
      <c r="EP112" s="494">
        <f t="shared" si="580"/>
        <v>0</v>
      </c>
      <c r="EQ112" s="494">
        <f t="shared" si="580"/>
        <v>0</v>
      </c>
      <c r="ER112" s="494">
        <f t="shared" si="580"/>
        <v>0</v>
      </c>
      <c r="ES112" s="494">
        <f t="shared" si="580"/>
        <v>0</v>
      </c>
      <c r="ET112" s="494">
        <f t="shared" si="580"/>
        <v>0</v>
      </c>
      <c r="EU112" s="495">
        <f t="shared" si="580"/>
        <v>0</v>
      </c>
    </row>
    <row r="113" spans="2:151" ht="15" hidden="1" customHeight="1" x14ac:dyDescent="0.2">
      <c r="B113" s="496" t="s">
        <v>223</v>
      </c>
      <c r="C113" s="491"/>
      <c r="D113" s="491"/>
      <c r="E113" s="491"/>
      <c r="F113" s="491"/>
      <c r="G113" s="494">
        <f t="shared" ref="G113:G118" si="581">C113+D113-E113+F113</f>
        <v>0</v>
      </c>
      <c r="H113" s="491"/>
      <c r="I113" s="491"/>
      <c r="J113" s="491"/>
      <c r="K113" s="491"/>
      <c r="L113" s="491"/>
      <c r="M113" s="493"/>
      <c r="N113" s="494">
        <f t="shared" ref="N113:N118" si="582">H113+I113-J113+K113-L113+M113</f>
        <v>0</v>
      </c>
      <c r="O113" s="506"/>
      <c r="P113" s="492"/>
      <c r="R113" s="501"/>
      <c r="S113" s="491"/>
      <c r="T113" s="491"/>
      <c r="U113" s="491"/>
      <c r="V113" s="494">
        <f t="shared" ref="V113:V118" si="583">R113+S113-T113+U113</f>
        <v>0</v>
      </c>
      <c r="W113" s="491"/>
      <c r="X113" s="491"/>
      <c r="Y113" s="491"/>
      <c r="Z113" s="491"/>
      <c r="AA113" s="491"/>
      <c r="AB113" s="493"/>
      <c r="AC113" s="494">
        <f t="shared" ref="AC113:AC118" si="584">W113+X113-Y113+Z113-AA113+AB113</f>
        <v>0</v>
      </c>
      <c r="AD113" s="506"/>
      <c r="AE113" s="492"/>
      <c r="AG113" s="501"/>
      <c r="AH113" s="491"/>
      <c r="AI113" s="491"/>
      <c r="AJ113" s="491"/>
      <c r="AK113" s="494">
        <f t="shared" ref="AK113:AK118" si="585">AG113+AH113-AI113+AJ113</f>
        <v>0</v>
      </c>
      <c r="AL113" s="491"/>
      <c r="AM113" s="491"/>
      <c r="AN113" s="491"/>
      <c r="AO113" s="491"/>
      <c r="AP113" s="491"/>
      <c r="AQ113" s="493"/>
      <c r="AR113" s="494">
        <f t="shared" ref="AR113:AR118" si="586">AL113+AM113-AN113+AO113-AP113+AQ113</f>
        <v>0</v>
      </c>
      <c r="AS113" s="506"/>
      <c r="AT113" s="492"/>
      <c r="AV113" s="501"/>
      <c r="AW113" s="491"/>
      <c r="AX113" s="491"/>
      <c r="AY113" s="491"/>
      <c r="AZ113" s="494">
        <f t="shared" ref="AZ113:AZ118" si="587">AV113+AW113-AX113+AY113</f>
        <v>0</v>
      </c>
      <c r="BA113" s="491"/>
      <c r="BB113" s="491"/>
      <c r="BC113" s="491"/>
      <c r="BD113" s="491"/>
      <c r="BE113" s="491"/>
      <c r="BF113" s="493"/>
      <c r="BG113" s="494">
        <f t="shared" ref="BG113:BG118" si="588">BA113+BB113-BC113+BD113-BE113+BF113</f>
        <v>0</v>
      </c>
      <c r="BH113" s="506"/>
      <c r="BI113" s="492"/>
      <c r="BK113" s="501"/>
      <c r="BL113" s="491"/>
      <c r="BM113" s="491"/>
      <c r="BN113" s="491"/>
      <c r="BO113" s="494">
        <f t="shared" ref="BO113:BO118" si="589">BK113+BL113-BM113+BN113</f>
        <v>0</v>
      </c>
      <c r="BP113" s="491"/>
      <c r="BQ113" s="491"/>
      <c r="BR113" s="491"/>
      <c r="BS113" s="491"/>
      <c r="BT113" s="491"/>
      <c r="BU113" s="493"/>
      <c r="BV113" s="494">
        <f t="shared" ref="BV113:BV118" si="590">BP113+BQ113-BR113+BS113-BT113+BU113</f>
        <v>0</v>
      </c>
      <c r="BW113" s="506"/>
      <c r="BX113" s="492"/>
      <c r="BZ113" s="501"/>
      <c r="CA113" s="491"/>
      <c r="CB113" s="491"/>
      <c r="CC113" s="491"/>
      <c r="CD113" s="494">
        <f t="shared" ref="CD113:CD118" si="591">BZ113+CA113-CB113+CC113</f>
        <v>0</v>
      </c>
      <c r="CE113" s="491"/>
      <c r="CF113" s="491"/>
      <c r="CG113" s="491"/>
      <c r="CH113" s="491"/>
      <c r="CI113" s="491"/>
      <c r="CJ113" s="493"/>
      <c r="CK113" s="494">
        <f t="shared" ref="CK113:CK118" si="592">CE113+CF113-CG113+CH113-CI113+CJ113</f>
        <v>0</v>
      </c>
      <c r="CL113" s="506"/>
      <c r="CM113" s="492"/>
      <c r="CO113" s="501"/>
      <c r="CP113" s="491"/>
      <c r="CQ113" s="491"/>
      <c r="CR113" s="491"/>
      <c r="CS113" s="494">
        <f t="shared" ref="CS113:CS118" si="593">CO113+CP113-CQ113+CR113</f>
        <v>0</v>
      </c>
      <c r="CT113" s="491"/>
      <c r="CU113" s="491"/>
      <c r="CV113" s="491"/>
      <c r="CW113" s="491"/>
      <c r="CX113" s="491"/>
      <c r="CY113" s="493"/>
      <c r="CZ113" s="494">
        <f t="shared" ref="CZ113:CZ118" si="594">CT113+CU113-CV113+CW113-CX113+CY113</f>
        <v>0</v>
      </c>
      <c r="DA113" s="506"/>
      <c r="DB113" s="492"/>
      <c r="DD113" s="501"/>
      <c r="DE113" s="491"/>
      <c r="DF113" s="491"/>
      <c r="DG113" s="491"/>
      <c r="DH113" s="494">
        <f t="shared" ref="DH113:DH118" si="595">DD113+DE113-DF113+DG113</f>
        <v>0</v>
      </c>
      <c r="DI113" s="491"/>
      <c r="DJ113" s="491"/>
      <c r="DK113" s="491"/>
      <c r="DL113" s="491"/>
      <c r="DM113" s="491"/>
      <c r="DN113" s="493"/>
      <c r="DO113" s="494">
        <f t="shared" ref="DO113:DO118" si="596">DI113+DJ113-DK113+DL113-DM113+DN113</f>
        <v>0</v>
      </c>
      <c r="DP113" s="506"/>
      <c r="DQ113" s="492"/>
      <c r="DS113" s="501"/>
      <c r="DT113" s="491"/>
      <c r="DU113" s="491"/>
      <c r="DV113" s="491"/>
      <c r="DW113" s="494">
        <f t="shared" ref="DW113:DW118" si="597">DS113+DT113-DU113+DV113</f>
        <v>0</v>
      </c>
      <c r="DX113" s="491"/>
      <c r="DY113" s="491"/>
      <c r="DZ113" s="491"/>
      <c r="EA113" s="491"/>
      <c r="EB113" s="491"/>
      <c r="EC113" s="493"/>
      <c r="ED113" s="494">
        <f t="shared" ref="ED113:ED118" si="598">DX113+DY113-DZ113+EA113-EB113+EC113</f>
        <v>0</v>
      </c>
      <c r="EE113" s="506"/>
      <c r="EF113" s="492"/>
      <c r="EH113" s="501"/>
      <c r="EI113" s="491"/>
      <c r="EJ113" s="491"/>
      <c r="EK113" s="491"/>
      <c r="EL113" s="494">
        <f t="shared" ref="EL113:EL118" si="599">EH113+EI113-EJ113+EK113</f>
        <v>0</v>
      </c>
      <c r="EM113" s="491"/>
      <c r="EN113" s="491"/>
      <c r="EO113" s="491"/>
      <c r="EP113" s="491"/>
      <c r="EQ113" s="491"/>
      <c r="ER113" s="493"/>
      <c r="ES113" s="494">
        <f t="shared" ref="ES113:ES118" si="600">EM113+EN113-EO113+EP113-EQ113+ER113</f>
        <v>0</v>
      </c>
      <c r="ET113" s="506"/>
      <c r="EU113" s="492"/>
    </row>
    <row r="114" spans="2:151" ht="15" hidden="1" customHeight="1" x14ac:dyDescent="0.2">
      <c r="B114" s="496" t="s">
        <v>224</v>
      </c>
      <c r="C114" s="491"/>
      <c r="D114" s="491"/>
      <c r="E114" s="491"/>
      <c r="F114" s="491"/>
      <c r="G114" s="494">
        <f t="shared" si="581"/>
        <v>0</v>
      </c>
      <c r="H114" s="491"/>
      <c r="I114" s="491"/>
      <c r="J114" s="491"/>
      <c r="K114" s="491"/>
      <c r="L114" s="491"/>
      <c r="M114" s="493"/>
      <c r="N114" s="494">
        <f t="shared" si="582"/>
        <v>0</v>
      </c>
      <c r="O114" s="506"/>
      <c r="P114" s="492"/>
      <c r="R114" s="501"/>
      <c r="S114" s="491"/>
      <c r="T114" s="491"/>
      <c r="U114" s="491"/>
      <c r="V114" s="494">
        <f t="shared" si="583"/>
        <v>0</v>
      </c>
      <c r="W114" s="491"/>
      <c r="X114" s="491"/>
      <c r="Y114" s="491"/>
      <c r="Z114" s="491"/>
      <c r="AA114" s="491"/>
      <c r="AB114" s="493"/>
      <c r="AC114" s="494">
        <f t="shared" si="584"/>
        <v>0</v>
      </c>
      <c r="AD114" s="506"/>
      <c r="AE114" s="492"/>
      <c r="AG114" s="501"/>
      <c r="AH114" s="491"/>
      <c r="AI114" s="491"/>
      <c r="AJ114" s="491"/>
      <c r="AK114" s="494">
        <f t="shared" si="585"/>
        <v>0</v>
      </c>
      <c r="AL114" s="491"/>
      <c r="AM114" s="491"/>
      <c r="AN114" s="491"/>
      <c r="AO114" s="491"/>
      <c r="AP114" s="491"/>
      <c r="AQ114" s="493"/>
      <c r="AR114" s="494">
        <f t="shared" si="586"/>
        <v>0</v>
      </c>
      <c r="AS114" s="506"/>
      <c r="AT114" s="492"/>
      <c r="AV114" s="501"/>
      <c r="AW114" s="491"/>
      <c r="AX114" s="491"/>
      <c r="AY114" s="491"/>
      <c r="AZ114" s="494">
        <f t="shared" si="587"/>
        <v>0</v>
      </c>
      <c r="BA114" s="491"/>
      <c r="BB114" s="491"/>
      <c r="BC114" s="491"/>
      <c r="BD114" s="491"/>
      <c r="BE114" s="491"/>
      <c r="BF114" s="493"/>
      <c r="BG114" s="494">
        <f t="shared" si="588"/>
        <v>0</v>
      </c>
      <c r="BH114" s="506"/>
      <c r="BI114" s="492"/>
      <c r="BK114" s="501"/>
      <c r="BL114" s="491"/>
      <c r="BM114" s="491"/>
      <c r="BN114" s="491"/>
      <c r="BO114" s="494">
        <f t="shared" si="589"/>
        <v>0</v>
      </c>
      <c r="BP114" s="491"/>
      <c r="BQ114" s="491"/>
      <c r="BR114" s="491"/>
      <c r="BS114" s="491"/>
      <c r="BT114" s="491"/>
      <c r="BU114" s="493"/>
      <c r="BV114" s="494">
        <f t="shared" si="590"/>
        <v>0</v>
      </c>
      <c r="BW114" s="506"/>
      <c r="BX114" s="492"/>
      <c r="BZ114" s="501"/>
      <c r="CA114" s="491"/>
      <c r="CB114" s="491"/>
      <c r="CC114" s="491"/>
      <c r="CD114" s="494">
        <f t="shared" si="591"/>
        <v>0</v>
      </c>
      <c r="CE114" s="491"/>
      <c r="CF114" s="491"/>
      <c r="CG114" s="491"/>
      <c r="CH114" s="491"/>
      <c r="CI114" s="491"/>
      <c r="CJ114" s="493"/>
      <c r="CK114" s="494">
        <f t="shared" si="592"/>
        <v>0</v>
      </c>
      <c r="CL114" s="506"/>
      <c r="CM114" s="492"/>
      <c r="CO114" s="501"/>
      <c r="CP114" s="491"/>
      <c r="CQ114" s="491"/>
      <c r="CR114" s="491"/>
      <c r="CS114" s="494">
        <f t="shared" si="593"/>
        <v>0</v>
      </c>
      <c r="CT114" s="491"/>
      <c r="CU114" s="491"/>
      <c r="CV114" s="491"/>
      <c r="CW114" s="491"/>
      <c r="CX114" s="491"/>
      <c r="CY114" s="493"/>
      <c r="CZ114" s="494">
        <f t="shared" si="594"/>
        <v>0</v>
      </c>
      <c r="DA114" s="506"/>
      <c r="DB114" s="492"/>
      <c r="DD114" s="501"/>
      <c r="DE114" s="491"/>
      <c r="DF114" s="491"/>
      <c r="DG114" s="491"/>
      <c r="DH114" s="494">
        <f t="shared" si="595"/>
        <v>0</v>
      </c>
      <c r="DI114" s="491"/>
      <c r="DJ114" s="491"/>
      <c r="DK114" s="491"/>
      <c r="DL114" s="491"/>
      <c r="DM114" s="491"/>
      <c r="DN114" s="493"/>
      <c r="DO114" s="494">
        <f t="shared" si="596"/>
        <v>0</v>
      </c>
      <c r="DP114" s="506"/>
      <c r="DQ114" s="492"/>
      <c r="DS114" s="501"/>
      <c r="DT114" s="491"/>
      <c r="DU114" s="491"/>
      <c r="DV114" s="491"/>
      <c r="DW114" s="494">
        <f t="shared" si="597"/>
        <v>0</v>
      </c>
      <c r="DX114" s="491"/>
      <c r="DY114" s="491"/>
      <c r="DZ114" s="491"/>
      <c r="EA114" s="491"/>
      <c r="EB114" s="491"/>
      <c r="EC114" s="493"/>
      <c r="ED114" s="494">
        <f t="shared" si="598"/>
        <v>0</v>
      </c>
      <c r="EE114" s="506"/>
      <c r="EF114" s="492"/>
      <c r="EH114" s="501"/>
      <c r="EI114" s="491"/>
      <c r="EJ114" s="491"/>
      <c r="EK114" s="491"/>
      <c r="EL114" s="494">
        <f t="shared" si="599"/>
        <v>0</v>
      </c>
      <c r="EM114" s="491"/>
      <c r="EN114" s="491"/>
      <c r="EO114" s="491"/>
      <c r="EP114" s="491"/>
      <c r="EQ114" s="491"/>
      <c r="ER114" s="493"/>
      <c r="ES114" s="494">
        <f t="shared" si="600"/>
        <v>0</v>
      </c>
      <c r="ET114" s="506"/>
      <c r="EU114" s="492"/>
    </row>
    <row r="115" spans="2:151" ht="15" hidden="1" customHeight="1" x14ac:dyDescent="0.2">
      <c r="B115" s="496" t="s">
        <v>225</v>
      </c>
      <c r="C115" s="491"/>
      <c r="D115" s="491"/>
      <c r="E115" s="491"/>
      <c r="F115" s="491"/>
      <c r="G115" s="494">
        <f t="shared" si="581"/>
        <v>0</v>
      </c>
      <c r="H115" s="491"/>
      <c r="I115" s="491"/>
      <c r="J115" s="491"/>
      <c r="K115" s="491"/>
      <c r="L115" s="491"/>
      <c r="M115" s="493"/>
      <c r="N115" s="494">
        <f t="shared" si="582"/>
        <v>0</v>
      </c>
      <c r="O115" s="506"/>
      <c r="P115" s="492"/>
      <c r="R115" s="501"/>
      <c r="S115" s="491"/>
      <c r="T115" s="491"/>
      <c r="U115" s="491"/>
      <c r="V115" s="494">
        <f t="shared" si="583"/>
        <v>0</v>
      </c>
      <c r="W115" s="491"/>
      <c r="X115" s="491"/>
      <c r="Y115" s="491"/>
      <c r="Z115" s="491"/>
      <c r="AA115" s="491"/>
      <c r="AB115" s="493"/>
      <c r="AC115" s="494">
        <f t="shared" si="584"/>
        <v>0</v>
      </c>
      <c r="AD115" s="506"/>
      <c r="AE115" s="492"/>
      <c r="AG115" s="501"/>
      <c r="AH115" s="491"/>
      <c r="AI115" s="491"/>
      <c r="AJ115" s="491"/>
      <c r="AK115" s="494">
        <f t="shared" si="585"/>
        <v>0</v>
      </c>
      <c r="AL115" s="491"/>
      <c r="AM115" s="491"/>
      <c r="AN115" s="491"/>
      <c r="AO115" s="491"/>
      <c r="AP115" s="491"/>
      <c r="AQ115" s="493"/>
      <c r="AR115" s="494">
        <f t="shared" si="586"/>
        <v>0</v>
      </c>
      <c r="AS115" s="506"/>
      <c r="AT115" s="492"/>
      <c r="AV115" s="501"/>
      <c r="AW115" s="491"/>
      <c r="AX115" s="491"/>
      <c r="AY115" s="491"/>
      <c r="AZ115" s="494">
        <f t="shared" si="587"/>
        <v>0</v>
      </c>
      <c r="BA115" s="491"/>
      <c r="BB115" s="491"/>
      <c r="BC115" s="491"/>
      <c r="BD115" s="491"/>
      <c r="BE115" s="491"/>
      <c r="BF115" s="493"/>
      <c r="BG115" s="494">
        <f t="shared" si="588"/>
        <v>0</v>
      </c>
      <c r="BH115" s="506"/>
      <c r="BI115" s="492"/>
      <c r="BK115" s="501"/>
      <c r="BL115" s="491"/>
      <c r="BM115" s="491"/>
      <c r="BN115" s="491"/>
      <c r="BO115" s="494">
        <f t="shared" si="589"/>
        <v>0</v>
      </c>
      <c r="BP115" s="491"/>
      <c r="BQ115" s="491"/>
      <c r="BR115" s="491"/>
      <c r="BS115" s="491"/>
      <c r="BT115" s="491"/>
      <c r="BU115" s="493"/>
      <c r="BV115" s="494">
        <f t="shared" si="590"/>
        <v>0</v>
      </c>
      <c r="BW115" s="506"/>
      <c r="BX115" s="492"/>
      <c r="BZ115" s="501"/>
      <c r="CA115" s="491"/>
      <c r="CB115" s="491"/>
      <c r="CC115" s="491"/>
      <c r="CD115" s="494">
        <f t="shared" si="591"/>
        <v>0</v>
      </c>
      <c r="CE115" s="491"/>
      <c r="CF115" s="491"/>
      <c r="CG115" s="491"/>
      <c r="CH115" s="491"/>
      <c r="CI115" s="491"/>
      <c r="CJ115" s="493"/>
      <c r="CK115" s="494">
        <f t="shared" si="592"/>
        <v>0</v>
      </c>
      <c r="CL115" s="506"/>
      <c r="CM115" s="492"/>
      <c r="CO115" s="501"/>
      <c r="CP115" s="491"/>
      <c r="CQ115" s="491"/>
      <c r="CR115" s="491"/>
      <c r="CS115" s="494">
        <f t="shared" si="593"/>
        <v>0</v>
      </c>
      <c r="CT115" s="491"/>
      <c r="CU115" s="491"/>
      <c r="CV115" s="491"/>
      <c r="CW115" s="491"/>
      <c r="CX115" s="491"/>
      <c r="CY115" s="493"/>
      <c r="CZ115" s="494">
        <f t="shared" si="594"/>
        <v>0</v>
      </c>
      <c r="DA115" s="506"/>
      <c r="DB115" s="492"/>
      <c r="DD115" s="501"/>
      <c r="DE115" s="491"/>
      <c r="DF115" s="491"/>
      <c r="DG115" s="491"/>
      <c r="DH115" s="494">
        <f t="shared" si="595"/>
        <v>0</v>
      </c>
      <c r="DI115" s="491"/>
      <c r="DJ115" s="491"/>
      <c r="DK115" s="491"/>
      <c r="DL115" s="491"/>
      <c r="DM115" s="491"/>
      <c r="DN115" s="493"/>
      <c r="DO115" s="494">
        <f t="shared" si="596"/>
        <v>0</v>
      </c>
      <c r="DP115" s="506"/>
      <c r="DQ115" s="492"/>
      <c r="DS115" s="501"/>
      <c r="DT115" s="491"/>
      <c r="DU115" s="491"/>
      <c r="DV115" s="491"/>
      <c r="DW115" s="494">
        <f t="shared" si="597"/>
        <v>0</v>
      </c>
      <c r="DX115" s="491"/>
      <c r="DY115" s="491"/>
      <c r="DZ115" s="491"/>
      <c r="EA115" s="491"/>
      <c r="EB115" s="491"/>
      <c r="EC115" s="493"/>
      <c r="ED115" s="494">
        <f t="shared" si="598"/>
        <v>0</v>
      </c>
      <c r="EE115" s="506"/>
      <c r="EF115" s="492"/>
      <c r="EH115" s="501"/>
      <c r="EI115" s="491"/>
      <c r="EJ115" s="491"/>
      <c r="EK115" s="491"/>
      <c r="EL115" s="494">
        <f t="shared" si="599"/>
        <v>0</v>
      </c>
      <c r="EM115" s="491"/>
      <c r="EN115" s="491"/>
      <c r="EO115" s="491"/>
      <c r="EP115" s="491"/>
      <c r="EQ115" s="491"/>
      <c r="ER115" s="493"/>
      <c r="ES115" s="494">
        <f t="shared" si="600"/>
        <v>0</v>
      </c>
      <c r="ET115" s="506"/>
      <c r="EU115" s="492"/>
    </row>
    <row r="116" spans="2:151" ht="15" hidden="1" customHeight="1" x14ac:dyDescent="0.2">
      <c r="B116" s="496" t="s">
        <v>226</v>
      </c>
      <c r="C116" s="491"/>
      <c r="D116" s="491"/>
      <c r="E116" s="491"/>
      <c r="F116" s="491"/>
      <c r="G116" s="494">
        <f t="shared" si="581"/>
        <v>0</v>
      </c>
      <c r="H116" s="491"/>
      <c r="I116" s="491"/>
      <c r="J116" s="491"/>
      <c r="K116" s="491"/>
      <c r="L116" s="491"/>
      <c r="M116" s="493"/>
      <c r="N116" s="494">
        <f t="shared" si="582"/>
        <v>0</v>
      </c>
      <c r="O116" s="506"/>
      <c r="P116" s="492"/>
      <c r="R116" s="501"/>
      <c r="S116" s="491"/>
      <c r="T116" s="491"/>
      <c r="U116" s="491"/>
      <c r="V116" s="494">
        <f t="shared" si="583"/>
        <v>0</v>
      </c>
      <c r="W116" s="491"/>
      <c r="X116" s="491"/>
      <c r="Y116" s="491"/>
      <c r="Z116" s="491"/>
      <c r="AA116" s="491"/>
      <c r="AB116" s="493"/>
      <c r="AC116" s="494">
        <f t="shared" si="584"/>
        <v>0</v>
      </c>
      <c r="AD116" s="506"/>
      <c r="AE116" s="492"/>
      <c r="AG116" s="501"/>
      <c r="AH116" s="491"/>
      <c r="AI116" s="491"/>
      <c r="AJ116" s="491"/>
      <c r="AK116" s="494">
        <f t="shared" si="585"/>
        <v>0</v>
      </c>
      <c r="AL116" s="491"/>
      <c r="AM116" s="491"/>
      <c r="AN116" s="491"/>
      <c r="AO116" s="491"/>
      <c r="AP116" s="491"/>
      <c r="AQ116" s="493"/>
      <c r="AR116" s="494">
        <f t="shared" si="586"/>
        <v>0</v>
      </c>
      <c r="AS116" s="506"/>
      <c r="AT116" s="492"/>
      <c r="AV116" s="501"/>
      <c r="AW116" s="491"/>
      <c r="AX116" s="491"/>
      <c r="AY116" s="491"/>
      <c r="AZ116" s="494">
        <f t="shared" si="587"/>
        <v>0</v>
      </c>
      <c r="BA116" s="491"/>
      <c r="BB116" s="491"/>
      <c r="BC116" s="491"/>
      <c r="BD116" s="491"/>
      <c r="BE116" s="491"/>
      <c r="BF116" s="493"/>
      <c r="BG116" s="494">
        <f t="shared" si="588"/>
        <v>0</v>
      </c>
      <c r="BH116" s="506"/>
      <c r="BI116" s="492"/>
      <c r="BK116" s="501"/>
      <c r="BL116" s="491"/>
      <c r="BM116" s="491"/>
      <c r="BN116" s="491"/>
      <c r="BO116" s="494">
        <f t="shared" si="589"/>
        <v>0</v>
      </c>
      <c r="BP116" s="491"/>
      <c r="BQ116" s="491"/>
      <c r="BR116" s="491"/>
      <c r="BS116" s="491"/>
      <c r="BT116" s="491"/>
      <c r="BU116" s="493"/>
      <c r="BV116" s="494">
        <f t="shared" si="590"/>
        <v>0</v>
      </c>
      <c r="BW116" s="506"/>
      <c r="BX116" s="492"/>
      <c r="BZ116" s="501"/>
      <c r="CA116" s="491"/>
      <c r="CB116" s="491"/>
      <c r="CC116" s="491"/>
      <c r="CD116" s="494">
        <f t="shared" si="591"/>
        <v>0</v>
      </c>
      <c r="CE116" s="491"/>
      <c r="CF116" s="491"/>
      <c r="CG116" s="491"/>
      <c r="CH116" s="491"/>
      <c r="CI116" s="491"/>
      <c r="CJ116" s="493"/>
      <c r="CK116" s="494">
        <f t="shared" si="592"/>
        <v>0</v>
      </c>
      <c r="CL116" s="506"/>
      <c r="CM116" s="492"/>
      <c r="CO116" s="501"/>
      <c r="CP116" s="491"/>
      <c r="CQ116" s="491"/>
      <c r="CR116" s="491"/>
      <c r="CS116" s="494">
        <f t="shared" si="593"/>
        <v>0</v>
      </c>
      <c r="CT116" s="491"/>
      <c r="CU116" s="491"/>
      <c r="CV116" s="491"/>
      <c r="CW116" s="491"/>
      <c r="CX116" s="491"/>
      <c r="CY116" s="493"/>
      <c r="CZ116" s="494">
        <f t="shared" si="594"/>
        <v>0</v>
      </c>
      <c r="DA116" s="506"/>
      <c r="DB116" s="492"/>
      <c r="DD116" s="501"/>
      <c r="DE116" s="491"/>
      <c r="DF116" s="491"/>
      <c r="DG116" s="491"/>
      <c r="DH116" s="494">
        <f t="shared" si="595"/>
        <v>0</v>
      </c>
      <c r="DI116" s="491"/>
      <c r="DJ116" s="491"/>
      <c r="DK116" s="491"/>
      <c r="DL116" s="491"/>
      <c r="DM116" s="491"/>
      <c r="DN116" s="493"/>
      <c r="DO116" s="494">
        <f t="shared" si="596"/>
        <v>0</v>
      </c>
      <c r="DP116" s="506"/>
      <c r="DQ116" s="492"/>
      <c r="DS116" s="501"/>
      <c r="DT116" s="491"/>
      <c r="DU116" s="491"/>
      <c r="DV116" s="491"/>
      <c r="DW116" s="494">
        <f t="shared" si="597"/>
        <v>0</v>
      </c>
      <c r="DX116" s="491"/>
      <c r="DY116" s="491"/>
      <c r="DZ116" s="491"/>
      <c r="EA116" s="491"/>
      <c r="EB116" s="491"/>
      <c r="EC116" s="493"/>
      <c r="ED116" s="494">
        <f t="shared" si="598"/>
        <v>0</v>
      </c>
      <c r="EE116" s="506"/>
      <c r="EF116" s="492"/>
      <c r="EH116" s="501"/>
      <c r="EI116" s="491"/>
      <c r="EJ116" s="491"/>
      <c r="EK116" s="491"/>
      <c r="EL116" s="494">
        <f t="shared" si="599"/>
        <v>0</v>
      </c>
      <c r="EM116" s="491"/>
      <c r="EN116" s="491"/>
      <c r="EO116" s="491"/>
      <c r="EP116" s="491"/>
      <c r="EQ116" s="491"/>
      <c r="ER116" s="493"/>
      <c r="ES116" s="494">
        <f t="shared" si="600"/>
        <v>0</v>
      </c>
      <c r="ET116" s="506"/>
      <c r="EU116" s="492"/>
    </row>
    <row r="117" spans="2:151" ht="15" hidden="1" customHeight="1" x14ac:dyDescent="0.2">
      <c r="B117" s="496" t="s">
        <v>227</v>
      </c>
      <c r="C117" s="491"/>
      <c r="D117" s="491"/>
      <c r="E117" s="491"/>
      <c r="F117" s="491"/>
      <c r="G117" s="494">
        <f t="shared" si="581"/>
        <v>0</v>
      </c>
      <c r="H117" s="491"/>
      <c r="I117" s="491"/>
      <c r="J117" s="491"/>
      <c r="K117" s="491"/>
      <c r="L117" s="491"/>
      <c r="M117" s="493"/>
      <c r="N117" s="494">
        <f t="shared" si="582"/>
        <v>0</v>
      </c>
      <c r="O117" s="506"/>
      <c r="P117" s="492"/>
      <c r="R117" s="501"/>
      <c r="S117" s="491"/>
      <c r="T117" s="491"/>
      <c r="U117" s="491"/>
      <c r="V117" s="494">
        <f t="shared" si="583"/>
        <v>0</v>
      </c>
      <c r="W117" s="491"/>
      <c r="X117" s="491"/>
      <c r="Y117" s="491"/>
      <c r="Z117" s="491"/>
      <c r="AA117" s="491"/>
      <c r="AB117" s="493"/>
      <c r="AC117" s="494">
        <f t="shared" si="584"/>
        <v>0</v>
      </c>
      <c r="AD117" s="506"/>
      <c r="AE117" s="492"/>
      <c r="AG117" s="501"/>
      <c r="AH117" s="491"/>
      <c r="AI117" s="491"/>
      <c r="AJ117" s="491"/>
      <c r="AK117" s="494">
        <f t="shared" si="585"/>
        <v>0</v>
      </c>
      <c r="AL117" s="491"/>
      <c r="AM117" s="491"/>
      <c r="AN117" s="491"/>
      <c r="AO117" s="491"/>
      <c r="AP117" s="491"/>
      <c r="AQ117" s="493"/>
      <c r="AR117" s="494">
        <f t="shared" si="586"/>
        <v>0</v>
      </c>
      <c r="AS117" s="506"/>
      <c r="AT117" s="492"/>
      <c r="AV117" s="501"/>
      <c r="AW117" s="491"/>
      <c r="AX117" s="491"/>
      <c r="AY117" s="491"/>
      <c r="AZ117" s="494">
        <f t="shared" si="587"/>
        <v>0</v>
      </c>
      <c r="BA117" s="491"/>
      <c r="BB117" s="491"/>
      <c r="BC117" s="491"/>
      <c r="BD117" s="491"/>
      <c r="BE117" s="491"/>
      <c r="BF117" s="493"/>
      <c r="BG117" s="494">
        <f t="shared" si="588"/>
        <v>0</v>
      </c>
      <c r="BH117" s="506"/>
      <c r="BI117" s="492"/>
      <c r="BK117" s="501"/>
      <c r="BL117" s="491"/>
      <c r="BM117" s="491"/>
      <c r="BN117" s="491"/>
      <c r="BO117" s="494">
        <f t="shared" si="589"/>
        <v>0</v>
      </c>
      <c r="BP117" s="491"/>
      <c r="BQ117" s="491"/>
      <c r="BR117" s="491"/>
      <c r="BS117" s="491"/>
      <c r="BT117" s="491"/>
      <c r="BU117" s="493"/>
      <c r="BV117" s="494">
        <f t="shared" si="590"/>
        <v>0</v>
      </c>
      <c r="BW117" s="506"/>
      <c r="BX117" s="492"/>
      <c r="BZ117" s="501"/>
      <c r="CA117" s="491"/>
      <c r="CB117" s="491"/>
      <c r="CC117" s="491"/>
      <c r="CD117" s="494">
        <f t="shared" si="591"/>
        <v>0</v>
      </c>
      <c r="CE117" s="491"/>
      <c r="CF117" s="491"/>
      <c r="CG117" s="491"/>
      <c r="CH117" s="491"/>
      <c r="CI117" s="491"/>
      <c r="CJ117" s="493"/>
      <c r="CK117" s="494">
        <f t="shared" si="592"/>
        <v>0</v>
      </c>
      <c r="CL117" s="506"/>
      <c r="CM117" s="492"/>
      <c r="CO117" s="501"/>
      <c r="CP117" s="491"/>
      <c r="CQ117" s="491"/>
      <c r="CR117" s="491"/>
      <c r="CS117" s="494">
        <f t="shared" si="593"/>
        <v>0</v>
      </c>
      <c r="CT117" s="491"/>
      <c r="CU117" s="491"/>
      <c r="CV117" s="491"/>
      <c r="CW117" s="491"/>
      <c r="CX117" s="491"/>
      <c r="CY117" s="493"/>
      <c r="CZ117" s="494">
        <f t="shared" si="594"/>
        <v>0</v>
      </c>
      <c r="DA117" s="506"/>
      <c r="DB117" s="492"/>
      <c r="DD117" s="501"/>
      <c r="DE117" s="491"/>
      <c r="DF117" s="491"/>
      <c r="DG117" s="491"/>
      <c r="DH117" s="494">
        <f t="shared" si="595"/>
        <v>0</v>
      </c>
      <c r="DI117" s="491"/>
      <c r="DJ117" s="491"/>
      <c r="DK117" s="491"/>
      <c r="DL117" s="491"/>
      <c r="DM117" s="491"/>
      <c r="DN117" s="493"/>
      <c r="DO117" s="494">
        <f t="shared" si="596"/>
        <v>0</v>
      </c>
      <c r="DP117" s="506"/>
      <c r="DQ117" s="492"/>
      <c r="DS117" s="501"/>
      <c r="DT117" s="491"/>
      <c r="DU117" s="491"/>
      <c r="DV117" s="491"/>
      <c r="DW117" s="494">
        <f t="shared" si="597"/>
        <v>0</v>
      </c>
      <c r="DX117" s="491"/>
      <c r="DY117" s="491"/>
      <c r="DZ117" s="491"/>
      <c r="EA117" s="491"/>
      <c r="EB117" s="491"/>
      <c r="EC117" s="493"/>
      <c r="ED117" s="494">
        <f t="shared" si="598"/>
        <v>0</v>
      </c>
      <c r="EE117" s="506"/>
      <c r="EF117" s="492"/>
      <c r="EH117" s="501"/>
      <c r="EI117" s="491"/>
      <c r="EJ117" s="491"/>
      <c r="EK117" s="491"/>
      <c r="EL117" s="494">
        <f t="shared" si="599"/>
        <v>0</v>
      </c>
      <c r="EM117" s="491"/>
      <c r="EN117" s="491"/>
      <c r="EO117" s="491"/>
      <c r="EP117" s="491"/>
      <c r="EQ117" s="491"/>
      <c r="ER117" s="493"/>
      <c r="ES117" s="494">
        <f t="shared" si="600"/>
        <v>0</v>
      </c>
      <c r="ET117" s="506"/>
      <c r="EU117" s="492"/>
    </row>
    <row r="118" spans="2:151" ht="15" hidden="1" customHeight="1" x14ac:dyDescent="0.2">
      <c r="B118" s="496" t="s">
        <v>228</v>
      </c>
      <c r="C118" s="491"/>
      <c r="D118" s="491"/>
      <c r="E118" s="491"/>
      <c r="F118" s="491"/>
      <c r="G118" s="494">
        <f t="shared" si="581"/>
        <v>0</v>
      </c>
      <c r="H118" s="491"/>
      <c r="I118" s="491"/>
      <c r="J118" s="491"/>
      <c r="K118" s="491"/>
      <c r="L118" s="491"/>
      <c r="M118" s="493"/>
      <c r="N118" s="494">
        <f t="shared" si="582"/>
        <v>0</v>
      </c>
      <c r="O118" s="506"/>
      <c r="P118" s="492"/>
      <c r="R118" s="501"/>
      <c r="S118" s="491"/>
      <c r="T118" s="491"/>
      <c r="U118" s="491"/>
      <c r="V118" s="494">
        <f t="shared" si="583"/>
        <v>0</v>
      </c>
      <c r="W118" s="491"/>
      <c r="X118" s="491"/>
      <c r="Y118" s="491"/>
      <c r="Z118" s="491"/>
      <c r="AA118" s="491"/>
      <c r="AB118" s="493"/>
      <c r="AC118" s="494">
        <f t="shared" si="584"/>
        <v>0</v>
      </c>
      <c r="AD118" s="506"/>
      <c r="AE118" s="492"/>
      <c r="AG118" s="501"/>
      <c r="AH118" s="491"/>
      <c r="AI118" s="491"/>
      <c r="AJ118" s="491"/>
      <c r="AK118" s="494">
        <f t="shared" si="585"/>
        <v>0</v>
      </c>
      <c r="AL118" s="491"/>
      <c r="AM118" s="491"/>
      <c r="AN118" s="491"/>
      <c r="AO118" s="491"/>
      <c r="AP118" s="491"/>
      <c r="AQ118" s="493"/>
      <c r="AR118" s="494">
        <f t="shared" si="586"/>
        <v>0</v>
      </c>
      <c r="AS118" s="506"/>
      <c r="AT118" s="492"/>
      <c r="AV118" s="501"/>
      <c r="AW118" s="491"/>
      <c r="AX118" s="491"/>
      <c r="AY118" s="491"/>
      <c r="AZ118" s="494">
        <f t="shared" si="587"/>
        <v>0</v>
      </c>
      <c r="BA118" s="491"/>
      <c r="BB118" s="491"/>
      <c r="BC118" s="491"/>
      <c r="BD118" s="491"/>
      <c r="BE118" s="491"/>
      <c r="BF118" s="493"/>
      <c r="BG118" s="494">
        <f t="shared" si="588"/>
        <v>0</v>
      </c>
      <c r="BH118" s="506"/>
      <c r="BI118" s="492"/>
      <c r="BK118" s="501"/>
      <c r="BL118" s="491"/>
      <c r="BM118" s="491"/>
      <c r="BN118" s="491"/>
      <c r="BO118" s="494">
        <f t="shared" si="589"/>
        <v>0</v>
      </c>
      <c r="BP118" s="491"/>
      <c r="BQ118" s="491"/>
      <c r="BR118" s="491"/>
      <c r="BS118" s="491"/>
      <c r="BT118" s="491"/>
      <c r="BU118" s="493"/>
      <c r="BV118" s="494">
        <f t="shared" si="590"/>
        <v>0</v>
      </c>
      <c r="BW118" s="506"/>
      <c r="BX118" s="492"/>
      <c r="BZ118" s="501"/>
      <c r="CA118" s="491"/>
      <c r="CB118" s="491"/>
      <c r="CC118" s="491"/>
      <c r="CD118" s="494">
        <f t="shared" si="591"/>
        <v>0</v>
      </c>
      <c r="CE118" s="491"/>
      <c r="CF118" s="491"/>
      <c r="CG118" s="491"/>
      <c r="CH118" s="491"/>
      <c r="CI118" s="491"/>
      <c r="CJ118" s="493"/>
      <c r="CK118" s="494">
        <f t="shared" si="592"/>
        <v>0</v>
      </c>
      <c r="CL118" s="506"/>
      <c r="CM118" s="492"/>
      <c r="CO118" s="501"/>
      <c r="CP118" s="491"/>
      <c r="CQ118" s="491"/>
      <c r="CR118" s="491"/>
      <c r="CS118" s="494">
        <f t="shared" si="593"/>
        <v>0</v>
      </c>
      <c r="CT118" s="491"/>
      <c r="CU118" s="491"/>
      <c r="CV118" s="491"/>
      <c r="CW118" s="491"/>
      <c r="CX118" s="491"/>
      <c r="CY118" s="493"/>
      <c r="CZ118" s="494">
        <f t="shared" si="594"/>
        <v>0</v>
      </c>
      <c r="DA118" s="506"/>
      <c r="DB118" s="492"/>
      <c r="DD118" s="501"/>
      <c r="DE118" s="491"/>
      <c r="DF118" s="491"/>
      <c r="DG118" s="491"/>
      <c r="DH118" s="494">
        <f t="shared" si="595"/>
        <v>0</v>
      </c>
      <c r="DI118" s="491"/>
      <c r="DJ118" s="491"/>
      <c r="DK118" s="491"/>
      <c r="DL118" s="491"/>
      <c r="DM118" s="491"/>
      <c r="DN118" s="493"/>
      <c r="DO118" s="494">
        <f t="shared" si="596"/>
        <v>0</v>
      </c>
      <c r="DP118" s="506"/>
      <c r="DQ118" s="492"/>
      <c r="DS118" s="501"/>
      <c r="DT118" s="491"/>
      <c r="DU118" s="491"/>
      <c r="DV118" s="491"/>
      <c r="DW118" s="494">
        <f t="shared" si="597"/>
        <v>0</v>
      </c>
      <c r="DX118" s="491"/>
      <c r="DY118" s="491"/>
      <c r="DZ118" s="491"/>
      <c r="EA118" s="491"/>
      <c r="EB118" s="491"/>
      <c r="EC118" s="493"/>
      <c r="ED118" s="494">
        <f t="shared" si="598"/>
        <v>0</v>
      </c>
      <c r="EE118" s="506"/>
      <c r="EF118" s="492"/>
      <c r="EH118" s="501"/>
      <c r="EI118" s="491"/>
      <c r="EJ118" s="491"/>
      <c r="EK118" s="491"/>
      <c r="EL118" s="494">
        <f t="shared" si="599"/>
        <v>0</v>
      </c>
      <c r="EM118" s="491"/>
      <c r="EN118" s="491"/>
      <c r="EO118" s="491"/>
      <c r="EP118" s="491"/>
      <c r="EQ118" s="491"/>
      <c r="ER118" s="493"/>
      <c r="ES118" s="494">
        <f t="shared" si="600"/>
        <v>0</v>
      </c>
      <c r="ET118" s="506"/>
      <c r="EU118" s="492"/>
    </row>
    <row r="119" spans="2:151" ht="15" hidden="1" customHeight="1" x14ac:dyDescent="0.2">
      <c r="B119" s="488" t="s">
        <v>211</v>
      </c>
      <c r="C119" s="489"/>
      <c r="D119" s="490"/>
      <c r="E119" s="490"/>
      <c r="F119" s="490"/>
      <c r="G119" s="490"/>
      <c r="H119" s="491"/>
      <c r="I119" s="491"/>
      <c r="J119" s="517"/>
      <c r="K119" s="507"/>
      <c r="L119" s="507"/>
      <c r="M119" s="507"/>
      <c r="N119" s="507"/>
      <c r="O119" s="507"/>
      <c r="P119" s="518"/>
      <c r="R119" s="502"/>
      <c r="S119" s="490"/>
      <c r="T119" s="490"/>
      <c r="U119" s="490"/>
      <c r="V119" s="490"/>
      <c r="W119" s="491"/>
      <c r="X119" s="491"/>
      <c r="Y119" s="517"/>
      <c r="Z119" s="507"/>
      <c r="AA119" s="507"/>
      <c r="AB119" s="507"/>
      <c r="AC119" s="507"/>
      <c r="AD119" s="507"/>
      <c r="AE119" s="518"/>
      <c r="AG119" s="502"/>
      <c r="AH119" s="490"/>
      <c r="AI119" s="490"/>
      <c r="AJ119" s="490"/>
      <c r="AK119" s="490"/>
      <c r="AL119" s="491"/>
      <c r="AM119" s="491"/>
      <c r="AN119" s="517"/>
      <c r="AO119" s="507"/>
      <c r="AP119" s="507"/>
      <c r="AQ119" s="507"/>
      <c r="AR119" s="507"/>
      <c r="AS119" s="507"/>
      <c r="AT119" s="518"/>
      <c r="AV119" s="502"/>
      <c r="AW119" s="490"/>
      <c r="AX119" s="490"/>
      <c r="AY119" s="490"/>
      <c r="AZ119" s="490"/>
      <c r="BA119" s="491"/>
      <c r="BB119" s="491"/>
      <c r="BC119" s="517"/>
      <c r="BD119" s="507"/>
      <c r="BE119" s="507"/>
      <c r="BF119" s="507"/>
      <c r="BG119" s="507"/>
      <c r="BH119" s="507"/>
      <c r="BI119" s="518"/>
      <c r="BK119" s="502"/>
      <c r="BL119" s="490"/>
      <c r="BM119" s="490"/>
      <c r="BN119" s="490"/>
      <c r="BO119" s="490"/>
      <c r="BP119" s="491"/>
      <c r="BQ119" s="491"/>
      <c r="BR119" s="517"/>
      <c r="BS119" s="507"/>
      <c r="BT119" s="507"/>
      <c r="BU119" s="507"/>
      <c r="BV119" s="507"/>
      <c r="BW119" s="507"/>
      <c r="BX119" s="518"/>
      <c r="BZ119" s="502"/>
      <c r="CA119" s="490"/>
      <c r="CB119" s="490"/>
      <c r="CC119" s="490"/>
      <c r="CD119" s="490"/>
      <c r="CE119" s="491"/>
      <c r="CF119" s="491"/>
      <c r="CG119" s="517"/>
      <c r="CH119" s="507"/>
      <c r="CI119" s="507"/>
      <c r="CJ119" s="507"/>
      <c r="CK119" s="507"/>
      <c r="CL119" s="507"/>
      <c r="CM119" s="518"/>
      <c r="CO119" s="502"/>
      <c r="CP119" s="490"/>
      <c r="CQ119" s="490"/>
      <c r="CR119" s="490"/>
      <c r="CS119" s="490"/>
      <c r="CT119" s="491"/>
      <c r="CU119" s="491"/>
      <c r="CV119" s="517"/>
      <c r="CW119" s="507"/>
      <c r="CX119" s="507"/>
      <c r="CY119" s="507"/>
      <c r="CZ119" s="507"/>
      <c r="DA119" s="507"/>
      <c r="DB119" s="518"/>
      <c r="DD119" s="502"/>
      <c r="DE119" s="490"/>
      <c r="DF119" s="490"/>
      <c r="DG119" s="490"/>
      <c r="DH119" s="490"/>
      <c r="DI119" s="491"/>
      <c r="DJ119" s="491"/>
      <c r="DK119" s="517"/>
      <c r="DL119" s="507"/>
      <c r="DM119" s="507"/>
      <c r="DN119" s="507"/>
      <c r="DO119" s="507"/>
      <c r="DP119" s="507"/>
      <c r="DQ119" s="518"/>
      <c r="DS119" s="502"/>
      <c r="DT119" s="490"/>
      <c r="DU119" s="490"/>
      <c r="DV119" s="490"/>
      <c r="DW119" s="490"/>
      <c r="DX119" s="491"/>
      <c r="DY119" s="491"/>
      <c r="DZ119" s="517"/>
      <c r="EA119" s="507"/>
      <c r="EB119" s="507"/>
      <c r="EC119" s="507"/>
      <c r="ED119" s="507"/>
      <c r="EE119" s="507"/>
      <c r="EF119" s="518"/>
      <c r="EH119" s="502"/>
      <c r="EI119" s="490"/>
      <c r="EJ119" s="490"/>
      <c r="EK119" s="490"/>
      <c r="EL119" s="490"/>
      <c r="EM119" s="491"/>
      <c r="EN119" s="491"/>
      <c r="EO119" s="517"/>
      <c r="EP119" s="507"/>
      <c r="EQ119" s="507"/>
      <c r="ER119" s="507"/>
      <c r="ES119" s="507"/>
      <c r="ET119" s="507"/>
      <c r="EU119" s="518"/>
    </row>
    <row r="120" spans="2:151" ht="18" hidden="1" customHeight="1" x14ac:dyDescent="0.2">
      <c r="B120" s="282">
        <f>B101+1</f>
        <v>2028</v>
      </c>
      <c r="C120" s="484"/>
      <c r="D120" s="485"/>
      <c r="E120" s="485"/>
      <c r="F120" s="485"/>
      <c r="G120" s="485"/>
      <c r="H120" s="485"/>
      <c r="I120" s="485"/>
      <c r="J120" s="485"/>
      <c r="K120" s="485"/>
      <c r="L120" s="485"/>
      <c r="M120" s="485"/>
      <c r="N120" s="485"/>
      <c r="O120" s="485"/>
      <c r="P120" s="486"/>
      <c r="R120" s="499"/>
      <c r="S120" s="485"/>
      <c r="T120" s="485"/>
      <c r="U120" s="485"/>
      <c r="V120" s="485"/>
      <c r="W120" s="485"/>
      <c r="X120" s="485"/>
      <c r="Y120" s="485"/>
      <c r="Z120" s="485"/>
      <c r="AA120" s="485"/>
      <c r="AB120" s="485"/>
      <c r="AC120" s="485"/>
      <c r="AD120" s="485"/>
      <c r="AE120" s="486"/>
      <c r="AG120" s="499"/>
      <c r="AH120" s="485"/>
      <c r="AI120" s="485"/>
      <c r="AJ120" s="485"/>
      <c r="AK120" s="485"/>
      <c r="AL120" s="485"/>
      <c r="AM120" s="485"/>
      <c r="AN120" s="485"/>
      <c r="AO120" s="485"/>
      <c r="AP120" s="485"/>
      <c r="AQ120" s="485"/>
      <c r="AR120" s="485"/>
      <c r="AS120" s="485"/>
      <c r="AT120" s="486"/>
      <c r="AV120" s="499"/>
      <c r="AW120" s="485"/>
      <c r="AX120" s="485"/>
      <c r="AY120" s="485"/>
      <c r="AZ120" s="485"/>
      <c r="BA120" s="485"/>
      <c r="BB120" s="485"/>
      <c r="BC120" s="485"/>
      <c r="BD120" s="485"/>
      <c r="BE120" s="485"/>
      <c r="BF120" s="485"/>
      <c r="BG120" s="485"/>
      <c r="BH120" s="485"/>
      <c r="BI120" s="486"/>
      <c r="BK120" s="499"/>
      <c r="BL120" s="485"/>
      <c r="BM120" s="485"/>
      <c r="BN120" s="485"/>
      <c r="BO120" s="485"/>
      <c r="BP120" s="485"/>
      <c r="BQ120" s="485"/>
      <c r="BR120" s="485"/>
      <c r="BS120" s="485"/>
      <c r="BT120" s="485"/>
      <c r="BU120" s="485"/>
      <c r="BV120" s="485"/>
      <c r="BW120" s="485"/>
      <c r="BX120" s="486"/>
      <c r="BZ120" s="499"/>
      <c r="CA120" s="485"/>
      <c r="CB120" s="485"/>
      <c r="CC120" s="485"/>
      <c r="CD120" s="485"/>
      <c r="CE120" s="485"/>
      <c r="CF120" s="485"/>
      <c r="CG120" s="485"/>
      <c r="CH120" s="485"/>
      <c r="CI120" s="485"/>
      <c r="CJ120" s="485"/>
      <c r="CK120" s="485"/>
      <c r="CL120" s="485"/>
      <c r="CM120" s="486"/>
      <c r="CO120" s="499"/>
      <c r="CP120" s="485"/>
      <c r="CQ120" s="485"/>
      <c r="CR120" s="485"/>
      <c r="CS120" s="485"/>
      <c r="CT120" s="485"/>
      <c r="CU120" s="485"/>
      <c r="CV120" s="485"/>
      <c r="CW120" s="485"/>
      <c r="CX120" s="485"/>
      <c r="CY120" s="485"/>
      <c r="CZ120" s="485"/>
      <c r="DA120" s="485"/>
      <c r="DB120" s="486"/>
      <c r="DD120" s="499"/>
      <c r="DE120" s="485"/>
      <c r="DF120" s="485"/>
      <c r="DG120" s="485"/>
      <c r="DH120" s="485"/>
      <c r="DI120" s="485"/>
      <c r="DJ120" s="485"/>
      <c r="DK120" s="485"/>
      <c r="DL120" s="485"/>
      <c r="DM120" s="485"/>
      <c r="DN120" s="485"/>
      <c r="DO120" s="485"/>
      <c r="DP120" s="485"/>
      <c r="DQ120" s="486"/>
      <c r="DS120" s="499"/>
      <c r="DT120" s="485"/>
      <c r="DU120" s="485"/>
      <c r="DV120" s="485"/>
      <c r="DW120" s="485"/>
      <c r="DX120" s="485"/>
      <c r="DY120" s="485"/>
      <c r="DZ120" s="485"/>
      <c r="EA120" s="485"/>
      <c r="EB120" s="485"/>
      <c r="EC120" s="485"/>
      <c r="ED120" s="485"/>
      <c r="EE120" s="485"/>
      <c r="EF120" s="486"/>
      <c r="EH120" s="499"/>
      <c r="EI120" s="485"/>
      <c r="EJ120" s="485"/>
      <c r="EK120" s="485"/>
      <c r="EL120" s="485"/>
      <c r="EM120" s="485"/>
      <c r="EN120" s="485"/>
      <c r="EO120" s="485"/>
      <c r="EP120" s="485"/>
      <c r="EQ120" s="485"/>
      <c r="ER120" s="485"/>
      <c r="ES120" s="485"/>
      <c r="ET120" s="485"/>
      <c r="EU120" s="486"/>
    </row>
    <row r="121" spans="2:151" ht="15" hidden="1" customHeight="1" x14ac:dyDescent="0.2">
      <c r="B121" s="488" t="s">
        <v>212</v>
      </c>
      <c r="C121" s="494">
        <f t="shared" ref="C121:P121" si="601">SUM(C122+C126+C131)</f>
        <v>0</v>
      </c>
      <c r="D121" s="494">
        <f t="shared" si="601"/>
        <v>0</v>
      </c>
      <c r="E121" s="494">
        <f t="shared" si="601"/>
        <v>0</v>
      </c>
      <c r="F121" s="494">
        <f t="shared" si="601"/>
        <v>0</v>
      </c>
      <c r="G121" s="494">
        <f t="shared" si="601"/>
        <v>0</v>
      </c>
      <c r="H121" s="494">
        <f t="shared" si="601"/>
        <v>0</v>
      </c>
      <c r="I121" s="494">
        <f t="shared" si="601"/>
        <v>0</v>
      </c>
      <c r="J121" s="494">
        <f t="shared" si="601"/>
        <v>0</v>
      </c>
      <c r="K121" s="494">
        <f t="shared" si="601"/>
        <v>0</v>
      </c>
      <c r="L121" s="494">
        <f t="shared" si="601"/>
        <v>0</v>
      </c>
      <c r="M121" s="494">
        <f t="shared" si="601"/>
        <v>0</v>
      </c>
      <c r="N121" s="494">
        <f t="shared" si="601"/>
        <v>0</v>
      </c>
      <c r="O121" s="505">
        <f t="shared" si="601"/>
        <v>0</v>
      </c>
      <c r="P121" s="495">
        <f t="shared" si="601"/>
        <v>0</v>
      </c>
      <c r="R121" s="500">
        <f t="shared" ref="R121:AE121" si="602">SUM(R122+R126+R131)</f>
        <v>0</v>
      </c>
      <c r="S121" s="494">
        <f t="shared" si="602"/>
        <v>0</v>
      </c>
      <c r="T121" s="494">
        <f t="shared" si="602"/>
        <v>0</v>
      </c>
      <c r="U121" s="494">
        <f t="shared" si="602"/>
        <v>0</v>
      </c>
      <c r="V121" s="494">
        <f t="shared" si="602"/>
        <v>0</v>
      </c>
      <c r="W121" s="494">
        <f t="shared" si="602"/>
        <v>0</v>
      </c>
      <c r="X121" s="494">
        <f t="shared" si="602"/>
        <v>0</v>
      </c>
      <c r="Y121" s="494">
        <f t="shared" si="602"/>
        <v>0</v>
      </c>
      <c r="Z121" s="494">
        <f t="shared" si="602"/>
        <v>0</v>
      </c>
      <c r="AA121" s="494">
        <f t="shared" si="602"/>
        <v>0</v>
      </c>
      <c r="AB121" s="494">
        <f t="shared" si="602"/>
        <v>0</v>
      </c>
      <c r="AC121" s="494">
        <f t="shared" si="602"/>
        <v>0</v>
      </c>
      <c r="AD121" s="505">
        <f t="shared" si="602"/>
        <v>0</v>
      </c>
      <c r="AE121" s="495">
        <f t="shared" si="602"/>
        <v>0</v>
      </c>
      <c r="AG121" s="500">
        <f t="shared" ref="AG121:AT121" si="603">SUM(AG122+AG126+AG131)</f>
        <v>0</v>
      </c>
      <c r="AH121" s="494">
        <f t="shared" si="603"/>
        <v>0</v>
      </c>
      <c r="AI121" s="494">
        <f t="shared" si="603"/>
        <v>0</v>
      </c>
      <c r="AJ121" s="494">
        <f t="shared" si="603"/>
        <v>0</v>
      </c>
      <c r="AK121" s="494">
        <f t="shared" si="603"/>
        <v>0</v>
      </c>
      <c r="AL121" s="494">
        <f t="shared" si="603"/>
        <v>0</v>
      </c>
      <c r="AM121" s="494">
        <f t="shared" si="603"/>
        <v>0</v>
      </c>
      <c r="AN121" s="494">
        <f t="shared" si="603"/>
        <v>0</v>
      </c>
      <c r="AO121" s="494">
        <f t="shared" si="603"/>
        <v>0</v>
      </c>
      <c r="AP121" s="494">
        <f t="shared" si="603"/>
        <v>0</v>
      </c>
      <c r="AQ121" s="494">
        <f t="shared" si="603"/>
        <v>0</v>
      </c>
      <c r="AR121" s="494">
        <f t="shared" si="603"/>
        <v>0</v>
      </c>
      <c r="AS121" s="505">
        <f t="shared" si="603"/>
        <v>0</v>
      </c>
      <c r="AT121" s="495">
        <f t="shared" si="603"/>
        <v>0</v>
      </c>
      <c r="AV121" s="500">
        <f t="shared" ref="AV121:BI121" si="604">SUM(AV122+AV126+AV131)</f>
        <v>0</v>
      </c>
      <c r="AW121" s="494">
        <f t="shared" si="604"/>
        <v>0</v>
      </c>
      <c r="AX121" s="494">
        <f t="shared" si="604"/>
        <v>0</v>
      </c>
      <c r="AY121" s="494">
        <f t="shared" si="604"/>
        <v>0</v>
      </c>
      <c r="AZ121" s="494">
        <f t="shared" si="604"/>
        <v>0</v>
      </c>
      <c r="BA121" s="494">
        <f t="shared" si="604"/>
        <v>0</v>
      </c>
      <c r="BB121" s="494">
        <f t="shared" si="604"/>
        <v>0</v>
      </c>
      <c r="BC121" s="494">
        <f t="shared" si="604"/>
        <v>0</v>
      </c>
      <c r="BD121" s="494">
        <f t="shared" si="604"/>
        <v>0</v>
      </c>
      <c r="BE121" s="494">
        <f t="shared" si="604"/>
        <v>0</v>
      </c>
      <c r="BF121" s="494">
        <f t="shared" si="604"/>
        <v>0</v>
      </c>
      <c r="BG121" s="494">
        <f t="shared" si="604"/>
        <v>0</v>
      </c>
      <c r="BH121" s="505">
        <f t="shared" si="604"/>
        <v>0</v>
      </c>
      <c r="BI121" s="495">
        <f t="shared" si="604"/>
        <v>0</v>
      </c>
      <c r="BK121" s="500">
        <f t="shared" ref="BK121:BX121" si="605">SUM(BK122+BK126+BK131)</f>
        <v>0</v>
      </c>
      <c r="BL121" s="494">
        <f t="shared" si="605"/>
        <v>0</v>
      </c>
      <c r="BM121" s="494">
        <f t="shared" si="605"/>
        <v>0</v>
      </c>
      <c r="BN121" s="494">
        <f t="shared" si="605"/>
        <v>0</v>
      </c>
      <c r="BO121" s="494">
        <f t="shared" si="605"/>
        <v>0</v>
      </c>
      <c r="BP121" s="494">
        <f t="shared" si="605"/>
        <v>0</v>
      </c>
      <c r="BQ121" s="494">
        <f t="shared" si="605"/>
        <v>0</v>
      </c>
      <c r="BR121" s="494">
        <f t="shared" si="605"/>
        <v>0</v>
      </c>
      <c r="BS121" s="494">
        <f t="shared" si="605"/>
        <v>0</v>
      </c>
      <c r="BT121" s="494">
        <f t="shared" si="605"/>
        <v>0</v>
      </c>
      <c r="BU121" s="494">
        <f t="shared" si="605"/>
        <v>0</v>
      </c>
      <c r="BV121" s="494">
        <f t="shared" si="605"/>
        <v>0</v>
      </c>
      <c r="BW121" s="505">
        <f t="shared" si="605"/>
        <v>0</v>
      </c>
      <c r="BX121" s="495">
        <f t="shared" si="605"/>
        <v>0</v>
      </c>
      <c r="BZ121" s="500">
        <f t="shared" ref="BZ121:CM121" si="606">SUM(BZ122+BZ126+BZ131)</f>
        <v>0</v>
      </c>
      <c r="CA121" s="494">
        <f t="shared" si="606"/>
        <v>0</v>
      </c>
      <c r="CB121" s="494">
        <f t="shared" si="606"/>
        <v>0</v>
      </c>
      <c r="CC121" s="494">
        <f t="shared" si="606"/>
        <v>0</v>
      </c>
      <c r="CD121" s="494">
        <f t="shared" si="606"/>
        <v>0</v>
      </c>
      <c r="CE121" s="494">
        <f t="shared" si="606"/>
        <v>0</v>
      </c>
      <c r="CF121" s="494">
        <f t="shared" si="606"/>
        <v>0</v>
      </c>
      <c r="CG121" s="494">
        <f t="shared" si="606"/>
        <v>0</v>
      </c>
      <c r="CH121" s="494">
        <f t="shared" si="606"/>
        <v>0</v>
      </c>
      <c r="CI121" s="494">
        <f t="shared" si="606"/>
        <v>0</v>
      </c>
      <c r="CJ121" s="494">
        <f t="shared" si="606"/>
        <v>0</v>
      </c>
      <c r="CK121" s="494">
        <f t="shared" si="606"/>
        <v>0</v>
      </c>
      <c r="CL121" s="505">
        <f t="shared" si="606"/>
        <v>0</v>
      </c>
      <c r="CM121" s="495">
        <f t="shared" si="606"/>
        <v>0</v>
      </c>
      <c r="CO121" s="500">
        <f t="shared" ref="CO121:DB121" si="607">SUM(CO122+CO126+CO131)</f>
        <v>0</v>
      </c>
      <c r="CP121" s="494">
        <f t="shared" si="607"/>
        <v>0</v>
      </c>
      <c r="CQ121" s="494">
        <f t="shared" si="607"/>
        <v>0</v>
      </c>
      <c r="CR121" s="494">
        <f t="shared" si="607"/>
        <v>0</v>
      </c>
      <c r="CS121" s="494">
        <f t="shared" si="607"/>
        <v>0</v>
      </c>
      <c r="CT121" s="494">
        <f t="shared" si="607"/>
        <v>0</v>
      </c>
      <c r="CU121" s="494">
        <f t="shared" si="607"/>
        <v>0</v>
      </c>
      <c r="CV121" s="494">
        <f t="shared" si="607"/>
        <v>0</v>
      </c>
      <c r="CW121" s="494">
        <f t="shared" si="607"/>
        <v>0</v>
      </c>
      <c r="CX121" s="494">
        <f t="shared" si="607"/>
        <v>0</v>
      </c>
      <c r="CY121" s="494">
        <f t="shared" si="607"/>
        <v>0</v>
      </c>
      <c r="CZ121" s="494">
        <f t="shared" si="607"/>
        <v>0</v>
      </c>
      <c r="DA121" s="505">
        <f t="shared" si="607"/>
        <v>0</v>
      </c>
      <c r="DB121" s="495">
        <f t="shared" si="607"/>
        <v>0</v>
      </c>
      <c r="DD121" s="500">
        <f t="shared" ref="DD121:DQ121" si="608">SUM(DD122+DD126+DD131)</f>
        <v>0</v>
      </c>
      <c r="DE121" s="494">
        <f t="shared" si="608"/>
        <v>0</v>
      </c>
      <c r="DF121" s="494">
        <f t="shared" si="608"/>
        <v>0</v>
      </c>
      <c r="DG121" s="494">
        <f t="shared" si="608"/>
        <v>0</v>
      </c>
      <c r="DH121" s="494">
        <f t="shared" si="608"/>
        <v>0</v>
      </c>
      <c r="DI121" s="494">
        <f t="shared" si="608"/>
        <v>0</v>
      </c>
      <c r="DJ121" s="494">
        <f t="shared" si="608"/>
        <v>0</v>
      </c>
      <c r="DK121" s="494">
        <f t="shared" si="608"/>
        <v>0</v>
      </c>
      <c r="DL121" s="494">
        <f t="shared" si="608"/>
        <v>0</v>
      </c>
      <c r="DM121" s="494">
        <f t="shared" si="608"/>
        <v>0</v>
      </c>
      <c r="DN121" s="494">
        <f t="shared" si="608"/>
        <v>0</v>
      </c>
      <c r="DO121" s="494">
        <f t="shared" si="608"/>
        <v>0</v>
      </c>
      <c r="DP121" s="505">
        <f t="shared" si="608"/>
        <v>0</v>
      </c>
      <c r="DQ121" s="495">
        <f t="shared" si="608"/>
        <v>0</v>
      </c>
      <c r="DS121" s="500">
        <f t="shared" ref="DS121:EF121" si="609">SUM(DS122+DS126+DS131)</f>
        <v>0</v>
      </c>
      <c r="DT121" s="494">
        <f t="shared" si="609"/>
        <v>0</v>
      </c>
      <c r="DU121" s="494">
        <f t="shared" si="609"/>
        <v>0</v>
      </c>
      <c r="DV121" s="494">
        <f t="shared" si="609"/>
        <v>0</v>
      </c>
      <c r="DW121" s="494">
        <f t="shared" si="609"/>
        <v>0</v>
      </c>
      <c r="DX121" s="494">
        <f t="shared" si="609"/>
        <v>0</v>
      </c>
      <c r="DY121" s="494">
        <f t="shared" si="609"/>
        <v>0</v>
      </c>
      <c r="DZ121" s="494">
        <f t="shared" si="609"/>
        <v>0</v>
      </c>
      <c r="EA121" s="494">
        <f t="shared" si="609"/>
        <v>0</v>
      </c>
      <c r="EB121" s="494">
        <f t="shared" si="609"/>
        <v>0</v>
      </c>
      <c r="EC121" s="494">
        <f t="shared" si="609"/>
        <v>0</v>
      </c>
      <c r="ED121" s="494">
        <f t="shared" si="609"/>
        <v>0</v>
      </c>
      <c r="EE121" s="505">
        <f t="shared" si="609"/>
        <v>0</v>
      </c>
      <c r="EF121" s="495">
        <f t="shared" si="609"/>
        <v>0</v>
      </c>
      <c r="EH121" s="500">
        <f t="shared" ref="EH121:EU121" si="610">SUM(EH122+EH126+EH131)</f>
        <v>0</v>
      </c>
      <c r="EI121" s="494">
        <f t="shared" si="610"/>
        <v>0</v>
      </c>
      <c r="EJ121" s="494">
        <f t="shared" si="610"/>
        <v>0</v>
      </c>
      <c r="EK121" s="494">
        <f t="shared" si="610"/>
        <v>0</v>
      </c>
      <c r="EL121" s="494">
        <f t="shared" si="610"/>
        <v>0</v>
      </c>
      <c r="EM121" s="494">
        <f t="shared" si="610"/>
        <v>0</v>
      </c>
      <c r="EN121" s="494">
        <f t="shared" si="610"/>
        <v>0</v>
      </c>
      <c r="EO121" s="494">
        <f t="shared" si="610"/>
        <v>0</v>
      </c>
      <c r="EP121" s="494">
        <f t="shared" si="610"/>
        <v>0</v>
      </c>
      <c r="EQ121" s="494">
        <f t="shared" si="610"/>
        <v>0</v>
      </c>
      <c r="ER121" s="494">
        <f t="shared" si="610"/>
        <v>0</v>
      </c>
      <c r="ES121" s="494">
        <f t="shared" si="610"/>
        <v>0</v>
      </c>
      <c r="ET121" s="505">
        <f t="shared" si="610"/>
        <v>0</v>
      </c>
      <c r="EU121" s="495">
        <f t="shared" si="610"/>
        <v>0</v>
      </c>
    </row>
    <row r="122" spans="2:151" ht="15" hidden="1" customHeight="1" x14ac:dyDescent="0.2">
      <c r="B122" s="496" t="s">
        <v>213</v>
      </c>
      <c r="C122" s="494">
        <f t="shared" ref="C122:P122" si="611">SUM(C123:C125)</f>
        <v>0</v>
      </c>
      <c r="D122" s="494">
        <f t="shared" si="611"/>
        <v>0</v>
      </c>
      <c r="E122" s="494">
        <f t="shared" si="611"/>
        <v>0</v>
      </c>
      <c r="F122" s="494">
        <f t="shared" si="611"/>
        <v>0</v>
      </c>
      <c r="G122" s="494">
        <f t="shared" si="611"/>
        <v>0</v>
      </c>
      <c r="H122" s="494">
        <f t="shared" si="611"/>
        <v>0</v>
      </c>
      <c r="I122" s="494">
        <f t="shared" si="611"/>
        <v>0</v>
      </c>
      <c r="J122" s="494">
        <f t="shared" si="611"/>
        <v>0</v>
      </c>
      <c r="K122" s="494">
        <f t="shared" si="611"/>
        <v>0</v>
      </c>
      <c r="L122" s="494">
        <f t="shared" si="611"/>
        <v>0</v>
      </c>
      <c r="M122" s="494">
        <f t="shared" si="611"/>
        <v>0</v>
      </c>
      <c r="N122" s="494">
        <f t="shared" si="611"/>
        <v>0</v>
      </c>
      <c r="O122" s="505">
        <f t="shared" si="611"/>
        <v>0</v>
      </c>
      <c r="P122" s="495">
        <f t="shared" si="611"/>
        <v>0</v>
      </c>
      <c r="R122" s="500">
        <f t="shared" ref="R122:AE122" si="612">SUM(R123:R125)</f>
        <v>0</v>
      </c>
      <c r="S122" s="494">
        <f t="shared" si="612"/>
        <v>0</v>
      </c>
      <c r="T122" s="494">
        <f t="shared" si="612"/>
        <v>0</v>
      </c>
      <c r="U122" s="494">
        <f t="shared" si="612"/>
        <v>0</v>
      </c>
      <c r="V122" s="494">
        <f t="shared" si="612"/>
        <v>0</v>
      </c>
      <c r="W122" s="494">
        <f t="shared" si="612"/>
        <v>0</v>
      </c>
      <c r="X122" s="494">
        <f t="shared" si="612"/>
        <v>0</v>
      </c>
      <c r="Y122" s="494">
        <f t="shared" si="612"/>
        <v>0</v>
      </c>
      <c r="Z122" s="494">
        <f t="shared" si="612"/>
        <v>0</v>
      </c>
      <c r="AA122" s="494">
        <f t="shared" si="612"/>
        <v>0</v>
      </c>
      <c r="AB122" s="494">
        <f t="shared" si="612"/>
        <v>0</v>
      </c>
      <c r="AC122" s="494">
        <f t="shared" si="612"/>
        <v>0</v>
      </c>
      <c r="AD122" s="505">
        <f t="shared" si="612"/>
        <v>0</v>
      </c>
      <c r="AE122" s="495">
        <f t="shared" si="612"/>
        <v>0</v>
      </c>
      <c r="AG122" s="500">
        <f t="shared" ref="AG122:AT122" si="613">SUM(AG123:AG125)</f>
        <v>0</v>
      </c>
      <c r="AH122" s="494">
        <f t="shared" si="613"/>
        <v>0</v>
      </c>
      <c r="AI122" s="494">
        <f t="shared" si="613"/>
        <v>0</v>
      </c>
      <c r="AJ122" s="494">
        <f t="shared" si="613"/>
        <v>0</v>
      </c>
      <c r="AK122" s="494">
        <f t="shared" si="613"/>
        <v>0</v>
      </c>
      <c r="AL122" s="494">
        <f t="shared" si="613"/>
        <v>0</v>
      </c>
      <c r="AM122" s="494">
        <f t="shared" si="613"/>
        <v>0</v>
      </c>
      <c r="AN122" s="494">
        <f t="shared" si="613"/>
        <v>0</v>
      </c>
      <c r="AO122" s="494">
        <f t="shared" si="613"/>
        <v>0</v>
      </c>
      <c r="AP122" s="494">
        <f t="shared" si="613"/>
        <v>0</v>
      </c>
      <c r="AQ122" s="494">
        <f t="shared" si="613"/>
        <v>0</v>
      </c>
      <c r="AR122" s="494">
        <f t="shared" si="613"/>
        <v>0</v>
      </c>
      <c r="AS122" s="505">
        <f t="shared" si="613"/>
        <v>0</v>
      </c>
      <c r="AT122" s="495">
        <f t="shared" si="613"/>
        <v>0</v>
      </c>
      <c r="AV122" s="500">
        <f t="shared" ref="AV122:BI122" si="614">SUM(AV123:AV125)</f>
        <v>0</v>
      </c>
      <c r="AW122" s="494">
        <f t="shared" si="614"/>
        <v>0</v>
      </c>
      <c r="AX122" s="494">
        <f t="shared" si="614"/>
        <v>0</v>
      </c>
      <c r="AY122" s="494">
        <f t="shared" si="614"/>
        <v>0</v>
      </c>
      <c r="AZ122" s="494">
        <f t="shared" si="614"/>
        <v>0</v>
      </c>
      <c r="BA122" s="494">
        <f t="shared" si="614"/>
        <v>0</v>
      </c>
      <c r="BB122" s="494">
        <f t="shared" si="614"/>
        <v>0</v>
      </c>
      <c r="BC122" s="494">
        <f t="shared" si="614"/>
        <v>0</v>
      </c>
      <c r="BD122" s="494">
        <f t="shared" si="614"/>
        <v>0</v>
      </c>
      <c r="BE122" s="494">
        <f t="shared" si="614"/>
        <v>0</v>
      </c>
      <c r="BF122" s="494">
        <f t="shared" si="614"/>
        <v>0</v>
      </c>
      <c r="BG122" s="494">
        <f t="shared" si="614"/>
        <v>0</v>
      </c>
      <c r="BH122" s="505">
        <f t="shared" si="614"/>
        <v>0</v>
      </c>
      <c r="BI122" s="495">
        <f t="shared" si="614"/>
        <v>0</v>
      </c>
      <c r="BK122" s="500">
        <f t="shared" ref="BK122:BX122" si="615">SUM(BK123:BK125)</f>
        <v>0</v>
      </c>
      <c r="BL122" s="494">
        <f t="shared" si="615"/>
        <v>0</v>
      </c>
      <c r="BM122" s="494">
        <f t="shared" si="615"/>
        <v>0</v>
      </c>
      <c r="BN122" s="494">
        <f t="shared" si="615"/>
        <v>0</v>
      </c>
      <c r="BO122" s="494">
        <f t="shared" si="615"/>
        <v>0</v>
      </c>
      <c r="BP122" s="494">
        <f t="shared" si="615"/>
        <v>0</v>
      </c>
      <c r="BQ122" s="494">
        <f t="shared" si="615"/>
        <v>0</v>
      </c>
      <c r="BR122" s="494">
        <f t="shared" si="615"/>
        <v>0</v>
      </c>
      <c r="BS122" s="494">
        <f t="shared" si="615"/>
        <v>0</v>
      </c>
      <c r="BT122" s="494">
        <f t="shared" si="615"/>
        <v>0</v>
      </c>
      <c r="BU122" s="494">
        <f t="shared" si="615"/>
        <v>0</v>
      </c>
      <c r="BV122" s="494">
        <f t="shared" si="615"/>
        <v>0</v>
      </c>
      <c r="BW122" s="505">
        <f t="shared" si="615"/>
        <v>0</v>
      </c>
      <c r="BX122" s="495">
        <f t="shared" si="615"/>
        <v>0</v>
      </c>
      <c r="BZ122" s="500">
        <f t="shared" ref="BZ122:CM122" si="616">SUM(BZ123:BZ125)</f>
        <v>0</v>
      </c>
      <c r="CA122" s="494">
        <f t="shared" si="616"/>
        <v>0</v>
      </c>
      <c r="CB122" s="494">
        <f t="shared" si="616"/>
        <v>0</v>
      </c>
      <c r="CC122" s="494">
        <f t="shared" si="616"/>
        <v>0</v>
      </c>
      <c r="CD122" s="494">
        <f t="shared" si="616"/>
        <v>0</v>
      </c>
      <c r="CE122" s="494">
        <f t="shared" si="616"/>
        <v>0</v>
      </c>
      <c r="CF122" s="494">
        <f t="shared" si="616"/>
        <v>0</v>
      </c>
      <c r="CG122" s="494">
        <f t="shared" si="616"/>
        <v>0</v>
      </c>
      <c r="CH122" s="494">
        <f t="shared" si="616"/>
        <v>0</v>
      </c>
      <c r="CI122" s="494">
        <f t="shared" si="616"/>
        <v>0</v>
      </c>
      <c r="CJ122" s="494">
        <f t="shared" si="616"/>
        <v>0</v>
      </c>
      <c r="CK122" s="494">
        <f t="shared" si="616"/>
        <v>0</v>
      </c>
      <c r="CL122" s="505">
        <f t="shared" si="616"/>
        <v>0</v>
      </c>
      <c r="CM122" s="495">
        <f t="shared" si="616"/>
        <v>0</v>
      </c>
      <c r="CO122" s="500">
        <f t="shared" ref="CO122:DB122" si="617">SUM(CO123:CO125)</f>
        <v>0</v>
      </c>
      <c r="CP122" s="494">
        <f t="shared" si="617"/>
        <v>0</v>
      </c>
      <c r="CQ122" s="494">
        <f t="shared" si="617"/>
        <v>0</v>
      </c>
      <c r="CR122" s="494">
        <f t="shared" si="617"/>
        <v>0</v>
      </c>
      <c r="CS122" s="494">
        <f t="shared" si="617"/>
        <v>0</v>
      </c>
      <c r="CT122" s="494">
        <f t="shared" si="617"/>
        <v>0</v>
      </c>
      <c r="CU122" s="494">
        <f t="shared" si="617"/>
        <v>0</v>
      </c>
      <c r="CV122" s="494">
        <f t="shared" si="617"/>
        <v>0</v>
      </c>
      <c r="CW122" s="494">
        <f t="shared" si="617"/>
        <v>0</v>
      </c>
      <c r="CX122" s="494">
        <f t="shared" si="617"/>
        <v>0</v>
      </c>
      <c r="CY122" s="494">
        <f t="shared" si="617"/>
        <v>0</v>
      </c>
      <c r="CZ122" s="494">
        <f t="shared" si="617"/>
        <v>0</v>
      </c>
      <c r="DA122" s="505">
        <f t="shared" si="617"/>
        <v>0</v>
      </c>
      <c r="DB122" s="495">
        <f t="shared" si="617"/>
        <v>0</v>
      </c>
      <c r="DD122" s="500">
        <f t="shared" ref="DD122:DQ122" si="618">SUM(DD123:DD125)</f>
        <v>0</v>
      </c>
      <c r="DE122" s="494">
        <f t="shared" si="618"/>
        <v>0</v>
      </c>
      <c r="DF122" s="494">
        <f t="shared" si="618"/>
        <v>0</v>
      </c>
      <c r="DG122" s="494">
        <f t="shared" si="618"/>
        <v>0</v>
      </c>
      <c r="DH122" s="494">
        <f t="shared" si="618"/>
        <v>0</v>
      </c>
      <c r="DI122" s="494">
        <f t="shared" si="618"/>
        <v>0</v>
      </c>
      <c r="DJ122" s="494">
        <f t="shared" si="618"/>
        <v>0</v>
      </c>
      <c r="DK122" s="494">
        <f t="shared" si="618"/>
        <v>0</v>
      </c>
      <c r="DL122" s="494">
        <f t="shared" si="618"/>
        <v>0</v>
      </c>
      <c r="DM122" s="494">
        <f t="shared" si="618"/>
        <v>0</v>
      </c>
      <c r="DN122" s="494">
        <f t="shared" si="618"/>
        <v>0</v>
      </c>
      <c r="DO122" s="494">
        <f t="shared" si="618"/>
        <v>0</v>
      </c>
      <c r="DP122" s="505">
        <f t="shared" si="618"/>
        <v>0</v>
      </c>
      <c r="DQ122" s="495">
        <f t="shared" si="618"/>
        <v>0</v>
      </c>
      <c r="DS122" s="500">
        <f t="shared" ref="DS122:EF122" si="619">SUM(DS123:DS125)</f>
        <v>0</v>
      </c>
      <c r="DT122" s="494">
        <f t="shared" si="619"/>
        <v>0</v>
      </c>
      <c r="DU122" s="494">
        <f t="shared" si="619"/>
        <v>0</v>
      </c>
      <c r="DV122" s="494">
        <f t="shared" si="619"/>
        <v>0</v>
      </c>
      <c r="DW122" s="494">
        <f t="shared" si="619"/>
        <v>0</v>
      </c>
      <c r="DX122" s="494">
        <f t="shared" si="619"/>
        <v>0</v>
      </c>
      <c r="DY122" s="494">
        <f t="shared" si="619"/>
        <v>0</v>
      </c>
      <c r="DZ122" s="494">
        <f t="shared" si="619"/>
        <v>0</v>
      </c>
      <c r="EA122" s="494">
        <f t="shared" si="619"/>
        <v>0</v>
      </c>
      <c r="EB122" s="494">
        <f t="shared" si="619"/>
        <v>0</v>
      </c>
      <c r="EC122" s="494">
        <f t="shared" si="619"/>
        <v>0</v>
      </c>
      <c r="ED122" s="494">
        <f t="shared" si="619"/>
        <v>0</v>
      </c>
      <c r="EE122" s="505">
        <f t="shared" si="619"/>
        <v>0</v>
      </c>
      <c r="EF122" s="495">
        <f t="shared" si="619"/>
        <v>0</v>
      </c>
      <c r="EH122" s="500">
        <f t="shared" ref="EH122:EU122" si="620">SUM(EH123:EH125)</f>
        <v>0</v>
      </c>
      <c r="EI122" s="494">
        <f t="shared" si="620"/>
        <v>0</v>
      </c>
      <c r="EJ122" s="494">
        <f t="shared" si="620"/>
        <v>0</v>
      </c>
      <c r="EK122" s="494">
        <f t="shared" si="620"/>
        <v>0</v>
      </c>
      <c r="EL122" s="494">
        <f t="shared" si="620"/>
        <v>0</v>
      </c>
      <c r="EM122" s="494">
        <f t="shared" si="620"/>
        <v>0</v>
      </c>
      <c r="EN122" s="494">
        <f t="shared" si="620"/>
        <v>0</v>
      </c>
      <c r="EO122" s="494">
        <f t="shared" si="620"/>
        <v>0</v>
      </c>
      <c r="EP122" s="494">
        <f t="shared" si="620"/>
        <v>0</v>
      </c>
      <c r="EQ122" s="494">
        <f t="shared" si="620"/>
        <v>0</v>
      </c>
      <c r="ER122" s="494">
        <f t="shared" si="620"/>
        <v>0</v>
      </c>
      <c r="ES122" s="494">
        <f t="shared" si="620"/>
        <v>0</v>
      </c>
      <c r="ET122" s="505">
        <f t="shared" si="620"/>
        <v>0</v>
      </c>
      <c r="EU122" s="495">
        <f t="shared" si="620"/>
        <v>0</v>
      </c>
    </row>
    <row r="123" spans="2:151" ht="30" hidden="1" customHeight="1" x14ac:dyDescent="0.2">
      <c r="B123" s="496" t="s">
        <v>214</v>
      </c>
      <c r="C123" s="491"/>
      <c r="D123" s="491"/>
      <c r="E123" s="491"/>
      <c r="F123" s="491"/>
      <c r="G123" s="494">
        <f>C123+D123-E123+F123</f>
        <v>0</v>
      </c>
      <c r="H123" s="491"/>
      <c r="I123" s="491"/>
      <c r="J123" s="491"/>
      <c r="K123" s="491"/>
      <c r="L123" s="491"/>
      <c r="M123" s="493"/>
      <c r="N123" s="494">
        <f>H123+I123-J123+K123-L123+M123</f>
        <v>0</v>
      </c>
      <c r="O123" s="506"/>
      <c r="P123" s="492"/>
      <c r="R123" s="501"/>
      <c r="S123" s="491"/>
      <c r="T123" s="491"/>
      <c r="U123" s="491"/>
      <c r="V123" s="494">
        <f>R123+S123-T123+U123</f>
        <v>0</v>
      </c>
      <c r="W123" s="491"/>
      <c r="X123" s="491"/>
      <c r="Y123" s="491"/>
      <c r="Z123" s="491"/>
      <c r="AA123" s="491"/>
      <c r="AB123" s="493"/>
      <c r="AC123" s="494">
        <f>W123+X123-Y123+Z123-AA123+AB123</f>
        <v>0</v>
      </c>
      <c r="AD123" s="506"/>
      <c r="AE123" s="492"/>
      <c r="AG123" s="501"/>
      <c r="AH123" s="491"/>
      <c r="AI123" s="491"/>
      <c r="AJ123" s="491"/>
      <c r="AK123" s="494">
        <f>AG123+AH123-AI123+AJ123</f>
        <v>0</v>
      </c>
      <c r="AL123" s="491"/>
      <c r="AM123" s="491"/>
      <c r="AN123" s="491"/>
      <c r="AO123" s="491"/>
      <c r="AP123" s="491"/>
      <c r="AQ123" s="493"/>
      <c r="AR123" s="494">
        <f>AL123+AM123-AN123+AO123-AP123+AQ123</f>
        <v>0</v>
      </c>
      <c r="AS123" s="506"/>
      <c r="AT123" s="492"/>
      <c r="AV123" s="501"/>
      <c r="AW123" s="491"/>
      <c r="AX123" s="491"/>
      <c r="AY123" s="491"/>
      <c r="AZ123" s="494">
        <f>AV123+AW123-AX123+AY123</f>
        <v>0</v>
      </c>
      <c r="BA123" s="491"/>
      <c r="BB123" s="491"/>
      <c r="BC123" s="491"/>
      <c r="BD123" s="491"/>
      <c r="BE123" s="491"/>
      <c r="BF123" s="493"/>
      <c r="BG123" s="494">
        <f>BA123+BB123-BC123+BD123-BE123+BF123</f>
        <v>0</v>
      </c>
      <c r="BH123" s="506"/>
      <c r="BI123" s="492"/>
      <c r="BK123" s="501"/>
      <c r="BL123" s="491"/>
      <c r="BM123" s="491"/>
      <c r="BN123" s="491"/>
      <c r="BO123" s="494">
        <f>BK123+BL123-BM123+BN123</f>
        <v>0</v>
      </c>
      <c r="BP123" s="491"/>
      <c r="BQ123" s="491"/>
      <c r="BR123" s="491"/>
      <c r="BS123" s="491"/>
      <c r="BT123" s="491"/>
      <c r="BU123" s="493"/>
      <c r="BV123" s="494">
        <f>BP123+BQ123-BR123+BS123-BT123+BU123</f>
        <v>0</v>
      </c>
      <c r="BW123" s="506"/>
      <c r="BX123" s="492"/>
      <c r="BZ123" s="501"/>
      <c r="CA123" s="491"/>
      <c r="CB123" s="491"/>
      <c r="CC123" s="491"/>
      <c r="CD123" s="494">
        <f>BZ123+CA123-CB123+CC123</f>
        <v>0</v>
      </c>
      <c r="CE123" s="491"/>
      <c r="CF123" s="491"/>
      <c r="CG123" s="491"/>
      <c r="CH123" s="491"/>
      <c r="CI123" s="491"/>
      <c r="CJ123" s="493"/>
      <c r="CK123" s="494">
        <f>CE123+CF123-CG123+CH123-CI123+CJ123</f>
        <v>0</v>
      </c>
      <c r="CL123" s="506"/>
      <c r="CM123" s="492"/>
      <c r="CO123" s="501"/>
      <c r="CP123" s="491"/>
      <c r="CQ123" s="491"/>
      <c r="CR123" s="491"/>
      <c r="CS123" s="494">
        <f>CO123+CP123-CQ123+CR123</f>
        <v>0</v>
      </c>
      <c r="CT123" s="491"/>
      <c r="CU123" s="491"/>
      <c r="CV123" s="491"/>
      <c r="CW123" s="491"/>
      <c r="CX123" s="491"/>
      <c r="CY123" s="493"/>
      <c r="CZ123" s="494">
        <f>CT123+CU123-CV123+CW123-CX123+CY123</f>
        <v>0</v>
      </c>
      <c r="DA123" s="506"/>
      <c r="DB123" s="492"/>
      <c r="DD123" s="501"/>
      <c r="DE123" s="491"/>
      <c r="DF123" s="491"/>
      <c r="DG123" s="491"/>
      <c r="DH123" s="494">
        <f>DD123+DE123-DF123+DG123</f>
        <v>0</v>
      </c>
      <c r="DI123" s="491"/>
      <c r="DJ123" s="491"/>
      <c r="DK123" s="491"/>
      <c r="DL123" s="491"/>
      <c r="DM123" s="491"/>
      <c r="DN123" s="493"/>
      <c r="DO123" s="494">
        <f>DI123+DJ123-DK123+DL123-DM123+DN123</f>
        <v>0</v>
      </c>
      <c r="DP123" s="506"/>
      <c r="DQ123" s="492"/>
      <c r="DS123" s="501"/>
      <c r="DT123" s="491"/>
      <c r="DU123" s="491"/>
      <c r="DV123" s="491"/>
      <c r="DW123" s="494">
        <f>DS123+DT123-DU123+DV123</f>
        <v>0</v>
      </c>
      <c r="DX123" s="491"/>
      <c r="DY123" s="491"/>
      <c r="DZ123" s="491"/>
      <c r="EA123" s="491"/>
      <c r="EB123" s="491"/>
      <c r="EC123" s="493"/>
      <c r="ED123" s="494">
        <f>DX123+DY123-DZ123+EA123-EB123+EC123</f>
        <v>0</v>
      </c>
      <c r="EE123" s="506"/>
      <c r="EF123" s="492"/>
      <c r="EH123" s="501"/>
      <c r="EI123" s="491"/>
      <c r="EJ123" s="491"/>
      <c r="EK123" s="491"/>
      <c r="EL123" s="494">
        <f>EH123+EI123-EJ123+EK123</f>
        <v>0</v>
      </c>
      <c r="EM123" s="491"/>
      <c r="EN123" s="491"/>
      <c r="EO123" s="491"/>
      <c r="EP123" s="491"/>
      <c r="EQ123" s="491"/>
      <c r="ER123" s="493"/>
      <c r="ES123" s="494">
        <f>EM123+EN123-EO123+EP123-EQ123+ER123</f>
        <v>0</v>
      </c>
      <c r="ET123" s="506"/>
      <c r="EU123" s="492"/>
    </row>
    <row r="124" spans="2:151" ht="15" hidden="1" customHeight="1" x14ac:dyDescent="0.2">
      <c r="B124" s="496" t="s">
        <v>215</v>
      </c>
      <c r="C124" s="491"/>
      <c r="D124" s="491"/>
      <c r="E124" s="491"/>
      <c r="F124" s="491"/>
      <c r="G124" s="494">
        <f t="shared" ref="G124:G125" si="621">C124+D124-E124+F124</f>
        <v>0</v>
      </c>
      <c r="H124" s="491"/>
      <c r="I124" s="491"/>
      <c r="J124" s="491"/>
      <c r="K124" s="491"/>
      <c r="L124" s="491"/>
      <c r="M124" s="493"/>
      <c r="N124" s="494">
        <f t="shared" ref="N124:N125" si="622">H124+I124-J124+K124-L124+M124</f>
        <v>0</v>
      </c>
      <c r="O124" s="506"/>
      <c r="P124" s="492"/>
      <c r="R124" s="501"/>
      <c r="S124" s="491"/>
      <c r="T124" s="491"/>
      <c r="U124" s="491"/>
      <c r="V124" s="494">
        <f t="shared" ref="V124:V125" si="623">R124+S124-T124+U124</f>
        <v>0</v>
      </c>
      <c r="W124" s="491"/>
      <c r="X124" s="491"/>
      <c r="Y124" s="491"/>
      <c r="Z124" s="491"/>
      <c r="AA124" s="491"/>
      <c r="AB124" s="493"/>
      <c r="AC124" s="494">
        <f t="shared" ref="AC124:AC125" si="624">W124+X124-Y124+Z124-AA124+AB124</f>
        <v>0</v>
      </c>
      <c r="AD124" s="506"/>
      <c r="AE124" s="492"/>
      <c r="AG124" s="501"/>
      <c r="AH124" s="491"/>
      <c r="AI124" s="491"/>
      <c r="AJ124" s="491"/>
      <c r="AK124" s="494">
        <f t="shared" ref="AK124:AK125" si="625">AG124+AH124-AI124+AJ124</f>
        <v>0</v>
      </c>
      <c r="AL124" s="491"/>
      <c r="AM124" s="491"/>
      <c r="AN124" s="491"/>
      <c r="AO124" s="491"/>
      <c r="AP124" s="491"/>
      <c r="AQ124" s="493"/>
      <c r="AR124" s="494">
        <f t="shared" ref="AR124:AR125" si="626">AL124+AM124-AN124+AO124-AP124+AQ124</f>
        <v>0</v>
      </c>
      <c r="AS124" s="506"/>
      <c r="AT124" s="492"/>
      <c r="AV124" s="501"/>
      <c r="AW124" s="491"/>
      <c r="AX124" s="491"/>
      <c r="AY124" s="491"/>
      <c r="AZ124" s="494">
        <f t="shared" ref="AZ124:AZ125" si="627">AV124+AW124-AX124+AY124</f>
        <v>0</v>
      </c>
      <c r="BA124" s="491"/>
      <c r="BB124" s="491"/>
      <c r="BC124" s="491"/>
      <c r="BD124" s="491"/>
      <c r="BE124" s="491"/>
      <c r="BF124" s="493"/>
      <c r="BG124" s="494">
        <f t="shared" ref="BG124:BG125" si="628">BA124+BB124-BC124+BD124-BE124+BF124</f>
        <v>0</v>
      </c>
      <c r="BH124" s="506"/>
      <c r="BI124" s="492"/>
      <c r="BK124" s="501"/>
      <c r="BL124" s="491"/>
      <c r="BM124" s="491"/>
      <c r="BN124" s="491"/>
      <c r="BO124" s="494">
        <f t="shared" ref="BO124:BO125" si="629">BK124+BL124-BM124+BN124</f>
        <v>0</v>
      </c>
      <c r="BP124" s="491"/>
      <c r="BQ124" s="491"/>
      <c r="BR124" s="491"/>
      <c r="BS124" s="491"/>
      <c r="BT124" s="491"/>
      <c r="BU124" s="493"/>
      <c r="BV124" s="494">
        <f t="shared" ref="BV124:BV125" si="630">BP124+BQ124-BR124+BS124-BT124+BU124</f>
        <v>0</v>
      </c>
      <c r="BW124" s="506"/>
      <c r="BX124" s="492"/>
      <c r="BZ124" s="501"/>
      <c r="CA124" s="491"/>
      <c r="CB124" s="491"/>
      <c r="CC124" s="491"/>
      <c r="CD124" s="494">
        <f t="shared" ref="CD124:CD125" si="631">BZ124+CA124-CB124+CC124</f>
        <v>0</v>
      </c>
      <c r="CE124" s="491"/>
      <c r="CF124" s="491"/>
      <c r="CG124" s="491"/>
      <c r="CH124" s="491"/>
      <c r="CI124" s="491"/>
      <c r="CJ124" s="493"/>
      <c r="CK124" s="494">
        <f t="shared" ref="CK124:CK125" si="632">CE124+CF124-CG124+CH124-CI124+CJ124</f>
        <v>0</v>
      </c>
      <c r="CL124" s="506"/>
      <c r="CM124" s="492"/>
      <c r="CO124" s="501"/>
      <c r="CP124" s="491"/>
      <c r="CQ124" s="491"/>
      <c r="CR124" s="491"/>
      <c r="CS124" s="494">
        <f t="shared" ref="CS124:CS125" si="633">CO124+CP124-CQ124+CR124</f>
        <v>0</v>
      </c>
      <c r="CT124" s="491"/>
      <c r="CU124" s="491"/>
      <c r="CV124" s="491"/>
      <c r="CW124" s="491"/>
      <c r="CX124" s="491"/>
      <c r="CY124" s="493"/>
      <c r="CZ124" s="494">
        <f t="shared" ref="CZ124:CZ125" si="634">CT124+CU124-CV124+CW124-CX124+CY124</f>
        <v>0</v>
      </c>
      <c r="DA124" s="506"/>
      <c r="DB124" s="492"/>
      <c r="DD124" s="501"/>
      <c r="DE124" s="491"/>
      <c r="DF124" s="491"/>
      <c r="DG124" s="491"/>
      <c r="DH124" s="494">
        <f t="shared" ref="DH124:DH125" si="635">DD124+DE124-DF124+DG124</f>
        <v>0</v>
      </c>
      <c r="DI124" s="491"/>
      <c r="DJ124" s="491"/>
      <c r="DK124" s="491"/>
      <c r="DL124" s="491"/>
      <c r="DM124" s="491"/>
      <c r="DN124" s="493"/>
      <c r="DO124" s="494">
        <f t="shared" ref="DO124:DO125" si="636">DI124+DJ124-DK124+DL124-DM124+DN124</f>
        <v>0</v>
      </c>
      <c r="DP124" s="506"/>
      <c r="DQ124" s="492"/>
      <c r="DS124" s="501"/>
      <c r="DT124" s="491"/>
      <c r="DU124" s="491"/>
      <c r="DV124" s="491"/>
      <c r="DW124" s="494">
        <f t="shared" ref="DW124:DW125" si="637">DS124+DT124-DU124+DV124</f>
        <v>0</v>
      </c>
      <c r="DX124" s="491"/>
      <c r="DY124" s="491"/>
      <c r="DZ124" s="491"/>
      <c r="EA124" s="491"/>
      <c r="EB124" s="491"/>
      <c r="EC124" s="493"/>
      <c r="ED124" s="494">
        <f t="shared" ref="ED124:ED125" si="638">DX124+DY124-DZ124+EA124-EB124+EC124</f>
        <v>0</v>
      </c>
      <c r="EE124" s="506"/>
      <c r="EF124" s="492"/>
      <c r="EH124" s="501"/>
      <c r="EI124" s="491"/>
      <c r="EJ124" s="491"/>
      <c r="EK124" s="491"/>
      <c r="EL124" s="494">
        <f t="shared" ref="EL124:EL125" si="639">EH124+EI124-EJ124+EK124</f>
        <v>0</v>
      </c>
      <c r="EM124" s="491"/>
      <c r="EN124" s="491"/>
      <c r="EO124" s="491"/>
      <c r="EP124" s="491"/>
      <c r="EQ124" s="491"/>
      <c r="ER124" s="493"/>
      <c r="ES124" s="494">
        <f t="shared" ref="ES124:ES125" si="640">EM124+EN124-EO124+EP124-EQ124+ER124</f>
        <v>0</v>
      </c>
      <c r="ET124" s="506"/>
      <c r="EU124" s="492"/>
    </row>
    <row r="125" spans="2:151" ht="15" hidden="1" customHeight="1" x14ac:dyDescent="0.2">
      <c r="B125" s="496" t="s">
        <v>216</v>
      </c>
      <c r="C125" s="491"/>
      <c r="D125" s="491"/>
      <c r="E125" s="491"/>
      <c r="F125" s="491"/>
      <c r="G125" s="494">
        <f t="shared" si="621"/>
        <v>0</v>
      </c>
      <c r="H125" s="491"/>
      <c r="I125" s="491"/>
      <c r="J125" s="491"/>
      <c r="K125" s="491"/>
      <c r="L125" s="491"/>
      <c r="M125" s="493"/>
      <c r="N125" s="494">
        <f t="shared" si="622"/>
        <v>0</v>
      </c>
      <c r="O125" s="506"/>
      <c r="P125" s="492"/>
      <c r="R125" s="501"/>
      <c r="S125" s="491"/>
      <c r="T125" s="491"/>
      <c r="U125" s="491"/>
      <c r="V125" s="494">
        <f t="shared" si="623"/>
        <v>0</v>
      </c>
      <c r="W125" s="491"/>
      <c r="X125" s="491"/>
      <c r="Y125" s="491"/>
      <c r="Z125" s="491"/>
      <c r="AA125" s="491"/>
      <c r="AB125" s="493"/>
      <c r="AC125" s="494">
        <f t="shared" si="624"/>
        <v>0</v>
      </c>
      <c r="AD125" s="506"/>
      <c r="AE125" s="492"/>
      <c r="AG125" s="501"/>
      <c r="AH125" s="491"/>
      <c r="AI125" s="491"/>
      <c r="AJ125" s="491"/>
      <c r="AK125" s="494">
        <f t="shared" si="625"/>
        <v>0</v>
      </c>
      <c r="AL125" s="491"/>
      <c r="AM125" s="491"/>
      <c r="AN125" s="491"/>
      <c r="AO125" s="491"/>
      <c r="AP125" s="491"/>
      <c r="AQ125" s="493"/>
      <c r="AR125" s="494">
        <f t="shared" si="626"/>
        <v>0</v>
      </c>
      <c r="AS125" s="506"/>
      <c r="AT125" s="492"/>
      <c r="AV125" s="501"/>
      <c r="AW125" s="491"/>
      <c r="AX125" s="491"/>
      <c r="AY125" s="491"/>
      <c r="AZ125" s="494">
        <f t="shared" si="627"/>
        <v>0</v>
      </c>
      <c r="BA125" s="491"/>
      <c r="BB125" s="491"/>
      <c r="BC125" s="491"/>
      <c r="BD125" s="491"/>
      <c r="BE125" s="491"/>
      <c r="BF125" s="493"/>
      <c r="BG125" s="494">
        <f t="shared" si="628"/>
        <v>0</v>
      </c>
      <c r="BH125" s="506"/>
      <c r="BI125" s="492"/>
      <c r="BK125" s="501"/>
      <c r="BL125" s="491"/>
      <c r="BM125" s="491"/>
      <c r="BN125" s="491"/>
      <c r="BO125" s="494">
        <f t="shared" si="629"/>
        <v>0</v>
      </c>
      <c r="BP125" s="491"/>
      <c r="BQ125" s="491"/>
      <c r="BR125" s="491"/>
      <c r="BS125" s="491"/>
      <c r="BT125" s="491"/>
      <c r="BU125" s="493"/>
      <c r="BV125" s="494">
        <f t="shared" si="630"/>
        <v>0</v>
      </c>
      <c r="BW125" s="506"/>
      <c r="BX125" s="492"/>
      <c r="BZ125" s="501"/>
      <c r="CA125" s="491"/>
      <c r="CB125" s="491"/>
      <c r="CC125" s="491"/>
      <c r="CD125" s="494">
        <f t="shared" si="631"/>
        <v>0</v>
      </c>
      <c r="CE125" s="491"/>
      <c r="CF125" s="491"/>
      <c r="CG125" s="491"/>
      <c r="CH125" s="491"/>
      <c r="CI125" s="491"/>
      <c r="CJ125" s="493"/>
      <c r="CK125" s="494">
        <f t="shared" si="632"/>
        <v>0</v>
      </c>
      <c r="CL125" s="506"/>
      <c r="CM125" s="492"/>
      <c r="CO125" s="501"/>
      <c r="CP125" s="491"/>
      <c r="CQ125" s="491"/>
      <c r="CR125" s="491"/>
      <c r="CS125" s="494">
        <f t="shared" si="633"/>
        <v>0</v>
      </c>
      <c r="CT125" s="491"/>
      <c r="CU125" s="491"/>
      <c r="CV125" s="491"/>
      <c r="CW125" s="491"/>
      <c r="CX125" s="491"/>
      <c r="CY125" s="493"/>
      <c r="CZ125" s="494">
        <f t="shared" si="634"/>
        <v>0</v>
      </c>
      <c r="DA125" s="506"/>
      <c r="DB125" s="492"/>
      <c r="DD125" s="501"/>
      <c r="DE125" s="491"/>
      <c r="DF125" s="491"/>
      <c r="DG125" s="491"/>
      <c r="DH125" s="494">
        <f t="shared" si="635"/>
        <v>0</v>
      </c>
      <c r="DI125" s="491"/>
      <c r="DJ125" s="491"/>
      <c r="DK125" s="491"/>
      <c r="DL125" s="491"/>
      <c r="DM125" s="491"/>
      <c r="DN125" s="493"/>
      <c r="DO125" s="494">
        <f t="shared" si="636"/>
        <v>0</v>
      </c>
      <c r="DP125" s="506"/>
      <c r="DQ125" s="492"/>
      <c r="DS125" s="501"/>
      <c r="DT125" s="491"/>
      <c r="DU125" s="491"/>
      <c r="DV125" s="491"/>
      <c r="DW125" s="494">
        <f t="shared" si="637"/>
        <v>0</v>
      </c>
      <c r="DX125" s="491"/>
      <c r="DY125" s="491"/>
      <c r="DZ125" s="491"/>
      <c r="EA125" s="491"/>
      <c r="EB125" s="491"/>
      <c r="EC125" s="493"/>
      <c r="ED125" s="494">
        <f t="shared" si="638"/>
        <v>0</v>
      </c>
      <c r="EE125" s="506"/>
      <c r="EF125" s="492"/>
      <c r="EH125" s="501"/>
      <c r="EI125" s="491"/>
      <c r="EJ125" s="491"/>
      <c r="EK125" s="491"/>
      <c r="EL125" s="494">
        <f t="shared" si="639"/>
        <v>0</v>
      </c>
      <c r="EM125" s="491"/>
      <c r="EN125" s="491"/>
      <c r="EO125" s="491"/>
      <c r="EP125" s="491"/>
      <c r="EQ125" s="491"/>
      <c r="ER125" s="493"/>
      <c r="ES125" s="494">
        <f t="shared" si="640"/>
        <v>0</v>
      </c>
      <c r="ET125" s="506"/>
      <c r="EU125" s="492"/>
    </row>
    <row r="126" spans="2:151" ht="15" hidden="1" customHeight="1" x14ac:dyDescent="0.2">
      <c r="B126" s="496" t="s">
        <v>217</v>
      </c>
      <c r="C126" s="505">
        <f t="shared" ref="C126:P126" si="641">SUM(C127:C130)</f>
        <v>0</v>
      </c>
      <c r="D126" s="494">
        <f t="shared" si="641"/>
        <v>0</v>
      </c>
      <c r="E126" s="494">
        <f t="shared" si="641"/>
        <v>0</v>
      </c>
      <c r="F126" s="494">
        <f t="shared" si="641"/>
        <v>0</v>
      </c>
      <c r="G126" s="494">
        <f t="shared" si="641"/>
        <v>0</v>
      </c>
      <c r="H126" s="494">
        <f t="shared" si="641"/>
        <v>0</v>
      </c>
      <c r="I126" s="494">
        <f t="shared" si="641"/>
        <v>0</v>
      </c>
      <c r="J126" s="494">
        <f t="shared" si="641"/>
        <v>0</v>
      </c>
      <c r="K126" s="494">
        <f t="shared" si="641"/>
        <v>0</v>
      </c>
      <c r="L126" s="494">
        <f t="shared" si="641"/>
        <v>0</v>
      </c>
      <c r="M126" s="494">
        <f t="shared" si="641"/>
        <v>0</v>
      </c>
      <c r="N126" s="494">
        <f t="shared" si="641"/>
        <v>0</v>
      </c>
      <c r="O126" s="494">
        <f t="shared" si="641"/>
        <v>0</v>
      </c>
      <c r="P126" s="495">
        <f t="shared" si="641"/>
        <v>0</v>
      </c>
      <c r="R126" s="500">
        <f t="shared" ref="R126:AE126" si="642">SUM(R127:R130)</f>
        <v>0</v>
      </c>
      <c r="S126" s="494">
        <f t="shared" si="642"/>
        <v>0</v>
      </c>
      <c r="T126" s="494">
        <f t="shared" si="642"/>
        <v>0</v>
      </c>
      <c r="U126" s="494">
        <f t="shared" si="642"/>
        <v>0</v>
      </c>
      <c r="V126" s="494">
        <f t="shared" si="642"/>
        <v>0</v>
      </c>
      <c r="W126" s="494">
        <f t="shared" si="642"/>
        <v>0</v>
      </c>
      <c r="X126" s="494">
        <f t="shared" si="642"/>
        <v>0</v>
      </c>
      <c r="Y126" s="494">
        <f t="shared" si="642"/>
        <v>0</v>
      </c>
      <c r="Z126" s="494">
        <f t="shared" si="642"/>
        <v>0</v>
      </c>
      <c r="AA126" s="494">
        <f t="shared" si="642"/>
        <v>0</v>
      </c>
      <c r="AB126" s="494">
        <f t="shared" si="642"/>
        <v>0</v>
      </c>
      <c r="AC126" s="494">
        <f t="shared" si="642"/>
        <v>0</v>
      </c>
      <c r="AD126" s="494">
        <f t="shared" si="642"/>
        <v>0</v>
      </c>
      <c r="AE126" s="495">
        <f t="shared" si="642"/>
        <v>0</v>
      </c>
      <c r="AG126" s="500">
        <f t="shared" ref="AG126:AT126" si="643">SUM(AG127:AG130)</f>
        <v>0</v>
      </c>
      <c r="AH126" s="494">
        <f t="shared" si="643"/>
        <v>0</v>
      </c>
      <c r="AI126" s="494">
        <f t="shared" si="643"/>
        <v>0</v>
      </c>
      <c r="AJ126" s="494">
        <f t="shared" si="643"/>
        <v>0</v>
      </c>
      <c r="AK126" s="494">
        <f t="shared" si="643"/>
        <v>0</v>
      </c>
      <c r="AL126" s="494">
        <f t="shared" si="643"/>
        <v>0</v>
      </c>
      <c r="AM126" s="494">
        <f t="shared" si="643"/>
        <v>0</v>
      </c>
      <c r="AN126" s="494">
        <f t="shared" si="643"/>
        <v>0</v>
      </c>
      <c r="AO126" s="494">
        <f t="shared" si="643"/>
        <v>0</v>
      </c>
      <c r="AP126" s="494">
        <f t="shared" si="643"/>
        <v>0</v>
      </c>
      <c r="AQ126" s="494">
        <f t="shared" si="643"/>
        <v>0</v>
      </c>
      <c r="AR126" s="494">
        <f t="shared" si="643"/>
        <v>0</v>
      </c>
      <c r="AS126" s="494">
        <f t="shared" si="643"/>
        <v>0</v>
      </c>
      <c r="AT126" s="495">
        <f t="shared" si="643"/>
        <v>0</v>
      </c>
      <c r="AV126" s="500">
        <f t="shared" ref="AV126:BI126" si="644">SUM(AV127:AV130)</f>
        <v>0</v>
      </c>
      <c r="AW126" s="494">
        <f t="shared" si="644"/>
        <v>0</v>
      </c>
      <c r="AX126" s="494">
        <f t="shared" si="644"/>
        <v>0</v>
      </c>
      <c r="AY126" s="494">
        <f t="shared" si="644"/>
        <v>0</v>
      </c>
      <c r="AZ126" s="494">
        <f t="shared" si="644"/>
        <v>0</v>
      </c>
      <c r="BA126" s="494">
        <f t="shared" si="644"/>
        <v>0</v>
      </c>
      <c r="BB126" s="494">
        <f t="shared" si="644"/>
        <v>0</v>
      </c>
      <c r="BC126" s="494">
        <f t="shared" si="644"/>
        <v>0</v>
      </c>
      <c r="BD126" s="494">
        <f t="shared" si="644"/>
        <v>0</v>
      </c>
      <c r="BE126" s="494">
        <f t="shared" si="644"/>
        <v>0</v>
      </c>
      <c r="BF126" s="494">
        <f t="shared" si="644"/>
        <v>0</v>
      </c>
      <c r="BG126" s="494">
        <f t="shared" si="644"/>
        <v>0</v>
      </c>
      <c r="BH126" s="494">
        <f t="shared" si="644"/>
        <v>0</v>
      </c>
      <c r="BI126" s="495">
        <f t="shared" si="644"/>
        <v>0</v>
      </c>
      <c r="BK126" s="500">
        <f t="shared" ref="BK126:BX126" si="645">SUM(BK127:BK130)</f>
        <v>0</v>
      </c>
      <c r="BL126" s="494">
        <f t="shared" si="645"/>
        <v>0</v>
      </c>
      <c r="BM126" s="494">
        <f t="shared" si="645"/>
        <v>0</v>
      </c>
      <c r="BN126" s="494">
        <f t="shared" si="645"/>
        <v>0</v>
      </c>
      <c r="BO126" s="494">
        <f t="shared" si="645"/>
        <v>0</v>
      </c>
      <c r="BP126" s="494">
        <f t="shared" si="645"/>
        <v>0</v>
      </c>
      <c r="BQ126" s="494">
        <f t="shared" si="645"/>
        <v>0</v>
      </c>
      <c r="BR126" s="494">
        <f t="shared" si="645"/>
        <v>0</v>
      </c>
      <c r="BS126" s="494">
        <f t="shared" si="645"/>
        <v>0</v>
      </c>
      <c r="BT126" s="494">
        <f t="shared" si="645"/>
        <v>0</v>
      </c>
      <c r="BU126" s="494">
        <f t="shared" si="645"/>
        <v>0</v>
      </c>
      <c r="BV126" s="494">
        <f t="shared" si="645"/>
        <v>0</v>
      </c>
      <c r="BW126" s="494">
        <f t="shared" si="645"/>
        <v>0</v>
      </c>
      <c r="BX126" s="495">
        <f t="shared" si="645"/>
        <v>0</v>
      </c>
      <c r="BZ126" s="500">
        <f t="shared" ref="BZ126:CM126" si="646">SUM(BZ127:BZ130)</f>
        <v>0</v>
      </c>
      <c r="CA126" s="494">
        <f t="shared" si="646"/>
        <v>0</v>
      </c>
      <c r="CB126" s="494">
        <f t="shared" si="646"/>
        <v>0</v>
      </c>
      <c r="CC126" s="494">
        <f t="shared" si="646"/>
        <v>0</v>
      </c>
      <c r="CD126" s="494">
        <f t="shared" si="646"/>
        <v>0</v>
      </c>
      <c r="CE126" s="494">
        <f t="shared" si="646"/>
        <v>0</v>
      </c>
      <c r="CF126" s="494">
        <f t="shared" si="646"/>
        <v>0</v>
      </c>
      <c r="CG126" s="494">
        <f t="shared" si="646"/>
        <v>0</v>
      </c>
      <c r="CH126" s="494">
        <f t="shared" si="646"/>
        <v>0</v>
      </c>
      <c r="CI126" s="494">
        <f t="shared" si="646"/>
        <v>0</v>
      </c>
      <c r="CJ126" s="494">
        <f t="shared" si="646"/>
        <v>0</v>
      </c>
      <c r="CK126" s="494">
        <f t="shared" si="646"/>
        <v>0</v>
      </c>
      <c r="CL126" s="494">
        <f t="shared" si="646"/>
        <v>0</v>
      </c>
      <c r="CM126" s="495">
        <f t="shared" si="646"/>
        <v>0</v>
      </c>
      <c r="CO126" s="500">
        <f t="shared" ref="CO126:DB126" si="647">SUM(CO127:CO130)</f>
        <v>0</v>
      </c>
      <c r="CP126" s="494">
        <f t="shared" si="647"/>
        <v>0</v>
      </c>
      <c r="CQ126" s="494">
        <f t="shared" si="647"/>
        <v>0</v>
      </c>
      <c r="CR126" s="494">
        <f t="shared" si="647"/>
        <v>0</v>
      </c>
      <c r="CS126" s="494">
        <f t="shared" si="647"/>
        <v>0</v>
      </c>
      <c r="CT126" s="494">
        <f t="shared" si="647"/>
        <v>0</v>
      </c>
      <c r="CU126" s="494">
        <f t="shared" si="647"/>
        <v>0</v>
      </c>
      <c r="CV126" s="494">
        <f t="shared" si="647"/>
        <v>0</v>
      </c>
      <c r="CW126" s="494">
        <f t="shared" si="647"/>
        <v>0</v>
      </c>
      <c r="CX126" s="494">
        <f t="shared" si="647"/>
        <v>0</v>
      </c>
      <c r="CY126" s="494">
        <f t="shared" si="647"/>
        <v>0</v>
      </c>
      <c r="CZ126" s="494">
        <f t="shared" si="647"/>
        <v>0</v>
      </c>
      <c r="DA126" s="494">
        <f t="shared" si="647"/>
        <v>0</v>
      </c>
      <c r="DB126" s="495">
        <f t="shared" si="647"/>
        <v>0</v>
      </c>
      <c r="DD126" s="500">
        <f t="shared" ref="DD126:DQ126" si="648">SUM(DD127:DD130)</f>
        <v>0</v>
      </c>
      <c r="DE126" s="494">
        <f t="shared" si="648"/>
        <v>0</v>
      </c>
      <c r="DF126" s="494">
        <f t="shared" si="648"/>
        <v>0</v>
      </c>
      <c r="DG126" s="494">
        <f t="shared" si="648"/>
        <v>0</v>
      </c>
      <c r="DH126" s="494">
        <f t="shared" si="648"/>
        <v>0</v>
      </c>
      <c r="DI126" s="494">
        <f t="shared" si="648"/>
        <v>0</v>
      </c>
      <c r="DJ126" s="494">
        <f t="shared" si="648"/>
        <v>0</v>
      </c>
      <c r="DK126" s="494">
        <f t="shared" si="648"/>
        <v>0</v>
      </c>
      <c r="DL126" s="494">
        <f t="shared" si="648"/>
        <v>0</v>
      </c>
      <c r="DM126" s="494">
        <f t="shared" si="648"/>
        <v>0</v>
      </c>
      <c r="DN126" s="494">
        <f t="shared" si="648"/>
        <v>0</v>
      </c>
      <c r="DO126" s="494">
        <f t="shared" si="648"/>
        <v>0</v>
      </c>
      <c r="DP126" s="494">
        <f t="shared" si="648"/>
        <v>0</v>
      </c>
      <c r="DQ126" s="495">
        <f t="shared" si="648"/>
        <v>0</v>
      </c>
      <c r="DS126" s="500">
        <f t="shared" ref="DS126:EF126" si="649">SUM(DS127:DS130)</f>
        <v>0</v>
      </c>
      <c r="DT126" s="494">
        <f t="shared" si="649"/>
        <v>0</v>
      </c>
      <c r="DU126" s="494">
        <f t="shared" si="649"/>
        <v>0</v>
      </c>
      <c r="DV126" s="494">
        <f t="shared" si="649"/>
        <v>0</v>
      </c>
      <c r="DW126" s="494">
        <f t="shared" si="649"/>
        <v>0</v>
      </c>
      <c r="DX126" s="494">
        <f t="shared" si="649"/>
        <v>0</v>
      </c>
      <c r="DY126" s="494">
        <f t="shared" si="649"/>
        <v>0</v>
      </c>
      <c r="DZ126" s="494">
        <f t="shared" si="649"/>
        <v>0</v>
      </c>
      <c r="EA126" s="494">
        <f t="shared" si="649"/>
        <v>0</v>
      </c>
      <c r="EB126" s="494">
        <f t="shared" si="649"/>
        <v>0</v>
      </c>
      <c r="EC126" s="494">
        <f t="shared" si="649"/>
        <v>0</v>
      </c>
      <c r="ED126" s="494">
        <f t="shared" si="649"/>
        <v>0</v>
      </c>
      <c r="EE126" s="494">
        <f t="shared" si="649"/>
        <v>0</v>
      </c>
      <c r="EF126" s="495">
        <f t="shared" si="649"/>
        <v>0</v>
      </c>
      <c r="EH126" s="500">
        <f t="shared" ref="EH126:EU126" si="650">SUM(EH127:EH130)</f>
        <v>0</v>
      </c>
      <c r="EI126" s="494">
        <f t="shared" si="650"/>
        <v>0</v>
      </c>
      <c r="EJ126" s="494">
        <f t="shared" si="650"/>
        <v>0</v>
      </c>
      <c r="EK126" s="494">
        <f t="shared" si="650"/>
        <v>0</v>
      </c>
      <c r="EL126" s="494">
        <f t="shared" si="650"/>
        <v>0</v>
      </c>
      <c r="EM126" s="494">
        <f t="shared" si="650"/>
        <v>0</v>
      </c>
      <c r="EN126" s="494">
        <f t="shared" si="650"/>
        <v>0</v>
      </c>
      <c r="EO126" s="494">
        <f t="shared" si="650"/>
        <v>0</v>
      </c>
      <c r="EP126" s="494">
        <f t="shared" si="650"/>
        <v>0</v>
      </c>
      <c r="EQ126" s="494">
        <f t="shared" si="650"/>
        <v>0</v>
      </c>
      <c r="ER126" s="494">
        <f t="shared" si="650"/>
        <v>0</v>
      </c>
      <c r="ES126" s="494">
        <f t="shared" si="650"/>
        <v>0</v>
      </c>
      <c r="ET126" s="494">
        <f t="shared" si="650"/>
        <v>0</v>
      </c>
      <c r="EU126" s="495">
        <f t="shared" si="650"/>
        <v>0</v>
      </c>
    </row>
    <row r="127" spans="2:151" ht="30" hidden="1" customHeight="1" x14ac:dyDescent="0.2">
      <c r="B127" s="496" t="s">
        <v>218</v>
      </c>
      <c r="C127" s="491"/>
      <c r="D127" s="491"/>
      <c r="E127" s="491"/>
      <c r="F127" s="491"/>
      <c r="G127" s="494">
        <f t="shared" ref="G127:G130" si="651">C127+D127-E127+F127</f>
        <v>0</v>
      </c>
      <c r="H127" s="491"/>
      <c r="I127" s="491"/>
      <c r="J127" s="491"/>
      <c r="K127" s="491"/>
      <c r="L127" s="491"/>
      <c r="M127" s="493"/>
      <c r="N127" s="494">
        <f t="shared" ref="N127:N130" si="652">H127+I127-J127+K127-L127+M127</f>
        <v>0</v>
      </c>
      <c r="O127" s="506"/>
      <c r="P127" s="492"/>
      <c r="R127" s="501"/>
      <c r="S127" s="491"/>
      <c r="T127" s="491"/>
      <c r="U127" s="491"/>
      <c r="V127" s="494">
        <f t="shared" ref="V127:V130" si="653">R127+S127-T127+U127</f>
        <v>0</v>
      </c>
      <c r="W127" s="491"/>
      <c r="X127" s="491"/>
      <c r="Y127" s="491"/>
      <c r="Z127" s="491"/>
      <c r="AA127" s="491"/>
      <c r="AB127" s="493"/>
      <c r="AC127" s="494">
        <f t="shared" ref="AC127:AC130" si="654">W127+X127-Y127+Z127-AA127+AB127</f>
        <v>0</v>
      </c>
      <c r="AD127" s="506"/>
      <c r="AE127" s="492"/>
      <c r="AG127" s="501"/>
      <c r="AH127" s="491"/>
      <c r="AI127" s="491"/>
      <c r="AJ127" s="491"/>
      <c r="AK127" s="494">
        <f t="shared" ref="AK127:AK130" si="655">AG127+AH127-AI127+AJ127</f>
        <v>0</v>
      </c>
      <c r="AL127" s="491"/>
      <c r="AM127" s="491"/>
      <c r="AN127" s="491"/>
      <c r="AO127" s="491"/>
      <c r="AP127" s="491"/>
      <c r="AQ127" s="493"/>
      <c r="AR127" s="494">
        <f t="shared" ref="AR127:AR130" si="656">AL127+AM127-AN127+AO127-AP127+AQ127</f>
        <v>0</v>
      </c>
      <c r="AS127" s="506"/>
      <c r="AT127" s="492"/>
      <c r="AV127" s="501"/>
      <c r="AW127" s="491"/>
      <c r="AX127" s="491"/>
      <c r="AY127" s="491"/>
      <c r="AZ127" s="494">
        <f t="shared" ref="AZ127:AZ130" si="657">AV127+AW127-AX127+AY127</f>
        <v>0</v>
      </c>
      <c r="BA127" s="491"/>
      <c r="BB127" s="491"/>
      <c r="BC127" s="491"/>
      <c r="BD127" s="491"/>
      <c r="BE127" s="491"/>
      <c r="BF127" s="493"/>
      <c r="BG127" s="494">
        <f t="shared" ref="BG127:BG130" si="658">BA127+BB127-BC127+BD127-BE127+BF127</f>
        <v>0</v>
      </c>
      <c r="BH127" s="506"/>
      <c r="BI127" s="492"/>
      <c r="BK127" s="501"/>
      <c r="BL127" s="491"/>
      <c r="BM127" s="491"/>
      <c r="BN127" s="491"/>
      <c r="BO127" s="494">
        <f t="shared" ref="BO127:BO130" si="659">BK127+BL127-BM127+BN127</f>
        <v>0</v>
      </c>
      <c r="BP127" s="491"/>
      <c r="BQ127" s="491"/>
      <c r="BR127" s="491"/>
      <c r="BS127" s="491"/>
      <c r="BT127" s="491"/>
      <c r="BU127" s="493"/>
      <c r="BV127" s="494">
        <f t="shared" ref="BV127:BV130" si="660">BP127+BQ127-BR127+BS127-BT127+BU127</f>
        <v>0</v>
      </c>
      <c r="BW127" s="506"/>
      <c r="BX127" s="492"/>
      <c r="BZ127" s="501"/>
      <c r="CA127" s="491"/>
      <c r="CB127" s="491"/>
      <c r="CC127" s="491"/>
      <c r="CD127" s="494">
        <f t="shared" ref="CD127:CD130" si="661">BZ127+CA127-CB127+CC127</f>
        <v>0</v>
      </c>
      <c r="CE127" s="491"/>
      <c r="CF127" s="491"/>
      <c r="CG127" s="491"/>
      <c r="CH127" s="491"/>
      <c r="CI127" s="491"/>
      <c r="CJ127" s="493"/>
      <c r="CK127" s="494">
        <f t="shared" ref="CK127:CK130" si="662">CE127+CF127-CG127+CH127-CI127+CJ127</f>
        <v>0</v>
      </c>
      <c r="CL127" s="506"/>
      <c r="CM127" s="492"/>
      <c r="CO127" s="501"/>
      <c r="CP127" s="491"/>
      <c r="CQ127" s="491"/>
      <c r="CR127" s="491"/>
      <c r="CS127" s="494">
        <f t="shared" ref="CS127:CS130" si="663">CO127+CP127-CQ127+CR127</f>
        <v>0</v>
      </c>
      <c r="CT127" s="491"/>
      <c r="CU127" s="491"/>
      <c r="CV127" s="491"/>
      <c r="CW127" s="491"/>
      <c r="CX127" s="491"/>
      <c r="CY127" s="493"/>
      <c r="CZ127" s="494">
        <f t="shared" ref="CZ127:CZ130" si="664">CT127+CU127-CV127+CW127-CX127+CY127</f>
        <v>0</v>
      </c>
      <c r="DA127" s="506"/>
      <c r="DB127" s="492"/>
      <c r="DD127" s="501"/>
      <c r="DE127" s="491"/>
      <c r="DF127" s="491"/>
      <c r="DG127" s="491"/>
      <c r="DH127" s="494">
        <f t="shared" ref="DH127:DH130" si="665">DD127+DE127-DF127+DG127</f>
        <v>0</v>
      </c>
      <c r="DI127" s="491"/>
      <c r="DJ127" s="491"/>
      <c r="DK127" s="491"/>
      <c r="DL127" s="491"/>
      <c r="DM127" s="491"/>
      <c r="DN127" s="493"/>
      <c r="DO127" s="494">
        <f t="shared" ref="DO127:DO130" si="666">DI127+DJ127-DK127+DL127-DM127+DN127</f>
        <v>0</v>
      </c>
      <c r="DP127" s="506"/>
      <c r="DQ127" s="492"/>
      <c r="DS127" s="501"/>
      <c r="DT127" s="491"/>
      <c r="DU127" s="491"/>
      <c r="DV127" s="491"/>
      <c r="DW127" s="494">
        <f t="shared" ref="DW127:DW130" si="667">DS127+DT127-DU127+DV127</f>
        <v>0</v>
      </c>
      <c r="DX127" s="491"/>
      <c r="DY127" s="491"/>
      <c r="DZ127" s="491"/>
      <c r="EA127" s="491"/>
      <c r="EB127" s="491"/>
      <c r="EC127" s="493"/>
      <c r="ED127" s="494">
        <f t="shared" ref="ED127:ED130" si="668">DX127+DY127-DZ127+EA127-EB127+EC127</f>
        <v>0</v>
      </c>
      <c r="EE127" s="506"/>
      <c r="EF127" s="492"/>
      <c r="EH127" s="501"/>
      <c r="EI127" s="491"/>
      <c r="EJ127" s="491"/>
      <c r="EK127" s="491"/>
      <c r="EL127" s="494">
        <f t="shared" ref="EL127:EL130" si="669">EH127+EI127-EJ127+EK127</f>
        <v>0</v>
      </c>
      <c r="EM127" s="491"/>
      <c r="EN127" s="491"/>
      <c r="EO127" s="491"/>
      <c r="EP127" s="491"/>
      <c r="EQ127" s="491"/>
      <c r="ER127" s="493"/>
      <c r="ES127" s="494">
        <f t="shared" ref="ES127:ES130" si="670">EM127+EN127-EO127+EP127-EQ127+ER127</f>
        <v>0</v>
      </c>
      <c r="ET127" s="506"/>
      <c r="EU127" s="492"/>
    </row>
    <row r="128" spans="2:151" ht="15" hidden="1" customHeight="1" x14ac:dyDescent="0.2">
      <c r="B128" s="496" t="s">
        <v>219</v>
      </c>
      <c r="C128" s="491"/>
      <c r="D128" s="491"/>
      <c r="E128" s="491"/>
      <c r="F128" s="491"/>
      <c r="G128" s="494">
        <f t="shared" si="651"/>
        <v>0</v>
      </c>
      <c r="H128" s="491"/>
      <c r="I128" s="491"/>
      <c r="J128" s="491"/>
      <c r="K128" s="491"/>
      <c r="L128" s="491"/>
      <c r="M128" s="493"/>
      <c r="N128" s="494">
        <f t="shared" si="652"/>
        <v>0</v>
      </c>
      <c r="O128" s="506"/>
      <c r="P128" s="492"/>
      <c r="R128" s="501"/>
      <c r="S128" s="491"/>
      <c r="T128" s="491"/>
      <c r="U128" s="491"/>
      <c r="V128" s="494">
        <f t="shared" si="653"/>
        <v>0</v>
      </c>
      <c r="W128" s="491"/>
      <c r="X128" s="491"/>
      <c r="Y128" s="491"/>
      <c r="Z128" s="491"/>
      <c r="AA128" s="491"/>
      <c r="AB128" s="493"/>
      <c r="AC128" s="494">
        <f t="shared" si="654"/>
        <v>0</v>
      </c>
      <c r="AD128" s="506"/>
      <c r="AE128" s="492"/>
      <c r="AG128" s="501"/>
      <c r="AH128" s="491"/>
      <c r="AI128" s="491"/>
      <c r="AJ128" s="491"/>
      <c r="AK128" s="494">
        <f t="shared" si="655"/>
        <v>0</v>
      </c>
      <c r="AL128" s="491"/>
      <c r="AM128" s="491"/>
      <c r="AN128" s="491"/>
      <c r="AO128" s="491"/>
      <c r="AP128" s="491"/>
      <c r="AQ128" s="493"/>
      <c r="AR128" s="494">
        <f t="shared" si="656"/>
        <v>0</v>
      </c>
      <c r="AS128" s="506"/>
      <c r="AT128" s="492"/>
      <c r="AV128" s="501"/>
      <c r="AW128" s="491"/>
      <c r="AX128" s="491"/>
      <c r="AY128" s="491"/>
      <c r="AZ128" s="494">
        <f t="shared" si="657"/>
        <v>0</v>
      </c>
      <c r="BA128" s="491"/>
      <c r="BB128" s="491"/>
      <c r="BC128" s="491"/>
      <c r="BD128" s="491"/>
      <c r="BE128" s="491"/>
      <c r="BF128" s="493"/>
      <c r="BG128" s="494">
        <f t="shared" si="658"/>
        <v>0</v>
      </c>
      <c r="BH128" s="506"/>
      <c r="BI128" s="492"/>
      <c r="BK128" s="501"/>
      <c r="BL128" s="491"/>
      <c r="BM128" s="491"/>
      <c r="BN128" s="491"/>
      <c r="BO128" s="494">
        <f t="shared" si="659"/>
        <v>0</v>
      </c>
      <c r="BP128" s="491"/>
      <c r="BQ128" s="491"/>
      <c r="BR128" s="491"/>
      <c r="BS128" s="491"/>
      <c r="BT128" s="491"/>
      <c r="BU128" s="493"/>
      <c r="BV128" s="494">
        <f t="shared" si="660"/>
        <v>0</v>
      </c>
      <c r="BW128" s="506"/>
      <c r="BX128" s="492"/>
      <c r="BZ128" s="501"/>
      <c r="CA128" s="491"/>
      <c r="CB128" s="491"/>
      <c r="CC128" s="491"/>
      <c r="CD128" s="494">
        <f t="shared" si="661"/>
        <v>0</v>
      </c>
      <c r="CE128" s="491"/>
      <c r="CF128" s="491"/>
      <c r="CG128" s="491"/>
      <c r="CH128" s="491"/>
      <c r="CI128" s="491"/>
      <c r="CJ128" s="493"/>
      <c r="CK128" s="494">
        <f t="shared" si="662"/>
        <v>0</v>
      </c>
      <c r="CL128" s="506"/>
      <c r="CM128" s="492"/>
      <c r="CO128" s="501"/>
      <c r="CP128" s="491"/>
      <c r="CQ128" s="491"/>
      <c r="CR128" s="491"/>
      <c r="CS128" s="494">
        <f t="shared" si="663"/>
        <v>0</v>
      </c>
      <c r="CT128" s="491"/>
      <c r="CU128" s="491"/>
      <c r="CV128" s="491"/>
      <c r="CW128" s="491"/>
      <c r="CX128" s="491"/>
      <c r="CY128" s="493"/>
      <c r="CZ128" s="494">
        <f t="shared" si="664"/>
        <v>0</v>
      </c>
      <c r="DA128" s="506"/>
      <c r="DB128" s="492"/>
      <c r="DD128" s="501"/>
      <c r="DE128" s="491"/>
      <c r="DF128" s="491"/>
      <c r="DG128" s="491"/>
      <c r="DH128" s="494">
        <f t="shared" si="665"/>
        <v>0</v>
      </c>
      <c r="DI128" s="491"/>
      <c r="DJ128" s="491"/>
      <c r="DK128" s="491"/>
      <c r="DL128" s="491"/>
      <c r="DM128" s="491"/>
      <c r="DN128" s="493"/>
      <c r="DO128" s="494">
        <f t="shared" si="666"/>
        <v>0</v>
      </c>
      <c r="DP128" s="506"/>
      <c r="DQ128" s="492"/>
      <c r="DS128" s="501"/>
      <c r="DT128" s="491"/>
      <c r="DU128" s="491"/>
      <c r="DV128" s="491"/>
      <c r="DW128" s="494">
        <f t="shared" si="667"/>
        <v>0</v>
      </c>
      <c r="DX128" s="491"/>
      <c r="DY128" s="491"/>
      <c r="DZ128" s="491"/>
      <c r="EA128" s="491"/>
      <c r="EB128" s="491"/>
      <c r="EC128" s="493"/>
      <c r="ED128" s="494">
        <f t="shared" si="668"/>
        <v>0</v>
      </c>
      <c r="EE128" s="506"/>
      <c r="EF128" s="492"/>
      <c r="EH128" s="501"/>
      <c r="EI128" s="491"/>
      <c r="EJ128" s="491"/>
      <c r="EK128" s="491"/>
      <c r="EL128" s="494">
        <f t="shared" si="669"/>
        <v>0</v>
      </c>
      <c r="EM128" s="491"/>
      <c r="EN128" s="491"/>
      <c r="EO128" s="491"/>
      <c r="EP128" s="491"/>
      <c r="EQ128" s="491"/>
      <c r="ER128" s="493"/>
      <c r="ES128" s="494">
        <f t="shared" si="670"/>
        <v>0</v>
      </c>
      <c r="ET128" s="506"/>
      <c r="EU128" s="492"/>
    </row>
    <row r="129" spans="2:151" ht="15" hidden="1" customHeight="1" x14ac:dyDescent="0.2">
      <c r="B129" s="496" t="s">
        <v>220</v>
      </c>
      <c r="C129" s="491"/>
      <c r="D129" s="491"/>
      <c r="E129" s="491"/>
      <c r="F129" s="491"/>
      <c r="G129" s="494">
        <f t="shared" si="651"/>
        <v>0</v>
      </c>
      <c r="H129" s="491"/>
      <c r="I129" s="491"/>
      <c r="J129" s="491"/>
      <c r="K129" s="491"/>
      <c r="L129" s="491"/>
      <c r="M129" s="493"/>
      <c r="N129" s="494">
        <f t="shared" si="652"/>
        <v>0</v>
      </c>
      <c r="O129" s="506"/>
      <c r="P129" s="492"/>
      <c r="R129" s="501"/>
      <c r="S129" s="491"/>
      <c r="T129" s="491"/>
      <c r="U129" s="491"/>
      <c r="V129" s="494">
        <f t="shared" si="653"/>
        <v>0</v>
      </c>
      <c r="W129" s="491"/>
      <c r="X129" s="491"/>
      <c r="Y129" s="491"/>
      <c r="Z129" s="491"/>
      <c r="AA129" s="491"/>
      <c r="AB129" s="493"/>
      <c r="AC129" s="494">
        <f t="shared" si="654"/>
        <v>0</v>
      </c>
      <c r="AD129" s="506"/>
      <c r="AE129" s="492"/>
      <c r="AG129" s="501"/>
      <c r="AH129" s="491"/>
      <c r="AI129" s="491"/>
      <c r="AJ129" s="491"/>
      <c r="AK129" s="494">
        <f t="shared" si="655"/>
        <v>0</v>
      </c>
      <c r="AL129" s="491"/>
      <c r="AM129" s="491"/>
      <c r="AN129" s="491"/>
      <c r="AO129" s="491"/>
      <c r="AP129" s="491"/>
      <c r="AQ129" s="493"/>
      <c r="AR129" s="494">
        <f t="shared" si="656"/>
        <v>0</v>
      </c>
      <c r="AS129" s="506"/>
      <c r="AT129" s="492"/>
      <c r="AV129" s="501"/>
      <c r="AW129" s="491"/>
      <c r="AX129" s="491"/>
      <c r="AY129" s="491"/>
      <c r="AZ129" s="494">
        <f t="shared" si="657"/>
        <v>0</v>
      </c>
      <c r="BA129" s="491"/>
      <c r="BB129" s="491"/>
      <c r="BC129" s="491"/>
      <c r="BD129" s="491"/>
      <c r="BE129" s="491"/>
      <c r="BF129" s="493"/>
      <c r="BG129" s="494">
        <f t="shared" si="658"/>
        <v>0</v>
      </c>
      <c r="BH129" s="506"/>
      <c r="BI129" s="492"/>
      <c r="BK129" s="501"/>
      <c r="BL129" s="491"/>
      <c r="BM129" s="491"/>
      <c r="BN129" s="491"/>
      <c r="BO129" s="494">
        <f t="shared" si="659"/>
        <v>0</v>
      </c>
      <c r="BP129" s="491"/>
      <c r="BQ129" s="491"/>
      <c r="BR129" s="491"/>
      <c r="BS129" s="491"/>
      <c r="BT129" s="491"/>
      <c r="BU129" s="493"/>
      <c r="BV129" s="494">
        <f t="shared" si="660"/>
        <v>0</v>
      </c>
      <c r="BW129" s="506"/>
      <c r="BX129" s="492"/>
      <c r="BZ129" s="501"/>
      <c r="CA129" s="491"/>
      <c r="CB129" s="491"/>
      <c r="CC129" s="491"/>
      <c r="CD129" s="494">
        <f t="shared" si="661"/>
        <v>0</v>
      </c>
      <c r="CE129" s="491"/>
      <c r="CF129" s="491"/>
      <c r="CG129" s="491"/>
      <c r="CH129" s="491"/>
      <c r="CI129" s="491"/>
      <c r="CJ129" s="493"/>
      <c r="CK129" s="494">
        <f t="shared" si="662"/>
        <v>0</v>
      </c>
      <c r="CL129" s="506"/>
      <c r="CM129" s="492"/>
      <c r="CO129" s="501"/>
      <c r="CP129" s="491"/>
      <c r="CQ129" s="491"/>
      <c r="CR129" s="491"/>
      <c r="CS129" s="494">
        <f t="shared" si="663"/>
        <v>0</v>
      </c>
      <c r="CT129" s="491"/>
      <c r="CU129" s="491"/>
      <c r="CV129" s="491"/>
      <c r="CW129" s="491"/>
      <c r="CX129" s="491"/>
      <c r="CY129" s="493"/>
      <c r="CZ129" s="494">
        <f t="shared" si="664"/>
        <v>0</v>
      </c>
      <c r="DA129" s="506"/>
      <c r="DB129" s="492"/>
      <c r="DD129" s="501"/>
      <c r="DE129" s="491"/>
      <c r="DF129" s="491"/>
      <c r="DG129" s="491"/>
      <c r="DH129" s="494">
        <f t="shared" si="665"/>
        <v>0</v>
      </c>
      <c r="DI129" s="491"/>
      <c r="DJ129" s="491"/>
      <c r="DK129" s="491"/>
      <c r="DL129" s="491"/>
      <c r="DM129" s="491"/>
      <c r="DN129" s="493"/>
      <c r="DO129" s="494">
        <f t="shared" si="666"/>
        <v>0</v>
      </c>
      <c r="DP129" s="506"/>
      <c r="DQ129" s="492"/>
      <c r="DS129" s="501"/>
      <c r="DT129" s="491"/>
      <c r="DU129" s="491"/>
      <c r="DV129" s="491"/>
      <c r="DW129" s="494">
        <f t="shared" si="667"/>
        <v>0</v>
      </c>
      <c r="DX129" s="491"/>
      <c r="DY129" s="491"/>
      <c r="DZ129" s="491"/>
      <c r="EA129" s="491"/>
      <c r="EB129" s="491"/>
      <c r="EC129" s="493"/>
      <c r="ED129" s="494">
        <f t="shared" si="668"/>
        <v>0</v>
      </c>
      <c r="EE129" s="506"/>
      <c r="EF129" s="492"/>
      <c r="EH129" s="501"/>
      <c r="EI129" s="491"/>
      <c r="EJ129" s="491"/>
      <c r="EK129" s="491"/>
      <c r="EL129" s="494">
        <f t="shared" si="669"/>
        <v>0</v>
      </c>
      <c r="EM129" s="491"/>
      <c r="EN129" s="491"/>
      <c r="EO129" s="491"/>
      <c r="EP129" s="491"/>
      <c r="EQ129" s="491"/>
      <c r="ER129" s="493"/>
      <c r="ES129" s="494">
        <f t="shared" si="670"/>
        <v>0</v>
      </c>
      <c r="ET129" s="506"/>
      <c r="EU129" s="492"/>
    </row>
    <row r="130" spans="2:151" ht="15" hidden="1" customHeight="1" x14ac:dyDescent="0.2">
      <c r="B130" s="496" t="s">
        <v>221</v>
      </c>
      <c r="C130" s="491"/>
      <c r="D130" s="491"/>
      <c r="E130" s="491"/>
      <c r="F130" s="491"/>
      <c r="G130" s="494">
        <f t="shared" si="651"/>
        <v>0</v>
      </c>
      <c r="H130" s="491"/>
      <c r="I130" s="491"/>
      <c r="J130" s="491"/>
      <c r="K130" s="491"/>
      <c r="L130" s="491"/>
      <c r="M130" s="493"/>
      <c r="N130" s="494">
        <f t="shared" si="652"/>
        <v>0</v>
      </c>
      <c r="O130" s="506"/>
      <c r="P130" s="492"/>
      <c r="R130" s="501"/>
      <c r="S130" s="491"/>
      <c r="T130" s="491"/>
      <c r="U130" s="491"/>
      <c r="V130" s="494">
        <f t="shared" si="653"/>
        <v>0</v>
      </c>
      <c r="W130" s="491"/>
      <c r="X130" s="491"/>
      <c r="Y130" s="491"/>
      <c r="Z130" s="491"/>
      <c r="AA130" s="491"/>
      <c r="AB130" s="493"/>
      <c r="AC130" s="494">
        <f t="shared" si="654"/>
        <v>0</v>
      </c>
      <c r="AD130" s="506"/>
      <c r="AE130" s="492"/>
      <c r="AG130" s="501"/>
      <c r="AH130" s="491"/>
      <c r="AI130" s="491"/>
      <c r="AJ130" s="491"/>
      <c r="AK130" s="494">
        <f t="shared" si="655"/>
        <v>0</v>
      </c>
      <c r="AL130" s="491"/>
      <c r="AM130" s="491"/>
      <c r="AN130" s="491"/>
      <c r="AO130" s="491"/>
      <c r="AP130" s="491"/>
      <c r="AQ130" s="493"/>
      <c r="AR130" s="494">
        <f t="shared" si="656"/>
        <v>0</v>
      </c>
      <c r="AS130" s="506"/>
      <c r="AT130" s="492"/>
      <c r="AV130" s="501"/>
      <c r="AW130" s="491"/>
      <c r="AX130" s="491"/>
      <c r="AY130" s="491"/>
      <c r="AZ130" s="494">
        <f t="shared" si="657"/>
        <v>0</v>
      </c>
      <c r="BA130" s="491"/>
      <c r="BB130" s="491"/>
      <c r="BC130" s="491"/>
      <c r="BD130" s="491"/>
      <c r="BE130" s="491"/>
      <c r="BF130" s="493"/>
      <c r="BG130" s="494">
        <f t="shared" si="658"/>
        <v>0</v>
      </c>
      <c r="BH130" s="506"/>
      <c r="BI130" s="492"/>
      <c r="BK130" s="501"/>
      <c r="BL130" s="491"/>
      <c r="BM130" s="491"/>
      <c r="BN130" s="491"/>
      <c r="BO130" s="494">
        <f t="shared" si="659"/>
        <v>0</v>
      </c>
      <c r="BP130" s="491"/>
      <c r="BQ130" s="491"/>
      <c r="BR130" s="491"/>
      <c r="BS130" s="491"/>
      <c r="BT130" s="491"/>
      <c r="BU130" s="493"/>
      <c r="BV130" s="494">
        <f t="shared" si="660"/>
        <v>0</v>
      </c>
      <c r="BW130" s="506"/>
      <c r="BX130" s="492"/>
      <c r="BZ130" s="501"/>
      <c r="CA130" s="491"/>
      <c r="CB130" s="491"/>
      <c r="CC130" s="491"/>
      <c r="CD130" s="494">
        <f t="shared" si="661"/>
        <v>0</v>
      </c>
      <c r="CE130" s="491"/>
      <c r="CF130" s="491"/>
      <c r="CG130" s="491"/>
      <c r="CH130" s="491"/>
      <c r="CI130" s="491"/>
      <c r="CJ130" s="493"/>
      <c r="CK130" s="494">
        <f t="shared" si="662"/>
        <v>0</v>
      </c>
      <c r="CL130" s="506"/>
      <c r="CM130" s="492"/>
      <c r="CO130" s="501"/>
      <c r="CP130" s="491"/>
      <c r="CQ130" s="491"/>
      <c r="CR130" s="491"/>
      <c r="CS130" s="494">
        <f t="shared" si="663"/>
        <v>0</v>
      </c>
      <c r="CT130" s="491"/>
      <c r="CU130" s="491"/>
      <c r="CV130" s="491"/>
      <c r="CW130" s="491"/>
      <c r="CX130" s="491"/>
      <c r="CY130" s="493"/>
      <c r="CZ130" s="494">
        <f t="shared" si="664"/>
        <v>0</v>
      </c>
      <c r="DA130" s="506"/>
      <c r="DB130" s="492"/>
      <c r="DD130" s="501"/>
      <c r="DE130" s="491"/>
      <c r="DF130" s="491"/>
      <c r="DG130" s="491"/>
      <c r="DH130" s="494">
        <f t="shared" si="665"/>
        <v>0</v>
      </c>
      <c r="DI130" s="491"/>
      <c r="DJ130" s="491"/>
      <c r="DK130" s="491"/>
      <c r="DL130" s="491"/>
      <c r="DM130" s="491"/>
      <c r="DN130" s="493"/>
      <c r="DO130" s="494">
        <f t="shared" si="666"/>
        <v>0</v>
      </c>
      <c r="DP130" s="506"/>
      <c r="DQ130" s="492"/>
      <c r="DS130" s="501"/>
      <c r="DT130" s="491"/>
      <c r="DU130" s="491"/>
      <c r="DV130" s="491"/>
      <c r="DW130" s="494">
        <f t="shared" si="667"/>
        <v>0</v>
      </c>
      <c r="DX130" s="491"/>
      <c r="DY130" s="491"/>
      <c r="DZ130" s="491"/>
      <c r="EA130" s="491"/>
      <c r="EB130" s="491"/>
      <c r="EC130" s="493"/>
      <c r="ED130" s="494">
        <f t="shared" si="668"/>
        <v>0</v>
      </c>
      <c r="EE130" s="506"/>
      <c r="EF130" s="492"/>
      <c r="EH130" s="501"/>
      <c r="EI130" s="491"/>
      <c r="EJ130" s="491"/>
      <c r="EK130" s="491"/>
      <c r="EL130" s="494">
        <f t="shared" si="669"/>
        <v>0</v>
      </c>
      <c r="EM130" s="491"/>
      <c r="EN130" s="491"/>
      <c r="EO130" s="491"/>
      <c r="EP130" s="491"/>
      <c r="EQ130" s="491"/>
      <c r="ER130" s="493"/>
      <c r="ES130" s="494">
        <f t="shared" si="670"/>
        <v>0</v>
      </c>
      <c r="ET130" s="506"/>
      <c r="EU130" s="492"/>
    </row>
    <row r="131" spans="2:151" ht="15" hidden="1" customHeight="1" x14ac:dyDescent="0.2">
      <c r="B131" s="496" t="s">
        <v>222</v>
      </c>
      <c r="C131" s="494">
        <f t="shared" ref="C131:P131" si="671">SUM(C132:C137)</f>
        <v>0</v>
      </c>
      <c r="D131" s="494">
        <f t="shared" si="671"/>
        <v>0</v>
      </c>
      <c r="E131" s="494">
        <f t="shared" si="671"/>
        <v>0</v>
      </c>
      <c r="F131" s="494">
        <f t="shared" si="671"/>
        <v>0</v>
      </c>
      <c r="G131" s="494">
        <f t="shared" si="671"/>
        <v>0</v>
      </c>
      <c r="H131" s="494">
        <f t="shared" si="671"/>
        <v>0</v>
      </c>
      <c r="I131" s="494">
        <f t="shared" si="671"/>
        <v>0</v>
      </c>
      <c r="J131" s="494">
        <f t="shared" si="671"/>
        <v>0</v>
      </c>
      <c r="K131" s="494">
        <f t="shared" si="671"/>
        <v>0</v>
      </c>
      <c r="L131" s="494">
        <f t="shared" si="671"/>
        <v>0</v>
      </c>
      <c r="M131" s="494">
        <f t="shared" si="671"/>
        <v>0</v>
      </c>
      <c r="N131" s="494">
        <f t="shared" si="671"/>
        <v>0</v>
      </c>
      <c r="O131" s="494">
        <f t="shared" si="671"/>
        <v>0</v>
      </c>
      <c r="P131" s="495">
        <f t="shared" si="671"/>
        <v>0</v>
      </c>
      <c r="R131" s="500">
        <f t="shared" ref="R131:AE131" si="672">SUM(R132:R137)</f>
        <v>0</v>
      </c>
      <c r="S131" s="494">
        <f t="shared" si="672"/>
        <v>0</v>
      </c>
      <c r="T131" s="494">
        <f t="shared" si="672"/>
        <v>0</v>
      </c>
      <c r="U131" s="494">
        <f t="shared" si="672"/>
        <v>0</v>
      </c>
      <c r="V131" s="494">
        <f t="shared" si="672"/>
        <v>0</v>
      </c>
      <c r="W131" s="494">
        <f t="shared" si="672"/>
        <v>0</v>
      </c>
      <c r="X131" s="494">
        <f t="shared" si="672"/>
        <v>0</v>
      </c>
      <c r="Y131" s="494">
        <f t="shared" si="672"/>
        <v>0</v>
      </c>
      <c r="Z131" s="494">
        <f t="shared" si="672"/>
        <v>0</v>
      </c>
      <c r="AA131" s="494">
        <f t="shared" si="672"/>
        <v>0</v>
      </c>
      <c r="AB131" s="494">
        <f t="shared" si="672"/>
        <v>0</v>
      </c>
      <c r="AC131" s="494">
        <f t="shared" si="672"/>
        <v>0</v>
      </c>
      <c r="AD131" s="494">
        <f t="shared" si="672"/>
        <v>0</v>
      </c>
      <c r="AE131" s="495">
        <f t="shared" si="672"/>
        <v>0</v>
      </c>
      <c r="AG131" s="500">
        <f t="shared" ref="AG131:AT131" si="673">SUM(AG132:AG137)</f>
        <v>0</v>
      </c>
      <c r="AH131" s="494">
        <f t="shared" si="673"/>
        <v>0</v>
      </c>
      <c r="AI131" s="494">
        <f t="shared" si="673"/>
        <v>0</v>
      </c>
      <c r="AJ131" s="494">
        <f t="shared" si="673"/>
        <v>0</v>
      </c>
      <c r="AK131" s="494">
        <f t="shared" si="673"/>
        <v>0</v>
      </c>
      <c r="AL131" s="494">
        <f t="shared" si="673"/>
        <v>0</v>
      </c>
      <c r="AM131" s="494">
        <f t="shared" si="673"/>
        <v>0</v>
      </c>
      <c r="AN131" s="494">
        <f t="shared" si="673"/>
        <v>0</v>
      </c>
      <c r="AO131" s="494">
        <f t="shared" si="673"/>
        <v>0</v>
      </c>
      <c r="AP131" s="494">
        <f t="shared" si="673"/>
        <v>0</v>
      </c>
      <c r="AQ131" s="494">
        <f t="shared" si="673"/>
        <v>0</v>
      </c>
      <c r="AR131" s="494">
        <f t="shared" si="673"/>
        <v>0</v>
      </c>
      <c r="AS131" s="494">
        <f t="shared" si="673"/>
        <v>0</v>
      </c>
      <c r="AT131" s="495">
        <f t="shared" si="673"/>
        <v>0</v>
      </c>
      <c r="AV131" s="500">
        <f t="shared" ref="AV131:BI131" si="674">SUM(AV132:AV137)</f>
        <v>0</v>
      </c>
      <c r="AW131" s="494">
        <f t="shared" si="674"/>
        <v>0</v>
      </c>
      <c r="AX131" s="494">
        <f t="shared" si="674"/>
        <v>0</v>
      </c>
      <c r="AY131" s="494">
        <f t="shared" si="674"/>
        <v>0</v>
      </c>
      <c r="AZ131" s="494">
        <f t="shared" si="674"/>
        <v>0</v>
      </c>
      <c r="BA131" s="494">
        <f t="shared" si="674"/>
        <v>0</v>
      </c>
      <c r="BB131" s="494">
        <f t="shared" si="674"/>
        <v>0</v>
      </c>
      <c r="BC131" s="494">
        <f t="shared" si="674"/>
        <v>0</v>
      </c>
      <c r="BD131" s="494">
        <f t="shared" si="674"/>
        <v>0</v>
      </c>
      <c r="BE131" s="494">
        <f t="shared" si="674"/>
        <v>0</v>
      </c>
      <c r="BF131" s="494">
        <f t="shared" si="674"/>
        <v>0</v>
      </c>
      <c r="BG131" s="494">
        <f t="shared" si="674"/>
        <v>0</v>
      </c>
      <c r="BH131" s="494">
        <f t="shared" si="674"/>
        <v>0</v>
      </c>
      <c r="BI131" s="495">
        <f t="shared" si="674"/>
        <v>0</v>
      </c>
      <c r="BK131" s="500">
        <f t="shared" ref="BK131:BX131" si="675">SUM(BK132:BK137)</f>
        <v>0</v>
      </c>
      <c r="BL131" s="494">
        <f t="shared" si="675"/>
        <v>0</v>
      </c>
      <c r="BM131" s="494">
        <f t="shared" si="675"/>
        <v>0</v>
      </c>
      <c r="BN131" s="494">
        <f t="shared" si="675"/>
        <v>0</v>
      </c>
      <c r="BO131" s="494">
        <f t="shared" si="675"/>
        <v>0</v>
      </c>
      <c r="BP131" s="494">
        <f t="shared" si="675"/>
        <v>0</v>
      </c>
      <c r="BQ131" s="494">
        <f t="shared" si="675"/>
        <v>0</v>
      </c>
      <c r="BR131" s="494">
        <f t="shared" si="675"/>
        <v>0</v>
      </c>
      <c r="BS131" s="494">
        <f t="shared" si="675"/>
        <v>0</v>
      </c>
      <c r="BT131" s="494">
        <f t="shared" si="675"/>
        <v>0</v>
      </c>
      <c r="BU131" s="494">
        <f t="shared" si="675"/>
        <v>0</v>
      </c>
      <c r="BV131" s="494">
        <f t="shared" si="675"/>
        <v>0</v>
      </c>
      <c r="BW131" s="494">
        <f t="shared" si="675"/>
        <v>0</v>
      </c>
      <c r="BX131" s="495">
        <f t="shared" si="675"/>
        <v>0</v>
      </c>
      <c r="BZ131" s="500">
        <f t="shared" ref="BZ131:CM131" si="676">SUM(BZ132:BZ137)</f>
        <v>0</v>
      </c>
      <c r="CA131" s="494">
        <f t="shared" si="676"/>
        <v>0</v>
      </c>
      <c r="CB131" s="494">
        <f t="shared" si="676"/>
        <v>0</v>
      </c>
      <c r="CC131" s="494">
        <f t="shared" si="676"/>
        <v>0</v>
      </c>
      <c r="CD131" s="494">
        <f t="shared" si="676"/>
        <v>0</v>
      </c>
      <c r="CE131" s="494">
        <f t="shared" si="676"/>
        <v>0</v>
      </c>
      <c r="CF131" s="494">
        <f t="shared" si="676"/>
        <v>0</v>
      </c>
      <c r="CG131" s="494">
        <f t="shared" si="676"/>
        <v>0</v>
      </c>
      <c r="CH131" s="494">
        <f t="shared" si="676"/>
        <v>0</v>
      </c>
      <c r="CI131" s="494">
        <f t="shared" si="676"/>
        <v>0</v>
      </c>
      <c r="CJ131" s="494">
        <f t="shared" si="676"/>
        <v>0</v>
      </c>
      <c r="CK131" s="494">
        <f t="shared" si="676"/>
        <v>0</v>
      </c>
      <c r="CL131" s="494">
        <f t="shared" si="676"/>
        <v>0</v>
      </c>
      <c r="CM131" s="495">
        <f t="shared" si="676"/>
        <v>0</v>
      </c>
      <c r="CO131" s="500">
        <f t="shared" ref="CO131:DB131" si="677">SUM(CO132:CO137)</f>
        <v>0</v>
      </c>
      <c r="CP131" s="494">
        <f t="shared" si="677"/>
        <v>0</v>
      </c>
      <c r="CQ131" s="494">
        <f t="shared" si="677"/>
        <v>0</v>
      </c>
      <c r="CR131" s="494">
        <f t="shared" si="677"/>
        <v>0</v>
      </c>
      <c r="CS131" s="494">
        <f t="shared" si="677"/>
        <v>0</v>
      </c>
      <c r="CT131" s="494">
        <f t="shared" si="677"/>
        <v>0</v>
      </c>
      <c r="CU131" s="494">
        <f t="shared" si="677"/>
        <v>0</v>
      </c>
      <c r="CV131" s="494">
        <f t="shared" si="677"/>
        <v>0</v>
      </c>
      <c r="CW131" s="494">
        <f t="shared" si="677"/>
        <v>0</v>
      </c>
      <c r="CX131" s="494">
        <f t="shared" si="677"/>
        <v>0</v>
      </c>
      <c r="CY131" s="494">
        <f t="shared" si="677"/>
        <v>0</v>
      </c>
      <c r="CZ131" s="494">
        <f t="shared" si="677"/>
        <v>0</v>
      </c>
      <c r="DA131" s="494">
        <f t="shared" si="677"/>
        <v>0</v>
      </c>
      <c r="DB131" s="495">
        <f t="shared" si="677"/>
        <v>0</v>
      </c>
      <c r="DD131" s="500">
        <f t="shared" ref="DD131:DQ131" si="678">SUM(DD132:DD137)</f>
        <v>0</v>
      </c>
      <c r="DE131" s="494">
        <f t="shared" si="678"/>
        <v>0</v>
      </c>
      <c r="DF131" s="494">
        <f t="shared" si="678"/>
        <v>0</v>
      </c>
      <c r="DG131" s="494">
        <f t="shared" si="678"/>
        <v>0</v>
      </c>
      <c r="DH131" s="494">
        <f t="shared" si="678"/>
        <v>0</v>
      </c>
      <c r="DI131" s="494">
        <f t="shared" si="678"/>
        <v>0</v>
      </c>
      <c r="DJ131" s="494">
        <f t="shared" si="678"/>
        <v>0</v>
      </c>
      <c r="DK131" s="494">
        <f t="shared" si="678"/>
        <v>0</v>
      </c>
      <c r="DL131" s="494">
        <f t="shared" si="678"/>
        <v>0</v>
      </c>
      <c r="DM131" s="494">
        <f t="shared" si="678"/>
        <v>0</v>
      </c>
      <c r="DN131" s="494">
        <f t="shared" si="678"/>
        <v>0</v>
      </c>
      <c r="DO131" s="494">
        <f t="shared" si="678"/>
        <v>0</v>
      </c>
      <c r="DP131" s="494">
        <f t="shared" si="678"/>
        <v>0</v>
      </c>
      <c r="DQ131" s="495">
        <f t="shared" si="678"/>
        <v>0</v>
      </c>
      <c r="DS131" s="500">
        <f t="shared" ref="DS131:EF131" si="679">SUM(DS132:DS137)</f>
        <v>0</v>
      </c>
      <c r="DT131" s="494">
        <f t="shared" si="679"/>
        <v>0</v>
      </c>
      <c r="DU131" s="494">
        <f t="shared" si="679"/>
        <v>0</v>
      </c>
      <c r="DV131" s="494">
        <f t="shared" si="679"/>
        <v>0</v>
      </c>
      <c r="DW131" s="494">
        <f t="shared" si="679"/>
        <v>0</v>
      </c>
      <c r="DX131" s="494">
        <f t="shared" si="679"/>
        <v>0</v>
      </c>
      <c r="DY131" s="494">
        <f t="shared" si="679"/>
        <v>0</v>
      </c>
      <c r="DZ131" s="494">
        <f t="shared" si="679"/>
        <v>0</v>
      </c>
      <c r="EA131" s="494">
        <f t="shared" si="679"/>
        <v>0</v>
      </c>
      <c r="EB131" s="494">
        <f t="shared" si="679"/>
        <v>0</v>
      </c>
      <c r="EC131" s="494">
        <f t="shared" si="679"/>
        <v>0</v>
      </c>
      <c r="ED131" s="494">
        <f t="shared" si="679"/>
        <v>0</v>
      </c>
      <c r="EE131" s="494">
        <f t="shared" si="679"/>
        <v>0</v>
      </c>
      <c r="EF131" s="495">
        <f t="shared" si="679"/>
        <v>0</v>
      </c>
      <c r="EH131" s="500">
        <f t="shared" ref="EH131:EU131" si="680">SUM(EH132:EH137)</f>
        <v>0</v>
      </c>
      <c r="EI131" s="494">
        <f t="shared" si="680"/>
        <v>0</v>
      </c>
      <c r="EJ131" s="494">
        <f t="shared" si="680"/>
        <v>0</v>
      </c>
      <c r="EK131" s="494">
        <f t="shared" si="680"/>
        <v>0</v>
      </c>
      <c r="EL131" s="494">
        <f t="shared" si="680"/>
        <v>0</v>
      </c>
      <c r="EM131" s="494">
        <f t="shared" si="680"/>
        <v>0</v>
      </c>
      <c r="EN131" s="494">
        <f t="shared" si="680"/>
        <v>0</v>
      </c>
      <c r="EO131" s="494">
        <f t="shared" si="680"/>
        <v>0</v>
      </c>
      <c r="EP131" s="494">
        <f t="shared" si="680"/>
        <v>0</v>
      </c>
      <c r="EQ131" s="494">
        <f t="shared" si="680"/>
        <v>0</v>
      </c>
      <c r="ER131" s="494">
        <f t="shared" si="680"/>
        <v>0</v>
      </c>
      <c r="ES131" s="494">
        <f t="shared" si="680"/>
        <v>0</v>
      </c>
      <c r="ET131" s="494">
        <f t="shared" si="680"/>
        <v>0</v>
      </c>
      <c r="EU131" s="495">
        <f t="shared" si="680"/>
        <v>0</v>
      </c>
    </row>
    <row r="132" spans="2:151" ht="15" hidden="1" customHeight="1" x14ac:dyDescent="0.2">
      <c r="B132" s="496" t="s">
        <v>223</v>
      </c>
      <c r="C132" s="491"/>
      <c r="D132" s="491"/>
      <c r="E132" s="491"/>
      <c r="F132" s="491"/>
      <c r="G132" s="494">
        <f t="shared" ref="G132:G137" si="681">C132+D132-E132+F132</f>
        <v>0</v>
      </c>
      <c r="H132" s="491"/>
      <c r="I132" s="491"/>
      <c r="J132" s="491"/>
      <c r="K132" s="491"/>
      <c r="L132" s="491"/>
      <c r="M132" s="493"/>
      <c r="N132" s="494">
        <f t="shared" ref="N132:N137" si="682">H132+I132-J132+K132-L132+M132</f>
        <v>0</v>
      </c>
      <c r="O132" s="506"/>
      <c r="P132" s="492"/>
      <c r="R132" s="501"/>
      <c r="S132" s="491"/>
      <c r="T132" s="491"/>
      <c r="U132" s="491"/>
      <c r="V132" s="494">
        <f t="shared" ref="V132:V137" si="683">R132+S132-T132+U132</f>
        <v>0</v>
      </c>
      <c r="W132" s="491"/>
      <c r="X132" s="491"/>
      <c r="Y132" s="491"/>
      <c r="Z132" s="491"/>
      <c r="AA132" s="491"/>
      <c r="AB132" s="493"/>
      <c r="AC132" s="494">
        <f t="shared" ref="AC132:AC137" si="684">W132+X132-Y132+Z132-AA132+AB132</f>
        <v>0</v>
      </c>
      <c r="AD132" s="506"/>
      <c r="AE132" s="492"/>
      <c r="AG132" s="501"/>
      <c r="AH132" s="491"/>
      <c r="AI132" s="491"/>
      <c r="AJ132" s="491"/>
      <c r="AK132" s="494">
        <f t="shared" ref="AK132:AK137" si="685">AG132+AH132-AI132+AJ132</f>
        <v>0</v>
      </c>
      <c r="AL132" s="491"/>
      <c r="AM132" s="491"/>
      <c r="AN132" s="491"/>
      <c r="AO132" s="491"/>
      <c r="AP132" s="491"/>
      <c r="AQ132" s="493"/>
      <c r="AR132" s="494">
        <f t="shared" ref="AR132:AR137" si="686">AL132+AM132-AN132+AO132-AP132+AQ132</f>
        <v>0</v>
      </c>
      <c r="AS132" s="506"/>
      <c r="AT132" s="492"/>
      <c r="AV132" s="501"/>
      <c r="AW132" s="491"/>
      <c r="AX132" s="491"/>
      <c r="AY132" s="491"/>
      <c r="AZ132" s="494">
        <f t="shared" ref="AZ132:AZ137" si="687">AV132+AW132-AX132+AY132</f>
        <v>0</v>
      </c>
      <c r="BA132" s="491"/>
      <c r="BB132" s="491"/>
      <c r="BC132" s="491"/>
      <c r="BD132" s="491"/>
      <c r="BE132" s="491"/>
      <c r="BF132" s="493"/>
      <c r="BG132" s="494">
        <f t="shared" ref="BG132:BG137" si="688">BA132+BB132-BC132+BD132-BE132+BF132</f>
        <v>0</v>
      </c>
      <c r="BH132" s="506"/>
      <c r="BI132" s="492"/>
      <c r="BK132" s="501"/>
      <c r="BL132" s="491"/>
      <c r="BM132" s="491"/>
      <c r="BN132" s="491"/>
      <c r="BO132" s="494">
        <f t="shared" ref="BO132:BO137" si="689">BK132+BL132-BM132+BN132</f>
        <v>0</v>
      </c>
      <c r="BP132" s="491"/>
      <c r="BQ132" s="491"/>
      <c r="BR132" s="491"/>
      <c r="BS132" s="491"/>
      <c r="BT132" s="491"/>
      <c r="BU132" s="493"/>
      <c r="BV132" s="494">
        <f t="shared" ref="BV132:BV137" si="690">BP132+BQ132-BR132+BS132-BT132+BU132</f>
        <v>0</v>
      </c>
      <c r="BW132" s="506"/>
      <c r="BX132" s="492"/>
      <c r="BZ132" s="501"/>
      <c r="CA132" s="491"/>
      <c r="CB132" s="491"/>
      <c r="CC132" s="491"/>
      <c r="CD132" s="494">
        <f t="shared" ref="CD132:CD137" si="691">BZ132+CA132-CB132+CC132</f>
        <v>0</v>
      </c>
      <c r="CE132" s="491"/>
      <c r="CF132" s="491"/>
      <c r="CG132" s="491"/>
      <c r="CH132" s="491"/>
      <c r="CI132" s="491"/>
      <c r="CJ132" s="493"/>
      <c r="CK132" s="494">
        <f t="shared" ref="CK132:CK137" si="692">CE132+CF132-CG132+CH132-CI132+CJ132</f>
        <v>0</v>
      </c>
      <c r="CL132" s="506"/>
      <c r="CM132" s="492"/>
      <c r="CO132" s="501"/>
      <c r="CP132" s="491"/>
      <c r="CQ132" s="491"/>
      <c r="CR132" s="491"/>
      <c r="CS132" s="494">
        <f t="shared" ref="CS132:CS137" si="693">CO132+CP132-CQ132+CR132</f>
        <v>0</v>
      </c>
      <c r="CT132" s="491"/>
      <c r="CU132" s="491"/>
      <c r="CV132" s="491"/>
      <c r="CW132" s="491"/>
      <c r="CX132" s="491"/>
      <c r="CY132" s="493"/>
      <c r="CZ132" s="494">
        <f t="shared" ref="CZ132:CZ137" si="694">CT132+CU132-CV132+CW132-CX132+CY132</f>
        <v>0</v>
      </c>
      <c r="DA132" s="506"/>
      <c r="DB132" s="492"/>
      <c r="DD132" s="501"/>
      <c r="DE132" s="491"/>
      <c r="DF132" s="491"/>
      <c r="DG132" s="491"/>
      <c r="DH132" s="494">
        <f t="shared" ref="DH132:DH137" si="695">DD132+DE132-DF132+DG132</f>
        <v>0</v>
      </c>
      <c r="DI132" s="491"/>
      <c r="DJ132" s="491"/>
      <c r="DK132" s="491"/>
      <c r="DL132" s="491"/>
      <c r="DM132" s="491"/>
      <c r="DN132" s="493"/>
      <c r="DO132" s="494">
        <f t="shared" ref="DO132:DO137" si="696">DI132+DJ132-DK132+DL132-DM132+DN132</f>
        <v>0</v>
      </c>
      <c r="DP132" s="506"/>
      <c r="DQ132" s="492"/>
      <c r="DS132" s="501"/>
      <c r="DT132" s="491"/>
      <c r="DU132" s="491"/>
      <c r="DV132" s="491"/>
      <c r="DW132" s="494">
        <f t="shared" ref="DW132:DW137" si="697">DS132+DT132-DU132+DV132</f>
        <v>0</v>
      </c>
      <c r="DX132" s="491"/>
      <c r="DY132" s="491"/>
      <c r="DZ132" s="491"/>
      <c r="EA132" s="491"/>
      <c r="EB132" s="491"/>
      <c r="EC132" s="493"/>
      <c r="ED132" s="494">
        <f t="shared" ref="ED132:ED137" si="698">DX132+DY132-DZ132+EA132-EB132+EC132</f>
        <v>0</v>
      </c>
      <c r="EE132" s="506"/>
      <c r="EF132" s="492"/>
      <c r="EH132" s="501"/>
      <c r="EI132" s="491"/>
      <c r="EJ132" s="491"/>
      <c r="EK132" s="491"/>
      <c r="EL132" s="494">
        <f t="shared" ref="EL132:EL137" si="699">EH132+EI132-EJ132+EK132</f>
        <v>0</v>
      </c>
      <c r="EM132" s="491"/>
      <c r="EN132" s="491"/>
      <c r="EO132" s="491"/>
      <c r="EP132" s="491"/>
      <c r="EQ132" s="491"/>
      <c r="ER132" s="493"/>
      <c r="ES132" s="494">
        <f t="shared" ref="ES132:ES137" si="700">EM132+EN132-EO132+EP132-EQ132+ER132</f>
        <v>0</v>
      </c>
      <c r="ET132" s="506"/>
      <c r="EU132" s="492"/>
    </row>
    <row r="133" spans="2:151" ht="15" hidden="1" customHeight="1" x14ac:dyDescent="0.2">
      <c r="B133" s="496" t="s">
        <v>224</v>
      </c>
      <c r="C133" s="491"/>
      <c r="D133" s="491"/>
      <c r="E133" s="491"/>
      <c r="F133" s="491"/>
      <c r="G133" s="494">
        <f t="shared" si="681"/>
        <v>0</v>
      </c>
      <c r="H133" s="491"/>
      <c r="I133" s="491"/>
      <c r="J133" s="491"/>
      <c r="K133" s="491"/>
      <c r="L133" s="491"/>
      <c r="M133" s="493"/>
      <c r="N133" s="494">
        <f t="shared" si="682"/>
        <v>0</v>
      </c>
      <c r="O133" s="506"/>
      <c r="P133" s="492"/>
      <c r="R133" s="501"/>
      <c r="S133" s="491"/>
      <c r="T133" s="491"/>
      <c r="U133" s="491"/>
      <c r="V133" s="494">
        <f t="shared" si="683"/>
        <v>0</v>
      </c>
      <c r="W133" s="491"/>
      <c r="X133" s="491"/>
      <c r="Y133" s="491"/>
      <c r="Z133" s="491"/>
      <c r="AA133" s="491"/>
      <c r="AB133" s="493"/>
      <c r="AC133" s="494">
        <f t="shared" si="684"/>
        <v>0</v>
      </c>
      <c r="AD133" s="506"/>
      <c r="AE133" s="492"/>
      <c r="AG133" s="501"/>
      <c r="AH133" s="491"/>
      <c r="AI133" s="491"/>
      <c r="AJ133" s="491"/>
      <c r="AK133" s="494">
        <f t="shared" si="685"/>
        <v>0</v>
      </c>
      <c r="AL133" s="491"/>
      <c r="AM133" s="491"/>
      <c r="AN133" s="491"/>
      <c r="AO133" s="491"/>
      <c r="AP133" s="491"/>
      <c r="AQ133" s="493"/>
      <c r="AR133" s="494">
        <f t="shared" si="686"/>
        <v>0</v>
      </c>
      <c r="AS133" s="506"/>
      <c r="AT133" s="492"/>
      <c r="AV133" s="501"/>
      <c r="AW133" s="491"/>
      <c r="AX133" s="491"/>
      <c r="AY133" s="491"/>
      <c r="AZ133" s="494">
        <f t="shared" si="687"/>
        <v>0</v>
      </c>
      <c r="BA133" s="491"/>
      <c r="BB133" s="491"/>
      <c r="BC133" s="491"/>
      <c r="BD133" s="491"/>
      <c r="BE133" s="491"/>
      <c r="BF133" s="493"/>
      <c r="BG133" s="494">
        <f t="shared" si="688"/>
        <v>0</v>
      </c>
      <c r="BH133" s="506"/>
      <c r="BI133" s="492"/>
      <c r="BK133" s="501"/>
      <c r="BL133" s="491"/>
      <c r="BM133" s="491"/>
      <c r="BN133" s="491"/>
      <c r="BO133" s="494">
        <f t="shared" si="689"/>
        <v>0</v>
      </c>
      <c r="BP133" s="491"/>
      <c r="BQ133" s="491"/>
      <c r="BR133" s="491"/>
      <c r="BS133" s="491"/>
      <c r="BT133" s="491"/>
      <c r="BU133" s="493"/>
      <c r="BV133" s="494">
        <f t="shared" si="690"/>
        <v>0</v>
      </c>
      <c r="BW133" s="506"/>
      <c r="BX133" s="492"/>
      <c r="BZ133" s="501"/>
      <c r="CA133" s="491"/>
      <c r="CB133" s="491"/>
      <c r="CC133" s="491"/>
      <c r="CD133" s="494">
        <f t="shared" si="691"/>
        <v>0</v>
      </c>
      <c r="CE133" s="491"/>
      <c r="CF133" s="491"/>
      <c r="CG133" s="491"/>
      <c r="CH133" s="491"/>
      <c r="CI133" s="491"/>
      <c r="CJ133" s="493"/>
      <c r="CK133" s="494">
        <f t="shared" si="692"/>
        <v>0</v>
      </c>
      <c r="CL133" s="506"/>
      <c r="CM133" s="492"/>
      <c r="CO133" s="501"/>
      <c r="CP133" s="491"/>
      <c r="CQ133" s="491"/>
      <c r="CR133" s="491"/>
      <c r="CS133" s="494">
        <f t="shared" si="693"/>
        <v>0</v>
      </c>
      <c r="CT133" s="491"/>
      <c r="CU133" s="491"/>
      <c r="CV133" s="491"/>
      <c r="CW133" s="491"/>
      <c r="CX133" s="491"/>
      <c r="CY133" s="493"/>
      <c r="CZ133" s="494">
        <f t="shared" si="694"/>
        <v>0</v>
      </c>
      <c r="DA133" s="506"/>
      <c r="DB133" s="492"/>
      <c r="DD133" s="501"/>
      <c r="DE133" s="491"/>
      <c r="DF133" s="491"/>
      <c r="DG133" s="491"/>
      <c r="DH133" s="494">
        <f t="shared" si="695"/>
        <v>0</v>
      </c>
      <c r="DI133" s="491"/>
      <c r="DJ133" s="491"/>
      <c r="DK133" s="491"/>
      <c r="DL133" s="491"/>
      <c r="DM133" s="491"/>
      <c r="DN133" s="493"/>
      <c r="DO133" s="494">
        <f t="shared" si="696"/>
        <v>0</v>
      </c>
      <c r="DP133" s="506"/>
      <c r="DQ133" s="492"/>
      <c r="DS133" s="501"/>
      <c r="DT133" s="491"/>
      <c r="DU133" s="491"/>
      <c r="DV133" s="491"/>
      <c r="DW133" s="494">
        <f t="shared" si="697"/>
        <v>0</v>
      </c>
      <c r="DX133" s="491"/>
      <c r="DY133" s="491"/>
      <c r="DZ133" s="491"/>
      <c r="EA133" s="491"/>
      <c r="EB133" s="491"/>
      <c r="EC133" s="493"/>
      <c r="ED133" s="494">
        <f t="shared" si="698"/>
        <v>0</v>
      </c>
      <c r="EE133" s="506"/>
      <c r="EF133" s="492"/>
      <c r="EH133" s="501"/>
      <c r="EI133" s="491"/>
      <c r="EJ133" s="491"/>
      <c r="EK133" s="491"/>
      <c r="EL133" s="494">
        <f t="shared" si="699"/>
        <v>0</v>
      </c>
      <c r="EM133" s="491"/>
      <c r="EN133" s="491"/>
      <c r="EO133" s="491"/>
      <c r="EP133" s="491"/>
      <c r="EQ133" s="491"/>
      <c r="ER133" s="493"/>
      <c r="ES133" s="494">
        <f t="shared" si="700"/>
        <v>0</v>
      </c>
      <c r="ET133" s="506"/>
      <c r="EU133" s="492"/>
    </row>
    <row r="134" spans="2:151" ht="15" hidden="1" customHeight="1" x14ac:dyDescent="0.2">
      <c r="B134" s="496" t="s">
        <v>225</v>
      </c>
      <c r="C134" s="491"/>
      <c r="D134" s="491"/>
      <c r="E134" s="491"/>
      <c r="F134" s="491"/>
      <c r="G134" s="494">
        <f t="shared" si="681"/>
        <v>0</v>
      </c>
      <c r="H134" s="491"/>
      <c r="I134" s="491"/>
      <c r="J134" s="491"/>
      <c r="K134" s="491"/>
      <c r="L134" s="491"/>
      <c r="M134" s="493"/>
      <c r="N134" s="494">
        <f t="shared" si="682"/>
        <v>0</v>
      </c>
      <c r="O134" s="506"/>
      <c r="P134" s="492"/>
      <c r="R134" s="501"/>
      <c r="S134" s="491"/>
      <c r="T134" s="491"/>
      <c r="U134" s="491"/>
      <c r="V134" s="494">
        <f t="shared" si="683"/>
        <v>0</v>
      </c>
      <c r="W134" s="491"/>
      <c r="X134" s="491"/>
      <c r="Y134" s="491"/>
      <c r="Z134" s="491"/>
      <c r="AA134" s="491"/>
      <c r="AB134" s="493"/>
      <c r="AC134" s="494">
        <f t="shared" si="684"/>
        <v>0</v>
      </c>
      <c r="AD134" s="506"/>
      <c r="AE134" s="492"/>
      <c r="AG134" s="501"/>
      <c r="AH134" s="491"/>
      <c r="AI134" s="491"/>
      <c r="AJ134" s="491"/>
      <c r="AK134" s="494">
        <f t="shared" si="685"/>
        <v>0</v>
      </c>
      <c r="AL134" s="491"/>
      <c r="AM134" s="491"/>
      <c r="AN134" s="491"/>
      <c r="AO134" s="491"/>
      <c r="AP134" s="491"/>
      <c r="AQ134" s="493"/>
      <c r="AR134" s="494">
        <f t="shared" si="686"/>
        <v>0</v>
      </c>
      <c r="AS134" s="506"/>
      <c r="AT134" s="492"/>
      <c r="AV134" s="501"/>
      <c r="AW134" s="491"/>
      <c r="AX134" s="491"/>
      <c r="AY134" s="491"/>
      <c r="AZ134" s="494">
        <f t="shared" si="687"/>
        <v>0</v>
      </c>
      <c r="BA134" s="491"/>
      <c r="BB134" s="491"/>
      <c r="BC134" s="491"/>
      <c r="BD134" s="491"/>
      <c r="BE134" s="491"/>
      <c r="BF134" s="493"/>
      <c r="BG134" s="494">
        <f t="shared" si="688"/>
        <v>0</v>
      </c>
      <c r="BH134" s="506"/>
      <c r="BI134" s="492"/>
      <c r="BK134" s="501"/>
      <c r="BL134" s="491"/>
      <c r="BM134" s="491"/>
      <c r="BN134" s="491"/>
      <c r="BO134" s="494">
        <f t="shared" si="689"/>
        <v>0</v>
      </c>
      <c r="BP134" s="491"/>
      <c r="BQ134" s="491"/>
      <c r="BR134" s="491"/>
      <c r="BS134" s="491"/>
      <c r="BT134" s="491"/>
      <c r="BU134" s="493"/>
      <c r="BV134" s="494">
        <f t="shared" si="690"/>
        <v>0</v>
      </c>
      <c r="BW134" s="506"/>
      <c r="BX134" s="492"/>
      <c r="BZ134" s="501"/>
      <c r="CA134" s="491"/>
      <c r="CB134" s="491"/>
      <c r="CC134" s="491"/>
      <c r="CD134" s="494">
        <f t="shared" si="691"/>
        <v>0</v>
      </c>
      <c r="CE134" s="491"/>
      <c r="CF134" s="491"/>
      <c r="CG134" s="491"/>
      <c r="CH134" s="491"/>
      <c r="CI134" s="491"/>
      <c r="CJ134" s="493"/>
      <c r="CK134" s="494">
        <f t="shared" si="692"/>
        <v>0</v>
      </c>
      <c r="CL134" s="506"/>
      <c r="CM134" s="492"/>
      <c r="CO134" s="501"/>
      <c r="CP134" s="491"/>
      <c r="CQ134" s="491"/>
      <c r="CR134" s="491"/>
      <c r="CS134" s="494">
        <f t="shared" si="693"/>
        <v>0</v>
      </c>
      <c r="CT134" s="491"/>
      <c r="CU134" s="491"/>
      <c r="CV134" s="491"/>
      <c r="CW134" s="491"/>
      <c r="CX134" s="491"/>
      <c r="CY134" s="493"/>
      <c r="CZ134" s="494">
        <f t="shared" si="694"/>
        <v>0</v>
      </c>
      <c r="DA134" s="506"/>
      <c r="DB134" s="492"/>
      <c r="DD134" s="501"/>
      <c r="DE134" s="491"/>
      <c r="DF134" s="491"/>
      <c r="DG134" s="491"/>
      <c r="DH134" s="494">
        <f t="shared" si="695"/>
        <v>0</v>
      </c>
      <c r="DI134" s="491"/>
      <c r="DJ134" s="491"/>
      <c r="DK134" s="491"/>
      <c r="DL134" s="491"/>
      <c r="DM134" s="491"/>
      <c r="DN134" s="493"/>
      <c r="DO134" s="494">
        <f t="shared" si="696"/>
        <v>0</v>
      </c>
      <c r="DP134" s="506"/>
      <c r="DQ134" s="492"/>
      <c r="DS134" s="501"/>
      <c r="DT134" s="491"/>
      <c r="DU134" s="491"/>
      <c r="DV134" s="491"/>
      <c r="DW134" s="494">
        <f t="shared" si="697"/>
        <v>0</v>
      </c>
      <c r="DX134" s="491"/>
      <c r="DY134" s="491"/>
      <c r="DZ134" s="491"/>
      <c r="EA134" s="491"/>
      <c r="EB134" s="491"/>
      <c r="EC134" s="493"/>
      <c r="ED134" s="494">
        <f t="shared" si="698"/>
        <v>0</v>
      </c>
      <c r="EE134" s="506"/>
      <c r="EF134" s="492"/>
      <c r="EH134" s="501"/>
      <c r="EI134" s="491"/>
      <c r="EJ134" s="491"/>
      <c r="EK134" s="491"/>
      <c r="EL134" s="494">
        <f t="shared" si="699"/>
        <v>0</v>
      </c>
      <c r="EM134" s="491"/>
      <c r="EN134" s="491"/>
      <c r="EO134" s="491"/>
      <c r="EP134" s="491"/>
      <c r="EQ134" s="491"/>
      <c r="ER134" s="493"/>
      <c r="ES134" s="494">
        <f t="shared" si="700"/>
        <v>0</v>
      </c>
      <c r="ET134" s="506"/>
      <c r="EU134" s="492"/>
    </row>
    <row r="135" spans="2:151" ht="15" hidden="1" customHeight="1" x14ac:dyDescent="0.2">
      <c r="B135" s="496" t="s">
        <v>226</v>
      </c>
      <c r="C135" s="491"/>
      <c r="D135" s="491"/>
      <c r="E135" s="491"/>
      <c r="F135" s="491"/>
      <c r="G135" s="494">
        <f t="shared" si="681"/>
        <v>0</v>
      </c>
      <c r="H135" s="491"/>
      <c r="I135" s="491"/>
      <c r="J135" s="491"/>
      <c r="K135" s="491"/>
      <c r="L135" s="491"/>
      <c r="M135" s="493"/>
      <c r="N135" s="494">
        <f t="shared" si="682"/>
        <v>0</v>
      </c>
      <c r="O135" s="506"/>
      <c r="P135" s="492"/>
      <c r="R135" s="501"/>
      <c r="S135" s="491"/>
      <c r="T135" s="491"/>
      <c r="U135" s="491"/>
      <c r="V135" s="494">
        <f t="shared" si="683"/>
        <v>0</v>
      </c>
      <c r="W135" s="491"/>
      <c r="X135" s="491"/>
      <c r="Y135" s="491"/>
      <c r="Z135" s="491"/>
      <c r="AA135" s="491"/>
      <c r="AB135" s="493"/>
      <c r="AC135" s="494">
        <f t="shared" si="684"/>
        <v>0</v>
      </c>
      <c r="AD135" s="506"/>
      <c r="AE135" s="492"/>
      <c r="AG135" s="501"/>
      <c r="AH135" s="491"/>
      <c r="AI135" s="491"/>
      <c r="AJ135" s="491"/>
      <c r="AK135" s="494">
        <f t="shared" si="685"/>
        <v>0</v>
      </c>
      <c r="AL135" s="491"/>
      <c r="AM135" s="491"/>
      <c r="AN135" s="491"/>
      <c r="AO135" s="491"/>
      <c r="AP135" s="491"/>
      <c r="AQ135" s="493"/>
      <c r="AR135" s="494">
        <f t="shared" si="686"/>
        <v>0</v>
      </c>
      <c r="AS135" s="506"/>
      <c r="AT135" s="492"/>
      <c r="AV135" s="501"/>
      <c r="AW135" s="491"/>
      <c r="AX135" s="491"/>
      <c r="AY135" s="491"/>
      <c r="AZ135" s="494">
        <f t="shared" si="687"/>
        <v>0</v>
      </c>
      <c r="BA135" s="491"/>
      <c r="BB135" s="491"/>
      <c r="BC135" s="491"/>
      <c r="BD135" s="491"/>
      <c r="BE135" s="491"/>
      <c r="BF135" s="493"/>
      <c r="BG135" s="494">
        <f t="shared" si="688"/>
        <v>0</v>
      </c>
      <c r="BH135" s="506"/>
      <c r="BI135" s="492"/>
      <c r="BK135" s="501"/>
      <c r="BL135" s="491"/>
      <c r="BM135" s="491"/>
      <c r="BN135" s="491"/>
      <c r="BO135" s="494">
        <f t="shared" si="689"/>
        <v>0</v>
      </c>
      <c r="BP135" s="491"/>
      <c r="BQ135" s="491"/>
      <c r="BR135" s="491"/>
      <c r="BS135" s="491"/>
      <c r="BT135" s="491"/>
      <c r="BU135" s="493"/>
      <c r="BV135" s="494">
        <f t="shared" si="690"/>
        <v>0</v>
      </c>
      <c r="BW135" s="506"/>
      <c r="BX135" s="492"/>
      <c r="BZ135" s="501"/>
      <c r="CA135" s="491"/>
      <c r="CB135" s="491"/>
      <c r="CC135" s="491"/>
      <c r="CD135" s="494">
        <f t="shared" si="691"/>
        <v>0</v>
      </c>
      <c r="CE135" s="491"/>
      <c r="CF135" s="491"/>
      <c r="CG135" s="491"/>
      <c r="CH135" s="491"/>
      <c r="CI135" s="491"/>
      <c r="CJ135" s="493"/>
      <c r="CK135" s="494">
        <f t="shared" si="692"/>
        <v>0</v>
      </c>
      <c r="CL135" s="506"/>
      <c r="CM135" s="492"/>
      <c r="CO135" s="501"/>
      <c r="CP135" s="491"/>
      <c r="CQ135" s="491"/>
      <c r="CR135" s="491"/>
      <c r="CS135" s="494">
        <f t="shared" si="693"/>
        <v>0</v>
      </c>
      <c r="CT135" s="491"/>
      <c r="CU135" s="491"/>
      <c r="CV135" s="491"/>
      <c r="CW135" s="491"/>
      <c r="CX135" s="491"/>
      <c r="CY135" s="493"/>
      <c r="CZ135" s="494">
        <f t="shared" si="694"/>
        <v>0</v>
      </c>
      <c r="DA135" s="506"/>
      <c r="DB135" s="492"/>
      <c r="DD135" s="501"/>
      <c r="DE135" s="491"/>
      <c r="DF135" s="491"/>
      <c r="DG135" s="491"/>
      <c r="DH135" s="494">
        <f t="shared" si="695"/>
        <v>0</v>
      </c>
      <c r="DI135" s="491"/>
      <c r="DJ135" s="491"/>
      <c r="DK135" s="491"/>
      <c r="DL135" s="491"/>
      <c r="DM135" s="491"/>
      <c r="DN135" s="493"/>
      <c r="DO135" s="494">
        <f t="shared" si="696"/>
        <v>0</v>
      </c>
      <c r="DP135" s="506"/>
      <c r="DQ135" s="492"/>
      <c r="DS135" s="501"/>
      <c r="DT135" s="491"/>
      <c r="DU135" s="491"/>
      <c r="DV135" s="491"/>
      <c r="DW135" s="494">
        <f t="shared" si="697"/>
        <v>0</v>
      </c>
      <c r="DX135" s="491"/>
      <c r="DY135" s="491"/>
      <c r="DZ135" s="491"/>
      <c r="EA135" s="491"/>
      <c r="EB135" s="491"/>
      <c r="EC135" s="493"/>
      <c r="ED135" s="494">
        <f t="shared" si="698"/>
        <v>0</v>
      </c>
      <c r="EE135" s="506"/>
      <c r="EF135" s="492"/>
      <c r="EH135" s="501"/>
      <c r="EI135" s="491"/>
      <c r="EJ135" s="491"/>
      <c r="EK135" s="491"/>
      <c r="EL135" s="494">
        <f t="shared" si="699"/>
        <v>0</v>
      </c>
      <c r="EM135" s="491"/>
      <c r="EN135" s="491"/>
      <c r="EO135" s="491"/>
      <c r="EP135" s="491"/>
      <c r="EQ135" s="491"/>
      <c r="ER135" s="493"/>
      <c r="ES135" s="494">
        <f t="shared" si="700"/>
        <v>0</v>
      </c>
      <c r="ET135" s="506"/>
      <c r="EU135" s="492"/>
    </row>
    <row r="136" spans="2:151" ht="15" hidden="1" customHeight="1" x14ac:dyDescent="0.2">
      <c r="B136" s="496" t="s">
        <v>227</v>
      </c>
      <c r="C136" s="491"/>
      <c r="D136" s="491"/>
      <c r="E136" s="491"/>
      <c r="F136" s="491"/>
      <c r="G136" s="494">
        <f t="shared" si="681"/>
        <v>0</v>
      </c>
      <c r="H136" s="491"/>
      <c r="I136" s="491"/>
      <c r="J136" s="491"/>
      <c r="K136" s="491"/>
      <c r="L136" s="491"/>
      <c r="M136" s="493"/>
      <c r="N136" s="494">
        <f t="shared" si="682"/>
        <v>0</v>
      </c>
      <c r="O136" s="506"/>
      <c r="P136" s="492"/>
      <c r="R136" s="501"/>
      <c r="S136" s="491"/>
      <c r="T136" s="491"/>
      <c r="U136" s="491"/>
      <c r="V136" s="494">
        <f t="shared" si="683"/>
        <v>0</v>
      </c>
      <c r="W136" s="491"/>
      <c r="X136" s="491"/>
      <c r="Y136" s="491"/>
      <c r="Z136" s="491"/>
      <c r="AA136" s="491"/>
      <c r="AB136" s="493"/>
      <c r="AC136" s="494">
        <f t="shared" si="684"/>
        <v>0</v>
      </c>
      <c r="AD136" s="506"/>
      <c r="AE136" s="492"/>
      <c r="AG136" s="501"/>
      <c r="AH136" s="491"/>
      <c r="AI136" s="491"/>
      <c r="AJ136" s="491"/>
      <c r="AK136" s="494">
        <f t="shared" si="685"/>
        <v>0</v>
      </c>
      <c r="AL136" s="491"/>
      <c r="AM136" s="491"/>
      <c r="AN136" s="491"/>
      <c r="AO136" s="491"/>
      <c r="AP136" s="491"/>
      <c r="AQ136" s="493"/>
      <c r="AR136" s="494">
        <f t="shared" si="686"/>
        <v>0</v>
      </c>
      <c r="AS136" s="506"/>
      <c r="AT136" s="492"/>
      <c r="AV136" s="501"/>
      <c r="AW136" s="491"/>
      <c r="AX136" s="491"/>
      <c r="AY136" s="491"/>
      <c r="AZ136" s="494">
        <f t="shared" si="687"/>
        <v>0</v>
      </c>
      <c r="BA136" s="491"/>
      <c r="BB136" s="491"/>
      <c r="BC136" s="491"/>
      <c r="BD136" s="491"/>
      <c r="BE136" s="491"/>
      <c r="BF136" s="493"/>
      <c r="BG136" s="494">
        <f t="shared" si="688"/>
        <v>0</v>
      </c>
      <c r="BH136" s="506"/>
      <c r="BI136" s="492"/>
      <c r="BK136" s="501"/>
      <c r="BL136" s="491"/>
      <c r="BM136" s="491"/>
      <c r="BN136" s="491"/>
      <c r="BO136" s="494">
        <f t="shared" si="689"/>
        <v>0</v>
      </c>
      <c r="BP136" s="491"/>
      <c r="BQ136" s="491"/>
      <c r="BR136" s="491"/>
      <c r="BS136" s="491"/>
      <c r="BT136" s="491"/>
      <c r="BU136" s="493"/>
      <c r="BV136" s="494">
        <f t="shared" si="690"/>
        <v>0</v>
      </c>
      <c r="BW136" s="506"/>
      <c r="BX136" s="492"/>
      <c r="BZ136" s="501"/>
      <c r="CA136" s="491"/>
      <c r="CB136" s="491"/>
      <c r="CC136" s="491"/>
      <c r="CD136" s="494">
        <f t="shared" si="691"/>
        <v>0</v>
      </c>
      <c r="CE136" s="491"/>
      <c r="CF136" s="491"/>
      <c r="CG136" s="491"/>
      <c r="CH136" s="491"/>
      <c r="CI136" s="491"/>
      <c r="CJ136" s="493"/>
      <c r="CK136" s="494">
        <f t="shared" si="692"/>
        <v>0</v>
      </c>
      <c r="CL136" s="506"/>
      <c r="CM136" s="492"/>
      <c r="CO136" s="501"/>
      <c r="CP136" s="491"/>
      <c r="CQ136" s="491"/>
      <c r="CR136" s="491"/>
      <c r="CS136" s="494">
        <f t="shared" si="693"/>
        <v>0</v>
      </c>
      <c r="CT136" s="491"/>
      <c r="CU136" s="491"/>
      <c r="CV136" s="491"/>
      <c r="CW136" s="491"/>
      <c r="CX136" s="491"/>
      <c r="CY136" s="493"/>
      <c r="CZ136" s="494">
        <f t="shared" si="694"/>
        <v>0</v>
      </c>
      <c r="DA136" s="506"/>
      <c r="DB136" s="492"/>
      <c r="DD136" s="501"/>
      <c r="DE136" s="491"/>
      <c r="DF136" s="491"/>
      <c r="DG136" s="491"/>
      <c r="DH136" s="494">
        <f t="shared" si="695"/>
        <v>0</v>
      </c>
      <c r="DI136" s="491"/>
      <c r="DJ136" s="491"/>
      <c r="DK136" s="491"/>
      <c r="DL136" s="491"/>
      <c r="DM136" s="491"/>
      <c r="DN136" s="493"/>
      <c r="DO136" s="494">
        <f t="shared" si="696"/>
        <v>0</v>
      </c>
      <c r="DP136" s="506"/>
      <c r="DQ136" s="492"/>
      <c r="DS136" s="501"/>
      <c r="DT136" s="491"/>
      <c r="DU136" s="491"/>
      <c r="DV136" s="491"/>
      <c r="DW136" s="494">
        <f t="shared" si="697"/>
        <v>0</v>
      </c>
      <c r="DX136" s="491"/>
      <c r="DY136" s="491"/>
      <c r="DZ136" s="491"/>
      <c r="EA136" s="491"/>
      <c r="EB136" s="491"/>
      <c r="EC136" s="493"/>
      <c r="ED136" s="494">
        <f t="shared" si="698"/>
        <v>0</v>
      </c>
      <c r="EE136" s="506"/>
      <c r="EF136" s="492"/>
      <c r="EH136" s="501"/>
      <c r="EI136" s="491"/>
      <c r="EJ136" s="491"/>
      <c r="EK136" s="491"/>
      <c r="EL136" s="494">
        <f t="shared" si="699"/>
        <v>0</v>
      </c>
      <c r="EM136" s="491"/>
      <c r="EN136" s="491"/>
      <c r="EO136" s="491"/>
      <c r="EP136" s="491"/>
      <c r="EQ136" s="491"/>
      <c r="ER136" s="493"/>
      <c r="ES136" s="494">
        <f t="shared" si="700"/>
        <v>0</v>
      </c>
      <c r="ET136" s="506"/>
      <c r="EU136" s="492"/>
    </row>
    <row r="137" spans="2:151" ht="15" hidden="1" customHeight="1" x14ac:dyDescent="0.2">
      <c r="B137" s="496" t="s">
        <v>228</v>
      </c>
      <c r="C137" s="491"/>
      <c r="D137" s="491"/>
      <c r="E137" s="491"/>
      <c r="F137" s="491"/>
      <c r="G137" s="494">
        <f t="shared" si="681"/>
        <v>0</v>
      </c>
      <c r="H137" s="491"/>
      <c r="I137" s="491"/>
      <c r="J137" s="491"/>
      <c r="K137" s="491"/>
      <c r="L137" s="491"/>
      <c r="M137" s="493"/>
      <c r="N137" s="494">
        <f t="shared" si="682"/>
        <v>0</v>
      </c>
      <c r="O137" s="506"/>
      <c r="P137" s="492"/>
      <c r="R137" s="501"/>
      <c r="S137" s="491"/>
      <c r="T137" s="491"/>
      <c r="U137" s="491"/>
      <c r="V137" s="494">
        <f t="shared" si="683"/>
        <v>0</v>
      </c>
      <c r="W137" s="491"/>
      <c r="X137" s="491"/>
      <c r="Y137" s="491"/>
      <c r="Z137" s="491"/>
      <c r="AA137" s="491"/>
      <c r="AB137" s="493"/>
      <c r="AC137" s="494">
        <f t="shared" si="684"/>
        <v>0</v>
      </c>
      <c r="AD137" s="506"/>
      <c r="AE137" s="492"/>
      <c r="AG137" s="501"/>
      <c r="AH137" s="491"/>
      <c r="AI137" s="491"/>
      <c r="AJ137" s="491"/>
      <c r="AK137" s="494">
        <f t="shared" si="685"/>
        <v>0</v>
      </c>
      <c r="AL137" s="491"/>
      <c r="AM137" s="491"/>
      <c r="AN137" s="491"/>
      <c r="AO137" s="491"/>
      <c r="AP137" s="491"/>
      <c r="AQ137" s="493"/>
      <c r="AR137" s="494">
        <f t="shared" si="686"/>
        <v>0</v>
      </c>
      <c r="AS137" s="506"/>
      <c r="AT137" s="492"/>
      <c r="AV137" s="501"/>
      <c r="AW137" s="491"/>
      <c r="AX137" s="491"/>
      <c r="AY137" s="491"/>
      <c r="AZ137" s="494">
        <f t="shared" si="687"/>
        <v>0</v>
      </c>
      <c r="BA137" s="491"/>
      <c r="BB137" s="491"/>
      <c r="BC137" s="491"/>
      <c r="BD137" s="491"/>
      <c r="BE137" s="491"/>
      <c r="BF137" s="493"/>
      <c r="BG137" s="494">
        <f t="shared" si="688"/>
        <v>0</v>
      </c>
      <c r="BH137" s="506"/>
      <c r="BI137" s="492"/>
      <c r="BK137" s="501"/>
      <c r="BL137" s="491"/>
      <c r="BM137" s="491"/>
      <c r="BN137" s="491"/>
      <c r="BO137" s="494">
        <f t="shared" si="689"/>
        <v>0</v>
      </c>
      <c r="BP137" s="491"/>
      <c r="BQ137" s="491"/>
      <c r="BR137" s="491"/>
      <c r="BS137" s="491"/>
      <c r="BT137" s="491"/>
      <c r="BU137" s="493"/>
      <c r="BV137" s="494">
        <f t="shared" si="690"/>
        <v>0</v>
      </c>
      <c r="BW137" s="506"/>
      <c r="BX137" s="492"/>
      <c r="BZ137" s="501"/>
      <c r="CA137" s="491"/>
      <c r="CB137" s="491"/>
      <c r="CC137" s="491"/>
      <c r="CD137" s="494">
        <f t="shared" si="691"/>
        <v>0</v>
      </c>
      <c r="CE137" s="491"/>
      <c r="CF137" s="491"/>
      <c r="CG137" s="491"/>
      <c r="CH137" s="491"/>
      <c r="CI137" s="491"/>
      <c r="CJ137" s="493"/>
      <c r="CK137" s="494">
        <f t="shared" si="692"/>
        <v>0</v>
      </c>
      <c r="CL137" s="506"/>
      <c r="CM137" s="492"/>
      <c r="CO137" s="501"/>
      <c r="CP137" s="491"/>
      <c r="CQ137" s="491"/>
      <c r="CR137" s="491"/>
      <c r="CS137" s="494">
        <f t="shared" si="693"/>
        <v>0</v>
      </c>
      <c r="CT137" s="491"/>
      <c r="CU137" s="491"/>
      <c r="CV137" s="491"/>
      <c r="CW137" s="491"/>
      <c r="CX137" s="491"/>
      <c r="CY137" s="493"/>
      <c r="CZ137" s="494">
        <f t="shared" si="694"/>
        <v>0</v>
      </c>
      <c r="DA137" s="506"/>
      <c r="DB137" s="492"/>
      <c r="DD137" s="501"/>
      <c r="DE137" s="491"/>
      <c r="DF137" s="491"/>
      <c r="DG137" s="491"/>
      <c r="DH137" s="494">
        <f t="shared" si="695"/>
        <v>0</v>
      </c>
      <c r="DI137" s="491"/>
      <c r="DJ137" s="491"/>
      <c r="DK137" s="491"/>
      <c r="DL137" s="491"/>
      <c r="DM137" s="491"/>
      <c r="DN137" s="493"/>
      <c r="DO137" s="494">
        <f t="shared" si="696"/>
        <v>0</v>
      </c>
      <c r="DP137" s="506"/>
      <c r="DQ137" s="492"/>
      <c r="DS137" s="501"/>
      <c r="DT137" s="491"/>
      <c r="DU137" s="491"/>
      <c r="DV137" s="491"/>
      <c r="DW137" s="494">
        <f t="shared" si="697"/>
        <v>0</v>
      </c>
      <c r="DX137" s="491"/>
      <c r="DY137" s="491"/>
      <c r="DZ137" s="491"/>
      <c r="EA137" s="491"/>
      <c r="EB137" s="491"/>
      <c r="EC137" s="493"/>
      <c r="ED137" s="494">
        <f t="shared" si="698"/>
        <v>0</v>
      </c>
      <c r="EE137" s="506"/>
      <c r="EF137" s="492"/>
      <c r="EH137" s="501"/>
      <c r="EI137" s="491"/>
      <c r="EJ137" s="491"/>
      <c r="EK137" s="491"/>
      <c r="EL137" s="494">
        <f t="shared" si="699"/>
        <v>0</v>
      </c>
      <c r="EM137" s="491"/>
      <c r="EN137" s="491"/>
      <c r="EO137" s="491"/>
      <c r="EP137" s="491"/>
      <c r="EQ137" s="491"/>
      <c r="ER137" s="493"/>
      <c r="ES137" s="494">
        <f t="shared" si="700"/>
        <v>0</v>
      </c>
      <c r="ET137" s="506"/>
      <c r="EU137" s="492"/>
    </row>
    <row r="138" spans="2:151" ht="15" hidden="1" customHeight="1" thickBot="1" x14ac:dyDescent="0.25">
      <c r="B138" s="283" t="s">
        <v>211</v>
      </c>
      <c r="C138" s="487"/>
      <c r="D138" s="266"/>
      <c r="E138" s="266"/>
      <c r="F138" s="266"/>
      <c r="G138" s="266"/>
      <c r="H138" s="284"/>
      <c r="I138" s="284"/>
      <c r="J138" s="519"/>
      <c r="K138" s="508"/>
      <c r="L138" s="508"/>
      <c r="M138" s="508"/>
      <c r="N138" s="508"/>
      <c r="O138" s="508"/>
      <c r="P138" s="520"/>
      <c r="R138" s="503"/>
      <c r="S138" s="266"/>
      <c r="T138" s="266"/>
      <c r="U138" s="266"/>
      <c r="V138" s="266"/>
      <c r="W138" s="284"/>
      <c r="X138" s="284"/>
      <c r="Y138" s="519"/>
      <c r="Z138" s="508"/>
      <c r="AA138" s="508"/>
      <c r="AB138" s="508"/>
      <c r="AC138" s="508"/>
      <c r="AD138" s="508"/>
      <c r="AE138" s="520"/>
      <c r="AG138" s="503"/>
      <c r="AH138" s="266"/>
      <c r="AI138" s="266"/>
      <c r="AJ138" s="266"/>
      <c r="AK138" s="266"/>
      <c r="AL138" s="284"/>
      <c r="AM138" s="284"/>
      <c r="AN138" s="519"/>
      <c r="AO138" s="508"/>
      <c r="AP138" s="508"/>
      <c r="AQ138" s="508"/>
      <c r="AR138" s="508"/>
      <c r="AS138" s="508"/>
      <c r="AT138" s="520"/>
      <c r="AV138" s="503"/>
      <c r="AW138" s="266"/>
      <c r="AX138" s="266"/>
      <c r="AY138" s="266"/>
      <c r="AZ138" s="266"/>
      <c r="BA138" s="284"/>
      <c r="BB138" s="284"/>
      <c r="BC138" s="519"/>
      <c r="BD138" s="508"/>
      <c r="BE138" s="508"/>
      <c r="BF138" s="508"/>
      <c r="BG138" s="508"/>
      <c r="BH138" s="508"/>
      <c r="BI138" s="520"/>
      <c r="BK138" s="503"/>
      <c r="BL138" s="266"/>
      <c r="BM138" s="266"/>
      <c r="BN138" s="266"/>
      <c r="BO138" s="266"/>
      <c r="BP138" s="284"/>
      <c r="BQ138" s="284"/>
      <c r="BR138" s="519"/>
      <c r="BS138" s="508"/>
      <c r="BT138" s="508"/>
      <c r="BU138" s="508"/>
      <c r="BV138" s="508"/>
      <c r="BW138" s="508"/>
      <c r="BX138" s="520"/>
      <c r="BZ138" s="503"/>
      <c r="CA138" s="266"/>
      <c r="CB138" s="266"/>
      <c r="CC138" s="266"/>
      <c r="CD138" s="266"/>
      <c r="CE138" s="284"/>
      <c r="CF138" s="284"/>
      <c r="CG138" s="519"/>
      <c r="CH138" s="508"/>
      <c r="CI138" s="508"/>
      <c r="CJ138" s="508"/>
      <c r="CK138" s="508"/>
      <c r="CL138" s="508"/>
      <c r="CM138" s="520"/>
      <c r="CO138" s="503"/>
      <c r="CP138" s="266"/>
      <c r="CQ138" s="266"/>
      <c r="CR138" s="266"/>
      <c r="CS138" s="266"/>
      <c r="CT138" s="284"/>
      <c r="CU138" s="284"/>
      <c r="CV138" s="519"/>
      <c r="CW138" s="508"/>
      <c r="CX138" s="508"/>
      <c r="CY138" s="508"/>
      <c r="CZ138" s="508"/>
      <c r="DA138" s="508"/>
      <c r="DB138" s="520"/>
      <c r="DD138" s="503"/>
      <c r="DE138" s="266"/>
      <c r="DF138" s="266"/>
      <c r="DG138" s="266"/>
      <c r="DH138" s="266"/>
      <c r="DI138" s="284"/>
      <c r="DJ138" s="284"/>
      <c r="DK138" s="519"/>
      <c r="DL138" s="508"/>
      <c r="DM138" s="508"/>
      <c r="DN138" s="508"/>
      <c r="DO138" s="508"/>
      <c r="DP138" s="508"/>
      <c r="DQ138" s="520"/>
      <c r="DS138" s="503"/>
      <c r="DT138" s="266"/>
      <c r="DU138" s="266"/>
      <c r="DV138" s="266"/>
      <c r="DW138" s="266"/>
      <c r="DX138" s="284"/>
      <c r="DY138" s="284"/>
      <c r="DZ138" s="519"/>
      <c r="EA138" s="508"/>
      <c r="EB138" s="508"/>
      <c r="EC138" s="508"/>
      <c r="ED138" s="508"/>
      <c r="EE138" s="508"/>
      <c r="EF138" s="520"/>
      <c r="EH138" s="503"/>
      <c r="EI138" s="266"/>
      <c r="EJ138" s="266"/>
      <c r="EK138" s="266"/>
      <c r="EL138" s="266"/>
      <c r="EM138" s="284"/>
      <c r="EN138" s="284"/>
      <c r="EO138" s="519"/>
      <c r="EP138" s="508"/>
      <c r="EQ138" s="508"/>
      <c r="ER138" s="508"/>
      <c r="ES138" s="508"/>
      <c r="ET138" s="508"/>
      <c r="EU138" s="520"/>
    </row>
    <row r="139" spans="2:151" hidden="1" x14ac:dyDescent="0.2"/>
  </sheetData>
  <sheetProtection algorithmName="SHA-512" hashValue="6qyGScWvW97Vz2vJN61wTEUa2rxz9SzZU/ZksUWuo4oXFT35yep+VcFfOn4HUQcTOHsWU36+Loj8nNJI+wksjA==" saltValue="PmHcZd/Cb4D2LFyY9obqtQ==" spinCount="100000" sheet="1" objects="1" scenarios="1"/>
  <mergeCells count="1">
    <mergeCell ref="B3:B5"/>
  </mergeCells>
  <pageMargins left="0.78740157499999996" right="0.78740157499999996" top="0.984251969" bottom="0.984251969" header="0.4921259845" footer="0.4921259845"/>
  <pageSetup paperSize="9" scale="40" orientation="landscape" r:id="rId1"/>
  <headerFooter alignWithMargins="0">
    <oddHeader>&amp;L &amp;A, Seite &amp;P von &amp;N&amp;R&amp;D</oddHeader>
  </headerFooter>
  <ignoredErrors>
    <ignoredError sqref="N7:P11 C7:M8 C32:AF35 C26:AF30 C89:AF92 C94:AF106 C75:AF87 C70:AF73 C56:AF68 C51:AF54 C74:M74 C55:M55 C37:AF37 C36:M36 C132:AF138 O131:AF131 C127:AF130 Q126 C113:AF125 O112:AF112 C108:AF111 Q107 O93:AF93 Q88 O74:AF74 Q69 O55:AF55 Q50 O36:AF36 Q31 N18:P20 O17:P17 N13:P16 C93:M93 C112:M112 C131:M131 C17:M20 C13:M16 AF31 AF50 AF69 AF88 AF107 AF126 C10:M11 E9:M9 C22:M24 G21 N22:P23 N21 C39:AF49 C38:Q38 V38 AC38 AF38" unlockedFormula="1"/>
    <ignoredError sqref="N131 N112 N93 N74 N55 N36 N17" formula="1" unlocked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30">
    <tabColor indexed="43"/>
    <pageSetUpPr fitToPage="1"/>
  </sheetPr>
  <dimension ref="B1:K16"/>
  <sheetViews>
    <sheetView showGridLines="0" zoomScaleNormal="100" workbookViewId="0">
      <selection activeCell="C6" sqref="C6"/>
    </sheetView>
  </sheetViews>
  <sheetFormatPr baseColWidth="10" defaultRowHeight="14.25" x14ac:dyDescent="0.2"/>
  <cols>
    <col min="1" max="1" width="2.7109375" style="12" customWidth="1"/>
    <col min="2" max="2" width="35.140625" style="12" customWidth="1"/>
    <col min="3" max="11" width="17.7109375" style="12" customWidth="1"/>
    <col min="12" max="12" width="2.7109375" style="12" customWidth="1"/>
    <col min="13" max="15" width="16.7109375" style="12" customWidth="1"/>
    <col min="16" max="16384" width="11.42578125" style="12"/>
  </cols>
  <sheetData>
    <row r="1" spans="2:11" ht="30" customHeight="1" x14ac:dyDescent="0.2">
      <c r="B1" s="36" t="str">
        <f>"A5. Darstellung des Energieflusses " &amp; 'A. Allgemeine Informationen'!C15</f>
        <v>A5. Darstellung des Energieflusses 2025</v>
      </c>
    </row>
    <row r="2" spans="2:11" ht="12" customHeight="1" thickBot="1" x14ac:dyDescent="0.25">
      <c r="B2" s="150"/>
    </row>
    <row r="3" spans="2:11" s="150" customFormat="1" ht="18" customHeight="1" x14ac:dyDescent="0.2">
      <c r="B3" s="601" t="s">
        <v>391</v>
      </c>
      <c r="C3" s="616"/>
      <c r="D3" s="601"/>
      <c r="E3" s="602"/>
      <c r="F3" s="602"/>
      <c r="G3" s="602"/>
      <c r="H3" s="602"/>
      <c r="I3" s="602"/>
      <c r="J3" s="602"/>
      <c r="K3" s="603"/>
    </row>
    <row r="4" spans="2:11" s="150" customFormat="1" ht="18" customHeight="1" x14ac:dyDescent="0.2">
      <c r="B4" s="1296" t="s">
        <v>109</v>
      </c>
      <c r="C4" s="1301" t="s">
        <v>520</v>
      </c>
      <c r="D4" s="740" t="s">
        <v>392</v>
      </c>
      <c r="E4" s="523"/>
      <c r="F4" s="523"/>
      <c r="G4" s="526"/>
      <c r="H4" s="1297" t="s">
        <v>406</v>
      </c>
      <c r="I4" s="1299" t="s">
        <v>409</v>
      </c>
      <c r="J4" s="604" t="s">
        <v>86</v>
      </c>
      <c r="K4" s="605"/>
    </row>
    <row r="5" spans="2:11" ht="90" customHeight="1" x14ac:dyDescent="0.2">
      <c r="B5" s="1296"/>
      <c r="C5" s="1302"/>
      <c r="D5" s="739" t="s">
        <v>403</v>
      </c>
      <c r="E5" s="524" t="s">
        <v>404</v>
      </c>
      <c r="F5" s="524" t="s">
        <v>405</v>
      </c>
      <c r="G5" s="527" t="s">
        <v>402</v>
      </c>
      <c r="H5" s="1298"/>
      <c r="I5" s="1300"/>
      <c r="J5" s="578" t="s">
        <v>410</v>
      </c>
      <c r="K5" s="579" t="s">
        <v>411</v>
      </c>
    </row>
    <row r="6" spans="2:11" ht="15" customHeight="1" x14ac:dyDescent="0.2">
      <c r="B6" s="521" t="s">
        <v>2</v>
      </c>
      <c r="C6" s="741"/>
      <c r="D6" s="742">
        <f>'E1. Erzielb. Erlöse'!J13</f>
        <v>0</v>
      </c>
      <c r="E6" s="554">
        <f>'E1. Erzielb. Erlöse'!M13</f>
        <v>0</v>
      </c>
      <c r="F6" s="537">
        <f>'E1. Erzielb. Erlöse'!I21+'E1. Erzielb. Erlöse'!I29</f>
        <v>0</v>
      </c>
      <c r="G6" s="555">
        <f t="shared" ref="G6:G9" si="0">SUM(D6:F6)</f>
        <v>0</v>
      </c>
      <c r="H6" s="185"/>
      <c r="I6" s="529"/>
      <c r="J6" s="556"/>
      <c r="K6" s="557"/>
    </row>
    <row r="7" spans="2:11" ht="15" customHeight="1" x14ac:dyDescent="0.2">
      <c r="B7" s="521" t="s">
        <v>110</v>
      </c>
      <c r="C7" s="741"/>
      <c r="D7" s="742">
        <f>'E1. Erzielb. Erlöse'!J14</f>
        <v>0</v>
      </c>
      <c r="E7" s="554">
        <f>'E1. Erzielb. Erlöse'!M14</f>
        <v>0</v>
      </c>
      <c r="F7" s="537">
        <f>'E1. Erzielb. Erlöse'!I22+'E1. Erzielb. Erlöse'!I30</f>
        <v>0</v>
      </c>
      <c r="G7" s="555">
        <f t="shared" si="0"/>
        <v>0</v>
      </c>
      <c r="H7" s="185"/>
      <c r="I7" s="529"/>
      <c r="J7" s="558"/>
      <c r="K7" s="559"/>
    </row>
    <row r="8" spans="2:11" ht="15" customHeight="1" x14ac:dyDescent="0.2">
      <c r="B8" s="521" t="s">
        <v>3</v>
      </c>
      <c r="C8" s="741"/>
      <c r="D8" s="742">
        <f>'E1. Erzielb. Erlöse'!J15</f>
        <v>0</v>
      </c>
      <c r="E8" s="554">
        <f>'E1. Erzielb. Erlöse'!M15</f>
        <v>0</v>
      </c>
      <c r="F8" s="537">
        <f>'E1. Erzielb. Erlöse'!I23+'E1. Erzielb. Erlöse'!I31</f>
        <v>0</v>
      </c>
      <c r="G8" s="555">
        <f t="shared" si="0"/>
        <v>0</v>
      </c>
      <c r="H8" s="185"/>
      <c r="I8" s="529"/>
      <c r="J8" s="558"/>
      <c r="K8" s="559"/>
    </row>
    <row r="9" spans="2:11" ht="15" customHeight="1" x14ac:dyDescent="0.2">
      <c r="B9" s="1100" t="s">
        <v>893</v>
      </c>
      <c r="C9" s="529"/>
      <c r="D9" s="742">
        <f>'E1. Erzielb. Erlöse'!J16+'E1. Erzielb. Erlöse'!J17</f>
        <v>0</v>
      </c>
      <c r="E9" s="1104">
        <f>'E1. Erzielb. Erlöse'!M16+'E1. Erzielb. Erlöse'!M17</f>
        <v>0</v>
      </c>
      <c r="F9" s="537">
        <f>'E1. Erzielb. Erlöse'!I24+'E1. Erzielb. Erlöse'!I25+'E1. Erzielb. Erlöse'!I32+'E1. Erzielb. Erlöse'!I33</f>
        <v>0</v>
      </c>
      <c r="G9" s="555">
        <f t="shared" si="0"/>
        <v>0</v>
      </c>
      <c r="H9" s="1101"/>
      <c r="I9" s="1102"/>
      <c r="J9" s="1103"/>
      <c r="K9" s="559"/>
    </row>
    <row r="10" spans="2:11" ht="15" customHeight="1" thickBot="1" x14ac:dyDescent="0.25">
      <c r="B10" s="522" t="s">
        <v>6</v>
      </c>
      <c r="C10" s="531">
        <f t="shared" ref="C10:I10" si="1">SUM(C6:C9)</f>
        <v>0</v>
      </c>
      <c r="D10" s="532">
        <f t="shared" si="1"/>
        <v>0</v>
      </c>
      <c r="E10" s="530">
        <f t="shared" si="1"/>
        <v>0</v>
      </c>
      <c r="F10" s="530">
        <f t="shared" si="1"/>
        <v>0</v>
      </c>
      <c r="G10" s="531">
        <f t="shared" si="1"/>
        <v>0</v>
      </c>
      <c r="H10" s="530">
        <f t="shared" si="1"/>
        <v>0</v>
      </c>
      <c r="I10" s="531">
        <f t="shared" si="1"/>
        <v>0</v>
      </c>
      <c r="J10" s="533">
        <f>C10-G10-H10-I10</f>
        <v>0</v>
      </c>
      <c r="K10" s="560">
        <f>IFERROR(J10/C10,0)</f>
        <v>0</v>
      </c>
    </row>
    <row r="12" spans="2:11" x14ac:dyDescent="0.2">
      <c r="B12" s="156"/>
      <c r="C12" s="156"/>
      <c r="D12" s="156"/>
    </row>
    <row r="13" spans="2:11" x14ac:dyDescent="0.2">
      <c r="B13" s="156"/>
      <c r="C13" s="156"/>
      <c r="D13" s="156"/>
    </row>
    <row r="14" spans="2:11" x14ac:dyDescent="0.2">
      <c r="B14" s="156"/>
      <c r="C14" s="156"/>
      <c r="D14" s="156"/>
    </row>
    <row r="15" spans="2:11" x14ac:dyDescent="0.2">
      <c r="B15" s="156"/>
      <c r="C15" s="156"/>
      <c r="D15" s="156"/>
    </row>
    <row r="16" spans="2:11" x14ac:dyDescent="0.2">
      <c r="B16" s="156"/>
      <c r="C16" s="156"/>
      <c r="D16" s="156"/>
    </row>
  </sheetData>
  <sheetProtection algorithmName="SHA-512" hashValue="cFA1UYW0Lsa1I75B7if2jzO9SpdDZ0fwkYRP+RKEwHqDafpp1qITTKcbhzoLC2wurdZ9hHbbM+/Xl33ljAYkxA==" saltValue="Bh/1yqxs3QjlOH9C3L/Ffw==" spinCount="100000" sheet="1" objects="1" scenarios="1"/>
  <mergeCells count="4">
    <mergeCell ref="B4:B5"/>
    <mergeCell ref="H4:H5"/>
    <mergeCell ref="I4:I5"/>
    <mergeCell ref="C4:C5"/>
  </mergeCells>
  <conditionalFormatting sqref="K6:K9">
    <cfRule type="expression" dxfId="47" priority="4">
      <formula>OR(K6&gt;1%,K6&lt;-1%)</formula>
    </cfRule>
  </conditionalFormatting>
  <conditionalFormatting sqref="K10">
    <cfRule type="expression" dxfId="46" priority="1">
      <formula>OR($K$10&gt;0.01,$K$10&lt;-0.01)</formula>
    </cfRule>
  </conditionalFormatting>
  <pageMargins left="0.78740157499999996" right="0.78740157499999996" top="0.984251969" bottom="0.984251969" header="0.4921259845" footer="0.4921259845"/>
  <pageSetup paperSize="9" orientation="landscape" r:id="rId1"/>
  <headerFooter alignWithMargins="0">
    <oddHeader>&amp;L &amp;A, Seite &amp;P von &amp;N&amp;R&amp;D</oddHeader>
  </headerFooter>
  <ignoredErrors>
    <ignoredError sqref="F6:F9" unlockedFormula="1"/>
  </ignoredError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32</vt:i4>
      </vt:variant>
      <vt:variant>
        <vt:lpstr>Benannte Bereiche</vt:lpstr>
      </vt:variant>
      <vt:variant>
        <vt:i4>31</vt:i4>
      </vt:variant>
    </vt:vector>
  </HeadingPairs>
  <TitlesOfParts>
    <vt:vector size="63" baseType="lpstr">
      <vt:lpstr>Listen</vt:lpstr>
      <vt:lpstr>Ausfüllhilfe</vt:lpstr>
      <vt:lpstr>Changelog</vt:lpstr>
      <vt:lpstr>A. Allgemeine Informationen</vt:lpstr>
      <vt:lpstr>A1. Umsatzerlöse</vt:lpstr>
      <vt:lpstr>A2. Bilanz</vt:lpstr>
      <vt:lpstr>A3. GuV</vt:lpstr>
      <vt:lpstr>A4. Anlagenspiegel</vt:lpstr>
      <vt:lpstr>A5. Energiefluss</vt:lpstr>
      <vt:lpstr>E1. Erzielb. Erlöse</vt:lpstr>
      <vt:lpstr>E4.a. MSB (inkl. Messung)</vt:lpstr>
      <vt:lpstr>E4.b. Beteiligung iMSys</vt:lpstr>
      <vt:lpstr>E5. Investmaßnahmen</vt:lpstr>
      <vt:lpstr>E7. BKZ_NAB_IZ</vt:lpstr>
      <vt:lpstr>E8. KKAuf</vt:lpstr>
      <vt:lpstr>E8.a. Fragen, IMAs</vt:lpstr>
      <vt:lpstr>E8.b. SAV</vt:lpstr>
      <vt:lpstr>E8.c. SAV_Netto</vt:lpstr>
      <vt:lpstr>E8.d. Mengen</vt:lpstr>
      <vt:lpstr>E8.e. WAV</vt:lpstr>
      <vt:lpstr>E8.f. BKZ_NAB_IZ</vt:lpstr>
      <vt:lpstr>E9. Verfahrensreg. Kosten</vt:lpstr>
      <vt:lpstr>E9.a. Regelleistung</vt:lpstr>
      <vt:lpstr>E9.b. Netzverluste</vt:lpstr>
      <vt:lpstr>E9.c. FSV_NsA PtH</vt:lpstr>
      <vt:lpstr>E9.d. FSV_NsA 13k</vt:lpstr>
      <vt:lpstr>E9.e._Schwarzstart</vt:lpstr>
      <vt:lpstr>E9.f. FSV_KEI</vt:lpstr>
      <vt:lpstr>E10. Sonstiges</vt:lpstr>
      <vt:lpstr>F. Zusammenfassung</vt:lpstr>
      <vt:lpstr>G. Auflösung RegKto</vt:lpstr>
      <vt:lpstr>H. Erläuterungen</vt:lpstr>
      <vt:lpstr>Anlagengruppen</vt:lpstr>
      <vt:lpstr>'A. Allgemeine Informationen'!Druckbereich</vt:lpstr>
      <vt:lpstr>'A1. Umsatzerlöse'!Druckbereich</vt:lpstr>
      <vt:lpstr>'A2. Bilanz'!Druckbereich</vt:lpstr>
      <vt:lpstr>'A3. GuV'!Druckbereich</vt:lpstr>
      <vt:lpstr>'A4. Anlagenspiegel'!Druckbereich</vt:lpstr>
      <vt:lpstr>'A5. Energiefluss'!Druckbereich</vt:lpstr>
      <vt:lpstr>Ausfüllhilfe!Druckbereich</vt:lpstr>
      <vt:lpstr>'E10. Sonstiges'!Druckbereich</vt:lpstr>
      <vt:lpstr>'E4.a. MSB (inkl. Messung)'!Druckbereich</vt:lpstr>
      <vt:lpstr>'E5. Investmaßnahmen'!Druckbereich</vt:lpstr>
      <vt:lpstr>'E7. BKZ_NAB_IZ'!Druckbereich</vt:lpstr>
      <vt:lpstr>'E9. Verfahrensreg. Kosten'!Druckbereich</vt:lpstr>
      <vt:lpstr>'E9.a. Regelleistung'!Druckbereich</vt:lpstr>
      <vt:lpstr>'E9.b. Netzverluste'!Druckbereich</vt:lpstr>
      <vt:lpstr>'E9.c. FSV_NsA PtH'!Druckbereich</vt:lpstr>
      <vt:lpstr>'E9.d. FSV_NsA 13k'!Druckbereich</vt:lpstr>
      <vt:lpstr>E9.e._Schwarzstart!Druckbereich</vt:lpstr>
      <vt:lpstr>'F. Zusammenfassung'!Druckbereich</vt:lpstr>
      <vt:lpstr>'G. Auflösung RegKto'!Druckbereich</vt:lpstr>
      <vt:lpstr>'H. Erläuterungen'!Druckbereich</vt:lpstr>
      <vt:lpstr>'E8. KKAuf'!Drucktitel</vt:lpstr>
      <vt:lpstr>'E8.b. SAV'!Drucktitel</vt:lpstr>
      <vt:lpstr>'E8.e. WAV'!Drucktitel</vt:lpstr>
      <vt:lpstr>'E8.f. BKZ_NAB_IZ'!Drucktitel</vt:lpstr>
      <vt:lpstr>Kategorie_2</vt:lpstr>
      <vt:lpstr>Changelog!Projektart</vt:lpstr>
      <vt:lpstr>'E4.b. Beteiligung iMSys'!Projektart</vt:lpstr>
      <vt:lpstr>Projektart</vt:lpstr>
      <vt:lpstr>WAV_Positionen</vt:lpstr>
      <vt:lpstr>Zeitreihe_1</vt:lpstr>
    </vt:vector>
  </TitlesOfParts>
  <Company>Bundesnetzagentur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610-3</dc:creator>
  <cp:lastModifiedBy>612-6</cp:lastModifiedBy>
  <cp:lastPrinted>2018-04-20T09:15:49Z</cp:lastPrinted>
  <dcterms:created xsi:type="dcterms:W3CDTF">2008-06-25T10:46:56Z</dcterms:created>
  <dcterms:modified xsi:type="dcterms:W3CDTF">2026-07-01T14:44:31Z</dcterms:modified>
</cp:coreProperties>
</file>