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defaultThemeVersion="124226"/>
  <mc:AlternateContent xmlns:mc="http://schemas.openxmlformats.org/markup-compatibility/2006">
    <mc:Choice Requires="x15">
      <x15ac:absPath xmlns:x15ac="http://schemas.microsoft.com/office/spreadsheetml/2010/11/ac" url="Z:\Strom\BK8-Kraftwerksthemen\0000_Muster_Texte_Vorlagen\02_KoPr\Erhebungsbogen Istkosten\"/>
    </mc:Choice>
  </mc:AlternateContent>
  <bookViews>
    <workbookView xWindow="0" yWindow="0" windowWidth="28800" windowHeight="13740" tabRatio="840"/>
  </bookViews>
  <sheets>
    <sheet name="Hinweise" sheetId="1" r:id="rId1"/>
    <sheet name="Kostenübersicht" sheetId="5" r:id="rId2"/>
    <sheet name="Plankosten Netzreserve" sheetId="11" r:id="rId3"/>
    <sheet name="Istkosten Netzreserve" sheetId="2" r:id="rId4"/>
    <sheet name="Nachweise Arbeitsk. Netzreserve" sheetId="12" r:id="rId5"/>
    <sheet name="Nachweise Wiederhk. Netzreserve" sheetId="14" r:id="rId6"/>
    <sheet name="Plankosten rPhasenschieber" sheetId="35" r:id="rId7"/>
    <sheet name="Istkosten rPhasenschieber" sheetId="36" r:id="rId8"/>
    <sheet name="Umrüstungskosten rPhasens." sheetId="40" r:id="rId9"/>
    <sheet name="Nachweise Arbeitsk. rPhasens." sheetId="37" r:id="rId10"/>
    <sheet name="Nachweise Wiederhk. rPhasens" sheetId="38" r:id="rId11"/>
    <sheet name="Plankosten § 52 KVBG-Kraftwe" sheetId="27" r:id="rId12"/>
    <sheet name="Istkosten § 52 KVBG-Kraftwerke" sheetId="26" r:id="rId13"/>
    <sheet name="Nachweise Arbeitsk. § 52 KVBG" sheetId="28" r:id="rId14"/>
    <sheet name="Nachweise Wiederhk. § 52 KVBG" sheetId="29" r:id="rId15"/>
    <sheet name="Plankosten Kapazitätsreserve" sheetId="19" r:id="rId16"/>
    <sheet name="Istkosten Kapazitätsreserve" sheetId="23" r:id="rId17"/>
    <sheet name="Plankosten Sicherheitsbereit." sheetId="20" r:id="rId18"/>
    <sheet name="Istkosten Sicherheitsbereit." sheetId="25" r:id="rId19"/>
    <sheet name="Plankosten bes.netzt.Betriebsm." sheetId="41" r:id="rId20"/>
    <sheet name="Istkosten bes.netzt.Betriebsm." sheetId="33" r:id="rId21"/>
    <sheet name="+" sheetId="6" state="veryHidden" r:id="rId22"/>
  </sheets>
  <externalReferences>
    <externalReference r:id="rId23"/>
  </externalReferences>
  <definedNames>
    <definedName name="_xlnm.Print_Area" localSheetId="12">'Istkosten § 52 KVBG-Kraftwerke'!$A$1:$E$31</definedName>
    <definedName name="_xlnm.Print_Area" localSheetId="3">'Istkosten Netzreserve'!$A$1:$E$103</definedName>
    <definedName name="_xlnm.Print_Area" localSheetId="7">'Istkosten rPhasenschieber'!$A$1:$E$53</definedName>
    <definedName name="_xlnm.Print_Area" localSheetId="11">'Plankosten § 52 KVBG-Kraftwe'!$A$1:$D$40</definedName>
    <definedName name="_xlnm.Print_Area" localSheetId="2">'Plankosten Netzreserve'!$A$1:$D$133</definedName>
    <definedName name="_xlnm.Print_Area" localSheetId="6">'Plankosten rPhasenschieber'!$A$1:$D$63</definedName>
  </definedNames>
  <calcPr calcId="162913"/>
</workbook>
</file>

<file path=xl/calcChain.xml><?xml version="1.0" encoding="utf-8"?>
<calcChain xmlns="http://schemas.openxmlformats.org/spreadsheetml/2006/main">
  <c r="N22" i="5" l="1"/>
  <c r="K22" i="5"/>
  <c r="L36" i="5" l="1"/>
  <c r="R36" i="5" l="1"/>
  <c r="R35" i="5"/>
  <c r="R27" i="5"/>
  <c r="R26" i="5"/>
  <c r="R14" i="5"/>
  <c r="R13" i="5"/>
  <c r="I22" i="5"/>
  <c r="Q21" i="5"/>
  <c r="F131" i="41"/>
  <c r="F110" i="41"/>
  <c r="F89" i="41"/>
  <c r="F68" i="41"/>
  <c r="F47" i="41"/>
  <c r="F26" i="41"/>
  <c r="F5" i="41"/>
  <c r="L5" i="41" s="1"/>
  <c r="B5" i="41"/>
  <c r="B26" i="41" s="1"/>
  <c r="B47" i="41" s="1"/>
  <c r="B68" i="41" s="1"/>
  <c r="B89" i="41" s="1"/>
  <c r="B110" i="41" s="1"/>
  <c r="B131" i="41" s="1"/>
  <c r="R24" i="5" l="1"/>
  <c r="R25" i="5"/>
  <c r="R28" i="5" s="1"/>
  <c r="C24" i="26" l="1"/>
  <c r="C24" i="2" l="1"/>
  <c r="B34" i="5"/>
  <c r="E34" i="5"/>
  <c r="K34" i="5"/>
  <c r="H34" i="5"/>
  <c r="Q34" i="5"/>
  <c r="N34" i="5"/>
  <c r="A12" i="25"/>
  <c r="A1" i="25"/>
  <c r="C17" i="36"/>
  <c r="F29" i="5" l="1"/>
  <c r="F26" i="5"/>
  <c r="F27" i="5"/>
  <c r="F13" i="5"/>
  <c r="F14" i="5"/>
  <c r="C190" i="36"/>
  <c r="C172" i="36"/>
  <c r="C154" i="36"/>
  <c r="C136" i="36"/>
  <c r="C15" i="36" s="1"/>
  <c r="C4" i="36" s="1"/>
  <c r="C118" i="36"/>
  <c r="C100" i="36"/>
  <c r="C82" i="36"/>
  <c r="C64" i="36"/>
  <c r="C61" i="36" s="1"/>
  <c r="C46" i="36"/>
  <c r="C28" i="36"/>
  <c r="A401" i="40"/>
  <c r="A357" i="40"/>
  <c r="A313" i="40"/>
  <c r="A269" i="40"/>
  <c r="A225" i="40"/>
  <c r="A181" i="40"/>
  <c r="A137" i="40"/>
  <c r="A93" i="40"/>
  <c r="A49" i="40"/>
  <c r="A5" i="40"/>
  <c r="F401" i="40"/>
  <c r="E401" i="40"/>
  <c r="A400" i="40"/>
  <c r="F357" i="40"/>
  <c r="E357" i="40"/>
  <c r="A356" i="40"/>
  <c r="F313" i="40"/>
  <c r="E313" i="40"/>
  <c r="A312" i="40"/>
  <c r="F269" i="40"/>
  <c r="E269" i="40"/>
  <c r="A268" i="40"/>
  <c r="F225" i="40"/>
  <c r="E225" i="40"/>
  <c r="A224" i="40"/>
  <c r="F181" i="40"/>
  <c r="E181" i="40"/>
  <c r="A180" i="40"/>
  <c r="F137" i="40"/>
  <c r="E137" i="40"/>
  <c r="A136" i="40"/>
  <c r="F93" i="40"/>
  <c r="E93" i="40"/>
  <c r="A92" i="40"/>
  <c r="F49" i="40"/>
  <c r="E49" i="40"/>
  <c r="A48" i="40"/>
  <c r="F5" i="40"/>
  <c r="E5" i="40"/>
  <c r="A4" i="40"/>
  <c r="B5" i="33" l="1"/>
  <c r="C36" i="26"/>
  <c r="C12" i="26"/>
  <c r="A400" i="38" l="1"/>
  <c r="A356" i="38"/>
  <c r="A312" i="38"/>
  <c r="A268" i="38"/>
  <c r="A224" i="38"/>
  <c r="A180" i="38"/>
  <c r="A136" i="38"/>
  <c r="A92" i="38"/>
  <c r="A48" i="38"/>
  <c r="A4" i="38"/>
  <c r="C188" i="36"/>
  <c r="C170" i="36"/>
  <c r="C152" i="36"/>
  <c r="C134" i="36"/>
  <c r="C116" i="36"/>
  <c r="C98" i="36"/>
  <c r="C80" i="36"/>
  <c r="C62" i="36"/>
  <c r="C44" i="36"/>
  <c r="C26" i="36"/>
  <c r="C240" i="2"/>
  <c r="C222" i="2"/>
  <c r="C204" i="2"/>
  <c r="C186" i="2"/>
  <c r="C168" i="2"/>
  <c r="C150" i="2"/>
  <c r="C132" i="2"/>
  <c r="C114" i="2"/>
  <c r="C96" i="2"/>
  <c r="C78" i="2"/>
  <c r="C64" i="2"/>
  <c r="C59" i="2"/>
  <c r="C54" i="2"/>
  <c r="C49" i="2"/>
  <c r="C44" i="2"/>
  <c r="C39" i="2"/>
  <c r="C34" i="2"/>
  <c r="C29" i="2"/>
  <c r="C19" i="2"/>
  <c r="B63" i="2"/>
  <c r="B58" i="2"/>
  <c r="B53" i="2"/>
  <c r="B48" i="2"/>
  <c r="B43" i="2"/>
  <c r="B38" i="2"/>
  <c r="B33" i="2"/>
  <c r="B28" i="2"/>
  <c r="B23" i="2"/>
  <c r="B18" i="2"/>
  <c r="I36" i="5"/>
  <c r="C31" i="5"/>
  <c r="C23" i="5"/>
  <c r="I13" i="5"/>
  <c r="F15" i="5"/>
  <c r="F28" i="5"/>
  <c r="F22" i="5"/>
  <c r="F35" i="5"/>
  <c r="C223" i="35" l="1"/>
  <c r="C201" i="35"/>
  <c r="C179" i="35"/>
  <c r="C157" i="35"/>
  <c r="C135" i="35"/>
  <c r="C113" i="35"/>
  <c r="C91" i="35"/>
  <c r="C69" i="35"/>
  <c r="C47" i="35"/>
  <c r="C25" i="35"/>
  <c r="C25" i="36"/>
  <c r="C43" i="36"/>
  <c r="C79" i="36"/>
  <c r="C97" i="36"/>
  <c r="C115" i="36"/>
  <c r="C133" i="36"/>
  <c r="C151" i="36"/>
  <c r="C169" i="36"/>
  <c r="C187" i="36"/>
  <c r="G1" i="1"/>
  <c r="C6" i="36"/>
  <c r="F9" i="5" s="1"/>
  <c r="C17" i="35"/>
  <c r="C6" i="35" s="1"/>
  <c r="F16" i="5" l="1"/>
  <c r="F36" i="5" s="1"/>
  <c r="E21" i="5"/>
  <c r="E35" i="5" s="1"/>
  <c r="E8" i="5"/>
  <c r="E36" i="5" s="1"/>
  <c r="C197" i="36"/>
  <c r="I197" i="36" s="1"/>
  <c r="C179" i="36"/>
  <c r="I179" i="36" s="1"/>
  <c r="C177" i="36"/>
  <c r="C161" i="36"/>
  <c r="I161" i="36" s="1"/>
  <c r="C143" i="36"/>
  <c r="I143" i="36" s="1"/>
  <c r="C141" i="36"/>
  <c r="I141" i="36" s="1"/>
  <c r="C125" i="36"/>
  <c r="I125" i="36" s="1"/>
  <c r="C107" i="36"/>
  <c r="I107" i="36" s="1"/>
  <c r="C105" i="36"/>
  <c r="C89" i="36"/>
  <c r="I89" i="36" s="1"/>
  <c r="C71" i="36"/>
  <c r="I71" i="36" s="1"/>
  <c r="C69" i="36"/>
  <c r="I69" i="36" s="1"/>
  <c r="C53" i="36"/>
  <c r="I53" i="36" s="1"/>
  <c r="C35" i="36"/>
  <c r="I35" i="36" s="1"/>
  <c r="C33" i="36"/>
  <c r="B8" i="5"/>
  <c r="B187" i="36"/>
  <c r="A400" i="37" s="1"/>
  <c r="B169" i="36"/>
  <c r="A356" i="37" s="1"/>
  <c r="B151" i="36"/>
  <c r="A312" i="37" s="1"/>
  <c r="B133" i="36"/>
  <c r="A268" i="37" s="1"/>
  <c r="B115" i="36"/>
  <c r="A224" i="37" s="1"/>
  <c r="B97" i="36"/>
  <c r="A180" i="37" s="1"/>
  <c r="B79" i="36"/>
  <c r="A136" i="37" s="1"/>
  <c r="B61" i="36"/>
  <c r="A92" i="37" s="1"/>
  <c r="B43" i="36"/>
  <c r="A48" i="37" s="1"/>
  <c r="B25" i="36"/>
  <c r="A4" i="37" s="1"/>
  <c r="C16" i="35"/>
  <c r="C5" i="35" s="1"/>
  <c r="C18" i="35"/>
  <c r="C20" i="35"/>
  <c r="C9" i="35" s="1"/>
  <c r="F25" i="5" s="1"/>
  <c r="C21" i="35"/>
  <c r="C10" i="35" s="1"/>
  <c r="C22" i="35"/>
  <c r="C11" i="35" s="1"/>
  <c r="C23" i="35"/>
  <c r="F401" i="38"/>
  <c r="E401" i="38"/>
  <c r="C195" i="36" s="1"/>
  <c r="I195" i="36" s="1"/>
  <c r="A401" i="38"/>
  <c r="F357" i="38"/>
  <c r="E357" i="38"/>
  <c r="A357" i="38"/>
  <c r="F313" i="38"/>
  <c r="E313" i="38"/>
  <c r="C159" i="36" s="1"/>
  <c r="I159" i="36" s="1"/>
  <c r="A313" i="38"/>
  <c r="F269" i="38"/>
  <c r="E269" i="38"/>
  <c r="A269" i="38"/>
  <c r="F225" i="38"/>
  <c r="E225" i="38"/>
  <c r="C123" i="36" s="1"/>
  <c r="I123" i="36" s="1"/>
  <c r="A225" i="38"/>
  <c r="F181" i="38"/>
  <c r="E181" i="38"/>
  <c r="A181" i="38"/>
  <c r="F137" i="38"/>
  <c r="E137" i="38"/>
  <c r="C87" i="36" s="1"/>
  <c r="A137" i="38"/>
  <c r="F93" i="38"/>
  <c r="E93" i="38"/>
  <c r="A93" i="38"/>
  <c r="F49" i="38"/>
  <c r="E49" i="38"/>
  <c r="C51" i="36" s="1"/>
  <c r="I51" i="36" s="1"/>
  <c r="A49" i="38"/>
  <c r="F5" i="38"/>
  <c r="E5" i="38"/>
  <c r="A5" i="38"/>
  <c r="E401" i="37"/>
  <c r="D401" i="37"/>
  <c r="C401" i="37"/>
  <c r="B401" i="37"/>
  <c r="A401" i="37"/>
  <c r="E357" i="37"/>
  <c r="D357" i="37"/>
  <c r="C357" i="37"/>
  <c r="B357" i="37"/>
  <c r="A357" i="37"/>
  <c r="E313" i="37"/>
  <c r="D313" i="37"/>
  <c r="C313" i="37"/>
  <c r="B313" i="37"/>
  <c r="A313" i="37"/>
  <c r="E269" i="37"/>
  <c r="D269" i="37"/>
  <c r="C269" i="37"/>
  <c r="B269" i="37"/>
  <c r="A269" i="37"/>
  <c r="E225" i="37"/>
  <c r="D225" i="37"/>
  <c r="C225" i="37"/>
  <c r="B225" i="37"/>
  <c r="A225" i="37"/>
  <c r="E181" i="37"/>
  <c r="D181" i="37"/>
  <c r="C181" i="37"/>
  <c r="B181" i="37"/>
  <c r="A181" i="37"/>
  <c r="E137" i="37"/>
  <c r="D137" i="37"/>
  <c r="C137" i="37"/>
  <c r="B137" i="37"/>
  <c r="A137" i="37"/>
  <c r="E93" i="37"/>
  <c r="D93" i="37"/>
  <c r="C93" i="37"/>
  <c r="B93" i="37"/>
  <c r="A93" i="37"/>
  <c r="E49" i="37"/>
  <c r="D49" i="37"/>
  <c r="C49" i="37"/>
  <c r="B49" i="37"/>
  <c r="A49" i="37"/>
  <c r="E5" i="37"/>
  <c r="D5" i="37"/>
  <c r="C5" i="37"/>
  <c r="B5" i="37"/>
  <c r="A5" i="37"/>
  <c r="I203" i="36"/>
  <c r="I201" i="36"/>
  <c r="I199" i="36"/>
  <c r="I191" i="36"/>
  <c r="I185" i="36"/>
  <c r="I183" i="36"/>
  <c r="I181" i="36"/>
  <c r="I173" i="36"/>
  <c r="I167" i="36"/>
  <c r="I165" i="36"/>
  <c r="I163" i="36"/>
  <c r="I155" i="36"/>
  <c r="I149" i="36"/>
  <c r="I147" i="36"/>
  <c r="I145" i="36"/>
  <c r="I137" i="36"/>
  <c r="I131" i="36"/>
  <c r="I129" i="36"/>
  <c r="I127" i="36"/>
  <c r="I119" i="36"/>
  <c r="I113" i="36"/>
  <c r="I111" i="36"/>
  <c r="I109" i="36"/>
  <c r="I101" i="36"/>
  <c r="I95" i="36"/>
  <c r="I93" i="36"/>
  <c r="I91" i="36"/>
  <c r="I83" i="36"/>
  <c r="I77" i="36"/>
  <c r="I75" i="36"/>
  <c r="I73" i="36"/>
  <c r="I65" i="36"/>
  <c r="I59" i="36"/>
  <c r="I57" i="36"/>
  <c r="I55" i="36"/>
  <c r="I47" i="36"/>
  <c r="I41" i="36"/>
  <c r="I39" i="36"/>
  <c r="I37" i="36"/>
  <c r="I29" i="36"/>
  <c r="C23" i="36"/>
  <c r="C12" i="36" s="1"/>
  <c r="C22" i="36"/>
  <c r="C11" i="36" s="1"/>
  <c r="C21" i="36"/>
  <c r="C10" i="36" s="1"/>
  <c r="C18" i="36"/>
  <c r="C7" i="36" s="1"/>
  <c r="F10" i="5" s="1"/>
  <c r="J16" i="36"/>
  <c r="C16" i="36"/>
  <c r="C5" i="36" s="1"/>
  <c r="J5" i="36"/>
  <c r="C229" i="35"/>
  <c r="C207" i="35"/>
  <c r="C185" i="35"/>
  <c r="C163" i="35"/>
  <c r="C141" i="35"/>
  <c r="C119" i="35"/>
  <c r="C97" i="35"/>
  <c r="C75" i="35"/>
  <c r="C53" i="35"/>
  <c r="C31" i="35"/>
  <c r="C12" i="35"/>
  <c r="C7" i="35" l="1"/>
  <c r="F23" i="5" s="1"/>
  <c r="C15" i="35"/>
  <c r="J21" i="36"/>
  <c r="J23" i="36"/>
  <c r="J12" i="36" s="1"/>
  <c r="K12" i="36" s="1"/>
  <c r="K5" i="36"/>
  <c r="J22" i="36"/>
  <c r="K22" i="36" s="1"/>
  <c r="I115" i="36"/>
  <c r="J115" i="36" s="1"/>
  <c r="I87" i="36"/>
  <c r="I79" i="36" s="1"/>
  <c r="J79" i="36" s="1"/>
  <c r="K79" i="36" s="1"/>
  <c r="I187" i="36"/>
  <c r="J187" i="36" s="1"/>
  <c r="K16" i="36"/>
  <c r="J18" i="36"/>
  <c r="I61" i="36"/>
  <c r="J61" i="36" s="1"/>
  <c r="C19" i="35"/>
  <c r="C8" i="35" s="1"/>
  <c r="F24" i="5" s="1"/>
  <c r="K18" i="36"/>
  <c r="I133" i="36"/>
  <c r="J133" i="36" s="1"/>
  <c r="J7" i="36"/>
  <c r="K7" i="36" s="1"/>
  <c r="K21" i="36"/>
  <c r="J10" i="36"/>
  <c r="K10" i="36" s="1"/>
  <c r="J20" i="36"/>
  <c r="I151" i="36"/>
  <c r="J151" i="36" s="1"/>
  <c r="I43" i="36"/>
  <c r="J43" i="36" s="1"/>
  <c r="I105" i="36"/>
  <c r="I97" i="36" s="1"/>
  <c r="J97" i="36" s="1"/>
  <c r="C20" i="36"/>
  <c r="C9" i="36" s="1"/>
  <c r="F12" i="5" s="1"/>
  <c r="I33" i="36"/>
  <c r="I177" i="36"/>
  <c r="I169" i="36" s="1"/>
  <c r="J169" i="36" s="1"/>
  <c r="C19" i="36"/>
  <c r="C8" i="36" s="1"/>
  <c r="F11" i="5" s="1"/>
  <c r="B35" i="26"/>
  <c r="B23" i="26"/>
  <c r="B11" i="26"/>
  <c r="F89" i="33"/>
  <c r="F37" i="5" l="1"/>
  <c r="K151" i="36"/>
  <c r="K97" i="36"/>
  <c r="K23" i="36"/>
  <c r="J11" i="36"/>
  <c r="K11" i="36" s="1"/>
  <c r="K187" i="36"/>
  <c r="K43" i="36"/>
  <c r="K169" i="36"/>
  <c r="K115" i="36"/>
  <c r="K61" i="36"/>
  <c r="C4" i="35"/>
  <c r="K20" i="36"/>
  <c r="I25" i="36"/>
  <c r="J25" i="36" s="1"/>
  <c r="K25" i="36" s="1"/>
  <c r="J19" i="36"/>
  <c r="K133" i="36"/>
  <c r="B239" i="2"/>
  <c r="B221" i="2"/>
  <c r="B203" i="2"/>
  <c r="B185" i="2"/>
  <c r="B167" i="2"/>
  <c r="B149" i="2"/>
  <c r="B131" i="2"/>
  <c r="B113" i="2"/>
  <c r="B95" i="2"/>
  <c r="B77" i="2"/>
  <c r="C295" i="11"/>
  <c r="C273" i="11"/>
  <c r="C251" i="11"/>
  <c r="C229" i="11"/>
  <c r="C207" i="11"/>
  <c r="C185" i="11"/>
  <c r="C163" i="11"/>
  <c r="C141" i="11"/>
  <c r="C119" i="11"/>
  <c r="F131" i="33"/>
  <c r="F110" i="33"/>
  <c r="F68" i="33"/>
  <c r="F47" i="33"/>
  <c r="F26" i="33"/>
  <c r="F5" i="33"/>
  <c r="L5" i="33" s="1"/>
  <c r="J9" i="36" l="1"/>
  <c r="K9" i="36" s="1"/>
  <c r="K19" i="36"/>
  <c r="J8" i="36"/>
  <c r="K8" i="36" s="1"/>
  <c r="J15" i="36"/>
  <c r="K15" i="36" s="1"/>
  <c r="R11" i="5"/>
  <c r="C9" i="26"/>
  <c r="C7" i="26"/>
  <c r="C5" i="26"/>
  <c r="J4" i="36" l="1"/>
  <c r="K4" i="36" s="1"/>
  <c r="R12" i="5"/>
  <c r="R15" i="5" s="1"/>
  <c r="C47" i="27"/>
  <c r="C51" i="27"/>
  <c r="C33" i="27"/>
  <c r="Q8" i="5" l="1"/>
  <c r="Q36" i="5" s="1"/>
  <c r="Q35" i="5"/>
  <c r="N8" i="5"/>
  <c r="N21" i="5"/>
  <c r="K21" i="5"/>
  <c r="K8" i="5"/>
  <c r="H8" i="5"/>
  <c r="H21" i="5"/>
  <c r="B21" i="5"/>
  <c r="B26" i="33" l="1"/>
  <c r="B47" i="33" s="1"/>
  <c r="B68" i="33" s="1"/>
  <c r="B89" i="33" s="1"/>
  <c r="B110" i="33" s="1"/>
  <c r="B131" i="33" s="1"/>
  <c r="R37" i="5"/>
  <c r="A92" i="29"/>
  <c r="A48" i="29"/>
  <c r="A5" i="29"/>
  <c r="A4" i="29"/>
  <c r="F93" i="29"/>
  <c r="E93" i="29"/>
  <c r="C41" i="26" s="1"/>
  <c r="A93" i="29"/>
  <c r="F49" i="29"/>
  <c r="E49" i="29"/>
  <c r="C29" i="26" s="1"/>
  <c r="A49" i="29"/>
  <c r="F5" i="29"/>
  <c r="E5" i="29"/>
  <c r="C17" i="26" s="1"/>
  <c r="C43" i="26"/>
  <c r="I43" i="26" s="1"/>
  <c r="A92" i="28"/>
  <c r="A48" i="28"/>
  <c r="A5" i="28"/>
  <c r="A4" i="28"/>
  <c r="E93" i="28"/>
  <c r="D93" i="28"/>
  <c r="C93" i="28"/>
  <c r="B93" i="28"/>
  <c r="A93" i="28"/>
  <c r="E49" i="28"/>
  <c r="D49" i="28"/>
  <c r="C49" i="28"/>
  <c r="B49" i="28"/>
  <c r="C31" i="26" s="1"/>
  <c r="I31" i="26" s="1"/>
  <c r="A49" i="28"/>
  <c r="E5" i="28"/>
  <c r="D5" i="28"/>
  <c r="C5" i="28"/>
  <c r="B5" i="28"/>
  <c r="C9" i="27"/>
  <c r="I25" i="5" s="1"/>
  <c r="C6" i="27"/>
  <c r="C15" i="27"/>
  <c r="C29" i="27"/>
  <c r="C5" i="27"/>
  <c r="H36" i="5"/>
  <c r="H35" i="5"/>
  <c r="I12" i="5"/>
  <c r="C6" i="26"/>
  <c r="I45" i="26"/>
  <c r="I37" i="26"/>
  <c r="I33" i="26"/>
  <c r="I25" i="26"/>
  <c r="I21" i="26"/>
  <c r="I13" i="26"/>
  <c r="O11" i="5"/>
  <c r="O15" i="5" s="1"/>
  <c r="O36" i="5" s="1"/>
  <c r="O12" i="5"/>
  <c r="O9" i="5"/>
  <c r="B28" i="25"/>
  <c r="B29" i="25" s="1"/>
  <c r="B30" i="25" s="1"/>
  <c r="B31" i="25" s="1"/>
  <c r="B32" i="25" s="1"/>
  <c r="B33" i="25" s="1"/>
  <c r="B34" i="25" s="1"/>
  <c r="B35" i="25" s="1"/>
  <c r="B18" i="25"/>
  <c r="C17" i="25" s="1"/>
  <c r="B10" i="25"/>
  <c r="C7" i="25" s="1"/>
  <c r="C9" i="25"/>
  <c r="C8" i="25"/>
  <c r="C19" i="26" l="1"/>
  <c r="I19" i="26" s="1"/>
  <c r="I41" i="26"/>
  <c r="I35" i="26" s="1"/>
  <c r="J35" i="26" s="1"/>
  <c r="C35" i="26"/>
  <c r="I17" i="26"/>
  <c r="C11" i="26"/>
  <c r="I29" i="26"/>
  <c r="I23" i="26" s="1"/>
  <c r="J23" i="26" s="1"/>
  <c r="C23" i="26"/>
  <c r="I9" i="5"/>
  <c r="C11" i="27"/>
  <c r="C8" i="27"/>
  <c r="I24" i="5" s="1"/>
  <c r="I26" i="5" s="1"/>
  <c r="I35" i="5" s="1"/>
  <c r="I10" i="5"/>
  <c r="C7" i="27"/>
  <c r="J9" i="26"/>
  <c r="K9" i="26" s="1"/>
  <c r="J7" i="26"/>
  <c r="J5" i="26"/>
  <c r="K5" i="26" s="1"/>
  <c r="C6" i="25"/>
  <c r="C10" i="25" s="1"/>
  <c r="C14" i="25"/>
  <c r="C15" i="25"/>
  <c r="C16" i="25"/>
  <c r="C4" i="27" l="1"/>
  <c r="C8" i="26"/>
  <c r="C4" i="26" s="1"/>
  <c r="I11" i="26"/>
  <c r="J11" i="26" s="1"/>
  <c r="K11" i="26" s="1"/>
  <c r="C18" i="25"/>
  <c r="K7" i="26"/>
  <c r="I23" i="5"/>
  <c r="K35" i="26"/>
  <c r="K23" i="26"/>
  <c r="J8" i="26"/>
  <c r="J6" i="26"/>
  <c r="K6" i="26" s="1"/>
  <c r="K36" i="5"/>
  <c r="K35" i="5"/>
  <c r="N36" i="5"/>
  <c r="N35" i="5"/>
  <c r="O22" i="5"/>
  <c r="O35" i="5" s="1"/>
  <c r="L22" i="5"/>
  <c r="L35" i="5" s="1"/>
  <c r="L9" i="5"/>
  <c r="B27" i="23"/>
  <c r="O37" i="5" l="1"/>
  <c r="I11" i="5"/>
  <c r="I37" i="5" s="1"/>
  <c r="K8" i="26"/>
  <c r="L37" i="5"/>
  <c r="J4" i="26"/>
  <c r="K4" i="26" s="1"/>
  <c r="B48" i="23"/>
  <c r="B69" i="23" s="1"/>
  <c r="B90" i="23" s="1"/>
  <c r="B111" i="23" s="1"/>
  <c r="B132" i="23" s="1"/>
  <c r="B153" i="23" s="1"/>
  <c r="F227" i="14"/>
  <c r="E227" i="14"/>
  <c r="E51" i="14"/>
  <c r="C75" i="2" l="1"/>
  <c r="F403" i="14" l="1"/>
  <c r="E403" i="14"/>
  <c r="F359" i="14"/>
  <c r="E359" i="14"/>
  <c r="F315" i="14"/>
  <c r="E315" i="14"/>
  <c r="F271" i="14"/>
  <c r="E271" i="14"/>
  <c r="F183" i="14"/>
  <c r="E183" i="14"/>
  <c r="F139" i="14"/>
  <c r="E139" i="14"/>
  <c r="F95" i="14"/>
  <c r="E95" i="14"/>
  <c r="F51" i="14"/>
  <c r="F7" i="14"/>
  <c r="E7" i="14"/>
  <c r="B10" i="23" l="1"/>
  <c r="C7" i="23" l="1"/>
  <c r="C8" i="23"/>
  <c r="C9" i="23"/>
  <c r="C6" i="23"/>
  <c r="L14" i="5"/>
  <c r="L13" i="5"/>
  <c r="E153" i="23"/>
  <c r="H153" i="23" s="1"/>
  <c r="D153" i="23"/>
  <c r="E132" i="23"/>
  <c r="H132" i="23" s="1"/>
  <c r="D132" i="23"/>
  <c r="E111" i="23"/>
  <c r="H111" i="23" s="1"/>
  <c r="D111" i="23"/>
  <c r="E90" i="23"/>
  <c r="H90" i="23" s="1"/>
  <c r="D90" i="23"/>
  <c r="E69" i="23"/>
  <c r="H69" i="23" s="1"/>
  <c r="D69" i="23"/>
  <c r="E48" i="23"/>
  <c r="H48" i="23" s="1"/>
  <c r="D48" i="23"/>
  <c r="E27" i="23"/>
  <c r="H27" i="23" s="1"/>
  <c r="D27" i="23"/>
  <c r="B18" i="23"/>
  <c r="C17" i="23" s="1"/>
  <c r="B36" i="5"/>
  <c r="B35" i="5"/>
  <c r="L12" i="5" l="1"/>
  <c r="L11" i="5"/>
  <c r="C14" i="23"/>
  <c r="C16" i="23"/>
  <c r="C15" i="23"/>
  <c r="B18" i="20"/>
  <c r="B10" i="20"/>
  <c r="B18" i="19"/>
  <c r="L15" i="5" l="1"/>
  <c r="C18" i="23"/>
  <c r="C7" i="20"/>
  <c r="C15" i="20" s="1"/>
  <c r="C9" i="20"/>
  <c r="C17" i="20" s="1"/>
  <c r="C8" i="20"/>
  <c r="C16" i="20" s="1"/>
  <c r="C6" i="20"/>
  <c r="C14" i="20" s="1"/>
  <c r="C10" i="23"/>
  <c r="C18" i="20" l="1"/>
  <c r="B10" i="19"/>
  <c r="C7" i="19" l="1"/>
  <c r="C15" i="19" s="1"/>
  <c r="C9" i="19"/>
  <c r="C17" i="19" s="1"/>
  <c r="C8" i="19"/>
  <c r="C16" i="19" s="1"/>
  <c r="C6" i="19"/>
  <c r="C14" i="19" s="1"/>
  <c r="H114" i="6"/>
  <c r="H115" i="6"/>
  <c r="F88" i="6" l="1"/>
  <c r="C10" i="20" l="1"/>
  <c r="C10" i="19"/>
  <c r="H1" i="1" l="1"/>
  <c r="E847" i="12" l="1"/>
  <c r="I93" i="2" l="1"/>
  <c r="I89" i="2"/>
  <c r="I87" i="2"/>
  <c r="I79" i="2"/>
  <c r="I255" i="2"/>
  <c r="I237" i="2"/>
  <c r="I219" i="2"/>
  <c r="I201" i="2"/>
  <c r="I183" i="2"/>
  <c r="I165" i="2"/>
  <c r="I147" i="2"/>
  <c r="I129" i="2"/>
  <c r="I111" i="2"/>
  <c r="I20" i="2"/>
  <c r="J14" i="2"/>
  <c r="C89" i="11"/>
  <c r="C94" i="11"/>
  <c r="C10" i="11" s="1"/>
  <c r="C93" i="11"/>
  <c r="C92" i="11"/>
  <c r="C8" i="11" s="1"/>
  <c r="C90" i="11"/>
  <c r="C95" i="11"/>
  <c r="C11" i="11" s="1"/>
  <c r="C16" i="11"/>
  <c r="C15" i="11"/>
  <c r="C14" i="11"/>
  <c r="C18" i="5"/>
  <c r="C74" i="2"/>
  <c r="C17" i="5" s="1"/>
  <c r="C73" i="2"/>
  <c r="C16" i="5" s="1"/>
  <c r="C70" i="2"/>
  <c r="C69" i="2"/>
  <c r="C15" i="2"/>
  <c r="C10" i="5" s="1"/>
  <c r="C14" i="2"/>
  <c r="C6" i="2" l="1"/>
  <c r="C5" i="2"/>
  <c r="C9" i="2"/>
  <c r="C10" i="2"/>
  <c r="C6" i="11"/>
  <c r="C13" i="5"/>
  <c r="K14" i="2"/>
  <c r="C11" i="2"/>
  <c r="C9" i="11"/>
  <c r="C5" i="11"/>
  <c r="C13" i="11"/>
  <c r="C245" i="2"/>
  <c r="C227" i="2"/>
  <c r="C209" i="2"/>
  <c r="C191" i="2"/>
  <c r="C173" i="2"/>
  <c r="C155" i="2"/>
  <c r="C137" i="2"/>
  <c r="C119" i="2"/>
  <c r="C101" i="2"/>
  <c r="I173" i="2" l="1"/>
  <c r="D847" i="12"/>
  <c r="C847" i="12"/>
  <c r="B847" i="12"/>
  <c r="E803" i="12"/>
  <c r="D803" i="12"/>
  <c r="C803" i="12"/>
  <c r="B803" i="12"/>
  <c r="E759" i="12"/>
  <c r="D759" i="12"/>
  <c r="C759" i="12"/>
  <c r="B759" i="12"/>
  <c r="E715" i="12"/>
  <c r="D715" i="12"/>
  <c r="C715" i="12"/>
  <c r="B715" i="12"/>
  <c r="E671" i="12"/>
  <c r="D671" i="12"/>
  <c r="C671" i="12"/>
  <c r="B671" i="12"/>
  <c r="E627" i="12"/>
  <c r="D627" i="12"/>
  <c r="C627" i="12"/>
  <c r="B627" i="12"/>
  <c r="E583" i="12"/>
  <c r="D583" i="12"/>
  <c r="C583" i="12"/>
  <c r="B583" i="12"/>
  <c r="E539" i="12"/>
  <c r="D539" i="12"/>
  <c r="C539" i="12"/>
  <c r="B539" i="12"/>
  <c r="E495" i="12"/>
  <c r="D495" i="12"/>
  <c r="C495" i="12"/>
  <c r="B495" i="12"/>
  <c r="E451" i="12"/>
  <c r="D451" i="12"/>
  <c r="C451" i="12"/>
  <c r="B451" i="12"/>
  <c r="C85" i="2" l="1"/>
  <c r="I85" i="2" s="1"/>
  <c r="C103" i="2"/>
  <c r="C95" i="2" s="1"/>
  <c r="C121" i="2"/>
  <c r="C113" i="2" s="1"/>
  <c r="C139" i="2"/>
  <c r="C131" i="2" s="1"/>
  <c r="C157" i="2"/>
  <c r="C149" i="2" s="1"/>
  <c r="C175" i="2"/>
  <c r="C211" i="2"/>
  <c r="C203" i="2" s="1"/>
  <c r="C229" i="2"/>
  <c r="C221" i="2" s="1"/>
  <c r="C193" i="2"/>
  <c r="C185" i="2" s="1"/>
  <c r="C247" i="2"/>
  <c r="C239" i="2" s="1"/>
  <c r="E403" i="12"/>
  <c r="D403" i="12"/>
  <c r="C403" i="12"/>
  <c r="B403" i="12"/>
  <c r="E359" i="12"/>
  <c r="D359" i="12"/>
  <c r="C359" i="12"/>
  <c r="B359" i="12"/>
  <c r="E315" i="12"/>
  <c r="D315" i="12"/>
  <c r="C315" i="12"/>
  <c r="B315" i="12"/>
  <c r="E271" i="12"/>
  <c r="D271" i="12"/>
  <c r="C271" i="12"/>
  <c r="B271" i="12"/>
  <c r="E227" i="12"/>
  <c r="D227" i="12"/>
  <c r="C227" i="12"/>
  <c r="B227" i="12"/>
  <c r="E183" i="12"/>
  <c r="D183" i="12"/>
  <c r="C183" i="12"/>
  <c r="B183" i="12"/>
  <c r="E139" i="12"/>
  <c r="D139" i="12"/>
  <c r="C139" i="12"/>
  <c r="B139" i="12"/>
  <c r="E95" i="12"/>
  <c r="D95" i="12"/>
  <c r="C95" i="12"/>
  <c r="B95" i="12"/>
  <c r="E51" i="12"/>
  <c r="D51" i="12"/>
  <c r="C51" i="12"/>
  <c r="B51" i="12"/>
  <c r="E7" i="12"/>
  <c r="D7" i="12"/>
  <c r="C7" i="12"/>
  <c r="B7" i="12"/>
  <c r="C29" i="5"/>
  <c r="C30" i="5"/>
  <c r="C299" i="11"/>
  <c r="C277" i="11"/>
  <c r="C255" i="11"/>
  <c r="C233" i="11"/>
  <c r="C211" i="11"/>
  <c r="C189" i="11"/>
  <c r="C167" i="11"/>
  <c r="C145" i="11"/>
  <c r="C123" i="11"/>
  <c r="I175" i="2" l="1"/>
  <c r="C167" i="2"/>
  <c r="C26" i="2"/>
  <c r="C31" i="2"/>
  <c r="C36" i="2"/>
  <c r="C41" i="2"/>
  <c r="C46" i="2"/>
  <c r="C61" i="2"/>
  <c r="C66" i="2"/>
  <c r="C72" i="2"/>
  <c r="C56" i="2"/>
  <c r="C51" i="2"/>
  <c r="C21" i="2"/>
  <c r="A6" i="12"/>
  <c r="A7" i="12"/>
  <c r="C15" i="5" l="1"/>
  <c r="C18" i="2"/>
  <c r="I21" i="2"/>
  <c r="C16" i="2"/>
  <c r="C101" i="11"/>
  <c r="C97" i="11" s="1"/>
  <c r="C81" i="11"/>
  <c r="C74" i="11"/>
  <c r="C67" i="11"/>
  <c r="C60" i="11"/>
  <c r="C53" i="11"/>
  <c r="C46" i="11"/>
  <c r="C39" i="11"/>
  <c r="C32" i="11"/>
  <c r="C25" i="11"/>
  <c r="C18" i="11"/>
  <c r="I55" i="2"/>
  <c r="C11" i="5" l="1"/>
  <c r="C9" i="5" s="1"/>
  <c r="C13" i="2"/>
  <c r="I18" i="2"/>
  <c r="J18" i="2" s="1"/>
  <c r="K18" i="2" s="1"/>
  <c r="C91" i="11"/>
  <c r="C88" i="11" s="1"/>
  <c r="C4" i="11" s="1"/>
  <c r="C8" i="2"/>
  <c r="C83" i="2"/>
  <c r="C77" i="2" s="1"/>
  <c r="I83" i="2" l="1"/>
  <c r="I77" i="2" s="1"/>
  <c r="J77" i="2" s="1"/>
  <c r="C71" i="2"/>
  <c r="C68" i="2" s="1"/>
  <c r="C7" i="11"/>
  <c r="C23" i="2"/>
  <c r="K77" i="2" l="1"/>
  <c r="C14" i="5"/>
  <c r="C12" i="5" s="1"/>
  <c r="C19" i="5" s="1"/>
  <c r="C36" i="5" s="1"/>
  <c r="C7" i="2"/>
  <c r="C4" i="2"/>
  <c r="I251" i="2"/>
  <c r="I249" i="2"/>
  <c r="I241" i="2"/>
  <c r="I233" i="2"/>
  <c r="I231" i="2"/>
  <c r="I223" i="2"/>
  <c r="I215" i="2"/>
  <c r="I213" i="2"/>
  <c r="I205" i="2"/>
  <c r="I197" i="2"/>
  <c r="I195" i="2"/>
  <c r="I187" i="2"/>
  <c r="I179" i="2"/>
  <c r="I177" i="2"/>
  <c r="I169" i="2"/>
  <c r="I161" i="2"/>
  <c r="I159" i="2"/>
  <c r="I151" i="2"/>
  <c r="I143" i="2"/>
  <c r="I141" i="2"/>
  <c r="I133" i="2"/>
  <c r="I125" i="2"/>
  <c r="I123" i="2"/>
  <c r="I115" i="2"/>
  <c r="I107" i="2"/>
  <c r="I105" i="2"/>
  <c r="I97" i="2"/>
  <c r="I227" i="2"/>
  <c r="A403" i="14"/>
  <c r="A402" i="14"/>
  <c r="A359" i="14"/>
  <c r="A358" i="14"/>
  <c r="A315" i="14"/>
  <c r="A314" i="14"/>
  <c r="A271" i="14"/>
  <c r="A270" i="14"/>
  <c r="A227" i="14"/>
  <c r="A226" i="14"/>
  <c r="A183" i="14"/>
  <c r="A182" i="14"/>
  <c r="A139" i="14"/>
  <c r="A138" i="14"/>
  <c r="A95" i="14"/>
  <c r="A94" i="14"/>
  <c r="A51" i="14"/>
  <c r="A50" i="14"/>
  <c r="A7" i="14"/>
  <c r="A6" i="14"/>
  <c r="J69" i="2"/>
  <c r="J5" i="2" s="1"/>
  <c r="A847" i="12"/>
  <c r="A846" i="12"/>
  <c r="A803" i="12"/>
  <c r="A802" i="12"/>
  <c r="A759" i="12"/>
  <c r="A758" i="12"/>
  <c r="A715" i="12"/>
  <c r="A714" i="12"/>
  <c r="A671" i="12"/>
  <c r="A670" i="12"/>
  <c r="A627" i="12"/>
  <c r="A626" i="12"/>
  <c r="A583" i="12"/>
  <c r="A582" i="12"/>
  <c r="A539" i="12"/>
  <c r="A538" i="12"/>
  <c r="A495" i="12"/>
  <c r="A494" i="12"/>
  <c r="A451" i="12"/>
  <c r="A450" i="12"/>
  <c r="C63" i="2"/>
  <c r="A403" i="12"/>
  <c r="A402" i="12"/>
  <c r="A359" i="12"/>
  <c r="A358" i="12"/>
  <c r="A315" i="12"/>
  <c r="A314" i="12"/>
  <c r="A271" i="12"/>
  <c r="A270" i="12"/>
  <c r="A227" i="12"/>
  <c r="A226" i="12"/>
  <c r="A183" i="12"/>
  <c r="A182" i="12"/>
  <c r="A139" i="12"/>
  <c r="A138" i="12"/>
  <c r="A95" i="12"/>
  <c r="A94" i="12"/>
  <c r="A51" i="12"/>
  <c r="A50" i="12"/>
  <c r="C58" i="2"/>
  <c r="C53" i="2"/>
  <c r="C48" i="2"/>
  <c r="C43" i="2"/>
  <c r="C38" i="2"/>
  <c r="C33" i="2"/>
  <c r="C28" i="2" l="1"/>
  <c r="I101" i="2"/>
  <c r="I119" i="2"/>
  <c r="I137" i="2"/>
  <c r="I155" i="2"/>
  <c r="I191" i="2"/>
  <c r="I209" i="2"/>
  <c r="I245" i="2"/>
  <c r="K69" i="2"/>
  <c r="K5" i="2" l="1"/>
  <c r="J75" i="2" l="1"/>
  <c r="I66" i="2"/>
  <c r="I65" i="2"/>
  <c r="I61" i="2"/>
  <c r="I60" i="2"/>
  <c r="I56" i="2"/>
  <c r="I53" i="2" s="1"/>
  <c r="I51" i="2"/>
  <c r="I50" i="2"/>
  <c r="I46" i="2"/>
  <c r="I45" i="2"/>
  <c r="I41" i="2"/>
  <c r="I40" i="2"/>
  <c r="I36" i="2"/>
  <c r="I35" i="2"/>
  <c r="I31" i="2"/>
  <c r="I30" i="2"/>
  <c r="I26" i="2"/>
  <c r="I25" i="2"/>
  <c r="J15" i="2" l="1"/>
  <c r="J16" i="2"/>
  <c r="K16" i="2" s="1"/>
  <c r="K75" i="2"/>
  <c r="J11" i="2"/>
  <c r="I58" i="2"/>
  <c r="I28" i="2"/>
  <c r="I33" i="2"/>
  <c r="I48" i="2"/>
  <c r="I23" i="2"/>
  <c r="I38" i="2"/>
  <c r="I43" i="2"/>
  <c r="I63" i="2"/>
  <c r="J13" i="2" l="1"/>
  <c r="K13" i="2" s="1"/>
  <c r="K11" i="2"/>
  <c r="C26" i="5" l="1"/>
  <c r="J74" i="2"/>
  <c r="J10" i="2" s="1"/>
  <c r="J73" i="2"/>
  <c r="J9" i="2" s="1"/>
  <c r="K73" i="2" l="1"/>
  <c r="K9" i="2"/>
  <c r="K74" i="2"/>
  <c r="K10" i="2"/>
  <c r="C28" i="5"/>
  <c r="C24" i="5"/>
  <c r="C22" i="5" s="1"/>
  <c r="C27" i="5"/>
  <c r="J70" i="2"/>
  <c r="J6" i="2" s="1"/>
  <c r="C25" i="5" l="1"/>
  <c r="J71" i="2"/>
  <c r="J7" i="2" s="1"/>
  <c r="C32" i="5" l="1"/>
  <c r="C35" i="5" s="1"/>
  <c r="C37" i="5" s="1"/>
  <c r="J63" i="2"/>
  <c r="K63" i="2" s="1"/>
  <c r="K70" i="2" l="1"/>
  <c r="K71" i="2" l="1"/>
  <c r="K6" i="2" l="1"/>
  <c r="K15" i="2"/>
  <c r="J43" i="2"/>
  <c r="J28" i="2"/>
  <c r="J48" i="2"/>
  <c r="J58" i="2"/>
  <c r="J38" i="2"/>
  <c r="J33" i="2"/>
  <c r="J53" i="2" l="1"/>
  <c r="J23" i="2"/>
  <c r="K7" i="2" l="1"/>
  <c r="K58" i="2" l="1"/>
  <c r="K53" i="2" l="1"/>
  <c r="K48" i="2" l="1"/>
  <c r="K43" i="2" l="1"/>
  <c r="K38" i="2" l="1"/>
  <c r="K33" i="2" l="1"/>
  <c r="K28" i="2" l="1"/>
  <c r="K23" i="2" l="1"/>
  <c r="I103" i="2" l="1"/>
  <c r="I95" i="2" s="1"/>
  <c r="J95" i="2" s="1"/>
  <c r="K95" i="2" l="1"/>
  <c r="I121" i="2" l="1"/>
  <c r="I139" i="2" l="1"/>
  <c r="I131" i="2" s="1"/>
  <c r="J131" i="2" s="1"/>
  <c r="I113" i="2"/>
  <c r="J113" i="2" s="1"/>
  <c r="K113" i="2" s="1"/>
  <c r="I157" i="2" l="1"/>
  <c r="K131" i="2"/>
  <c r="I167" i="2" l="1"/>
  <c r="J167" i="2" s="1"/>
  <c r="I149" i="2"/>
  <c r="J149" i="2" s="1"/>
  <c r="K149" i="2" s="1"/>
  <c r="I193" i="2" l="1"/>
  <c r="K167" i="2"/>
  <c r="I211" i="2" l="1"/>
  <c r="I203" i="2" s="1"/>
  <c r="J203" i="2" s="1"/>
  <c r="I185" i="2"/>
  <c r="J185" i="2" s="1"/>
  <c r="K185" i="2" s="1"/>
  <c r="K203" i="2" l="1"/>
  <c r="I229" i="2"/>
  <c r="I247" i="2"/>
  <c r="I239" i="2" s="1"/>
  <c r="J239" i="2" s="1"/>
  <c r="K239" i="2" l="1"/>
  <c r="I221" i="2"/>
  <c r="J221" i="2" s="1"/>
  <c r="K221" i="2" s="1"/>
  <c r="J72" i="2"/>
  <c r="J68" i="2" l="1"/>
  <c r="J4" i="2" s="1"/>
  <c r="K4" i="2" s="1"/>
  <c r="J8" i="2"/>
  <c r="K8" i="2" s="1"/>
  <c r="K72" i="2"/>
  <c r="K68" i="2" l="1"/>
  <c r="C18" i="19" l="1"/>
</calcChain>
</file>

<file path=xl/sharedStrings.xml><?xml version="1.0" encoding="utf-8"?>
<sst xmlns="http://schemas.openxmlformats.org/spreadsheetml/2006/main" count="4280" uniqueCount="332">
  <si>
    <t>Ausfüllhinweise</t>
  </si>
  <si>
    <t>Tabellenblatt Kostenübersicht</t>
  </si>
  <si>
    <t>Leistungskosten</t>
  </si>
  <si>
    <t>Kommentar</t>
  </si>
  <si>
    <t>Kontrahierte Leistung in MW</t>
  </si>
  <si>
    <t>Wiederherstellung der Betriebsbereitschaft</t>
  </si>
  <si>
    <t>Arbeitskosten</t>
  </si>
  <si>
    <t>FSV Netzreserve IBV (Ausländische Netzreserve)</t>
  </si>
  <si>
    <t xml:space="preserve">Leistungskosten </t>
  </si>
  <si>
    <t>Inländische Netzreserve</t>
  </si>
  <si>
    <t xml:space="preserve">Wiederherstellung der Betriebsbereitschaft </t>
  </si>
  <si>
    <t>Plan-Leistungskosten</t>
  </si>
  <si>
    <t>Plan-Arbeitskosten</t>
  </si>
  <si>
    <t xml:space="preserve">Plan-Leistungskosten </t>
  </si>
  <si>
    <t>geplante Anzahl Probestarts</t>
  </si>
  <si>
    <t>geplante Anzahl Einsätze</t>
  </si>
  <si>
    <t>ÜNB:</t>
  </si>
  <si>
    <t>Betriebsnr.</t>
  </si>
  <si>
    <t>Differenz</t>
  </si>
  <si>
    <t>Summe:</t>
  </si>
  <si>
    <t>Plausi</t>
  </si>
  <si>
    <t>Begründung laut Vertrag</t>
  </si>
  <si>
    <t>Kürzung</t>
  </si>
  <si>
    <t>bereits geleistete Abschlagszahlung</t>
  </si>
  <si>
    <t>Abweichung Berechnung ÜNB vs. BNetzA</t>
  </si>
  <si>
    <t>Verlinkung Vertrag</t>
  </si>
  <si>
    <t>1. Ergänzung</t>
  </si>
  <si>
    <t>2. Ergänzung</t>
  </si>
  <si>
    <t>3. Ergänzung</t>
  </si>
  <si>
    <t>Ergebnis</t>
  </si>
  <si>
    <t>Opportunitätskosten</t>
  </si>
  <si>
    <t>Summe Kosten Netzreserve</t>
  </si>
  <si>
    <t>Abschlagszahlung</t>
  </si>
  <si>
    <t>Summe Plankosten Netzreserve</t>
  </si>
  <si>
    <t>Plankosten zur Wiederherstellung der Betriebsbereitschaft</t>
  </si>
  <si>
    <t xml:space="preserve">Plankosten zur Wiederherstellung der Betriebsbereitschaft </t>
  </si>
  <si>
    <t>Plankosten zur Wiederherstellung der Betriebsbereitschaft Maßnahme 1</t>
  </si>
  <si>
    <t>Plankosten zur Wiederherstellung der Betriebsbereitschaft Maßnahme 2</t>
  </si>
  <si>
    <t>Plankosten zur Wiederherstellung der Betriebsbereitschaft Maßnahme 3</t>
  </si>
  <si>
    <t>Plankosten zur Wiederherstellung der Betriebsbereitschaft Maßnahme 4</t>
  </si>
  <si>
    <t>Rückerstattung investiver Vorteile</t>
  </si>
  <si>
    <t>Kosten in €</t>
  </si>
  <si>
    <t>Probestarts</t>
  </si>
  <si>
    <t>Sonstige</t>
  </si>
  <si>
    <t>Maßnahme 1</t>
  </si>
  <si>
    <t>Maßnahme 2</t>
  </si>
  <si>
    <t>Maßnahme 3</t>
  </si>
  <si>
    <t>Maßnahme 4</t>
  </si>
  <si>
    <t>Maßnahme 5</t>
  </si>
  <si>
    <t>Maßnahme 6</t>
  </si>
  <si>
    <t>Maßnahme 7</t>
  </si>
  <si>
    <t>Maßnahme 8</t>
  </si>
  <si>
    <t>Maßnahme 9</t>
  </si>
  <si>
    <t>Maßnahme 10</t>
  </si>
  <si>
    <t>Revision</t>
  </si>
  <si>
    <t>Vom</t>
  </si>
  <si>
    <t>Bis</t>
  </si>
  <si>
    <t>Prüfungen</t>
  </si>
  <si>
    <t>Reparatur</t>
  </si>
  <si>
    <t>abgestimmtes Kostenniveau</t>
  </si>
  <si>
    <t>4-Stufen-Modell (Dropdownmenü)</t>
  </si>
  <si>
    <t>Brennstoffbevorratung</t>
  </si>
  <si>
    <t>Kategorie (Dropdownmenü)</t>
  </si>
  <si>
    <t xml:space="preserve">Kraftwerk 1 </t>
  </si>
  <si>
    <t>2 (über 10.000 €; Notwendigkeit auf Grund Herstellervorgabe oder öffentl.-rechtl. Pflicht)</t>
  </si>
  <si>
    <t>3 (über 10.000 € bis 100.000 €)</t>
  </si>
  <si>
    <t>4 (über 100.000 € )</t>
  </si>
  <si>
    <t>Kraftwerk 2</t>
  </si>
  <si>
    <t>Kraftwerk 3</t>
  </si>
  <si>
    <t xml:space="preserve">Kraftwerk 4 </t>
  </si>
  <si>
    <t>Kraftwerk 5</t>
  </si>
  <si>
    <t>Kraftwerk 6</t>
  </si>
  <si>
    <t>Kraftwerk 7</t>
  </si>
  <si>
    <t>Kraftwerk 8</t>
  </si>
  <si>
    <t>Kraftwerk 9</t>
  </si>
  <si>
    <t>Kraftwerk 10</t>
  </si>
  <si>
    <t>Kraftwerk 1</t>
  </si>
  <si>
    <t>Kraftwerk 4</t>
  </si>
  <si>
    <t>Finales Ergebnis 2018</t>
  </si>
  <si>
    <t>Testfahrten</t>
  </si>
  <si>
    <t>erzeugungsunabhängige variable Kosten oder Erträge</t>
  </si>
  <si>
    <t>Abgaben/Steuern</t>
  </si>
  <si>
    <t>Roh-, Hilfs- und Betriebsstoffe</t>
  </si>
  <si>
    <t>Entsorgungskosten und -erlöse</t>
  </si>
  <si>
    <t>Aufwand in €</t>
  </si>
  <si>
    <t>Ertrag in €</t>
  </si>
  <si>
    <t>Aufwands- oder Ertragsposition des Kraftwerks</t>
  </si>
  <si>
    <t xml:space="preserve">Rechnungsdatum </t>
  </si>
  <si>
    <t>sofern zuordenbar (Dropdownmenü)</t>
  </si>
  <si>
    <t>tatsächlicher Abruf</t>
  </si>
  <si>
    <t>Plan-Opportunitätskosten</t>
  </si>
  <si>
    <t xml:space="preserve">Plan-Arbeitskosten </t>
  </si>
  <si>
    <r>
      <t xml:space="preserve">   </t>
    </r>
    <r>
      <rPr>
        <u/>
        <sz val="11"/>
        <color theme="1"/>
        <rFont val="Calibri"/>
        <family val="2"/>
        <scheme val="minor"/>
      </rPr>
      <t>davon</t>
    </r>
    <r>
      <rPr>
        <sz val="11"/>
        <color theme="1"/>
        <rFont val="Calibri"/>
        <family val="2"/>
        <scheme val="minor"/>
      </rPr>
      <t xml:space="preserve"> periodenfremde Aufwendungen</t>
    </r>
  </si>
  <si>
    <r>
      <t xml:space="preserve">   </t>
    </r>
    <r>
      <rPr>
        <u/>
        <sz val="11"/>
        <color theme="1"/>
        <rFont val="Calibri"/>
        <family val="2"/>
        <scheme val="minor"/>
      </rPr>
      <t>davon</t>
    </r>
    <r>
      <rPr>
        <sz val="11"/>
        <color theme="1"/>
        <rFont val="Calibri"/>
        <family val="2"/>
        <scheme val="minor"/>
      </rPr>
      <t xml:space="preserve"> periodenfremde Erträge</t>
    </r>
  </si>
  <si>
    <r>
      <rPr>
        <b/>
        <u/>
        <sz val="11"/>
        <color rgb="FF000000"/>
        <rFont val="Calibri"/>
        <family val="2"/>
      </rPr>
      <t xml:space="preserve">davon </t>
    </r>
    <r>
      <rPr>
        <b/>
        <sz val="11"/>
        <color rgb="FF000000"/>
        <rFont val="Calibri"/>
        <family val="2"/>
      </rPr>
      <t>periodenfremder Aufwand</t>
    </r>
  </si>
  <si>
    <r>
      <rPr>
        <b/>
        <u/>
        <sz val="11"/>
        <color theme="1"/>
        <rFont val="Calibri"/>
        <family val="2"/>
        <scheme val="minor"/>
      </rPr>
      <t>davon</t>
    </r>
    <r>
      <rPr>
        <b/>
        <sz val="11"/>
        <color theme="1"/>
        <rFont val="Calibri"/>
        <family val="2"/>
        <scheme val="minor"/>
      </rPr>
      <t xml:space="preserve"> periodenfremde Aufwendungen</t>
    </r>
  </si>
  <si>
    <r>
      <rPr>
        <b/>
        <u/>
        <sz val="11"/>
        <color theme="1"/>
        <rFont val="Calibri"/>
        <family val="2"/>
        <scheme val="minor"/>
      </rPr>
      <t xml:space="preserve">davon </t>
    </r>
    <r>
      <rPr>
        <b/>
        <sz val="11"/>
        <color theme="1"/>
        <rFont val="Calibri"/>
        <family val="2"/>
        <scheme val="minor"/>
      </rPr>
      <t>periodenfremde Erträge</t>
    </r>
  </si>
  <si>
    <r>
      <rPr>
        <b/>
        <u/>
        <sz val="11"/>
        <color theme="1"/>
        <rFont val="Calibri"/>
        <family val="2"/>
        <scheme val="minor"/>
      </rPr>
      <t>davon</t>
    </r>
    <r>
      <rPr>
        <b/>
        <sz val="11"/>
        <color theme="1"/>
        <rFont val="Calibri"/>
        <family val="2"/>
        <scheme val="minor"/>
      </rPr>
      <t xml:space="preserve"> periodenfremde Erträge</t>
    </r>
  </si>
  <si>
    <t>geplante Rückerstattung investiver Vorteile</t>
  </si>
  <si>
    <t>Arbeitskosten inländische Netzreserve</t>
  </si>
  <si>
    <t>Plan-Arbeitskosten inländische Netzreserve</t>
  </si>
  <si>
    <t>7.</t>
  </si>
  <si>
    <t>6.</t>
  </si>
  <si>
    <t>5.</t>
  </si>
  <si>
    <t>4.</t>
  </si>
  <si>
    <t>3.</t>
  </si>
  <si>
    <t>2.</t>
  </si>
  <si>
    <t>1.</t>
  </si>
  <si>
    <t>Leistungsvergütung</t>
  </si>
  <si>
    <t>Reserveleistung in MW</t>
  </si>
  <si>
    <t>bezuschlagter Bieter</t>
  </si>
  <si>
    <t>Zuschlagsnummer</t>
  </si>
  <si>
    <t>ÜNB</t>
  </si>
  <si>
    <t>Laufende Nummerierung</t>
  </si>
  <si>
    <t>HoBA-Spitzabrechnung aus Vorjahren</t>
  </si>
  <si>
    <t>Summe</t>
  </si>
  <si>
    <t>50Hertz Transmission GmbH</t>
  </si>
  <si>
    <t>Amprion GmbH</t>
  </si>
  <si>
    <t>TenneT TSO GmbH</t>
  </si>
  <si>
    <t>TransnetBW GmbH</t>
  </si>
  <si>
    <t>Anteil je ÜNB an den Gesamtkosten gem. Kostenschlüssel</t>
  </si>
  <si>
    <t>Kostenschätzung bei Anschluss-ÜNB</t>
  </si>
  <si>
    <t>8.</t>
  </si>
  <si>
    <t>Vergütung für die Vorhaltung der Sicherheitsbereitschaft</t>
  </si>
  <si>
    <t>Kraftwerksblock</t>
  </si>
  <si>
    <t>Statkraft 01 Emden</t>
  </si>
  <si>
    <t>Statkraft 02 Landesbergen</t>
  </si>
  <si>
    <t>RWE Generation Gersteinwerk Block F</t>
  </si>
  <si>
    <t>LEAG_Thy_CDE_04</t>
  </si>
  <si>
    <t>LEAG_Ahf_AB_01</t>
  </si>
  <si>
    <t>Lausitz Energie Kraftwerke AG</t>
  </si>
  <si>
    <t>LEAG_Ahf_CD_02</t>
  </si>
  <si>
    <t>LEAG_Thy_AB_03</t>
  </si>
  <si>
    <t>RWE Generation SE</t>
  </si>
  <si>
    <t>RWE Generation Gersteinwerk Block G</t>
  </si>
  <si>
    <t>Statkraft Markets GmbH</t>
  </si>
  <si>
    <t>Einsatz in der Netzreserve</t>
  </si>
  <si>
    <t>Einsatz für die Erfüllung besonderer technischer Anforderungen aus der Netzreserve</t>
  </si>
  <si>
    <t>Leistung MW</t>
  </si>
  <si>
    <t>Jänschwalde E</t>
  </si>
  <si>
    <t>Jänschwalde F</t>
  </si>
  <si>
    <t>Frimmersdorf P</t>
  </si>
  <si>
    <t>Frimmersdorf Q</t>
  </si>
  <si>
    <t>Niederaußem E</t>
  </si>
  <si>
    <t>Niederaußem F</t>
  </si>
  <si>
    <t>Neurath C</t>
  </si>
  <si>
    <t>Buschhaus</t>
  </si>
  <si>
    <t>Sicherheitsbereitschaft</t>
  </si>
  <si>
    <t>Kapazitätsreserve</t>
  </si>
  <si>
    <t>Zuschlagsnummer 
Auswahl per Dropdown-Menü</t>
  </si>
  <si>
    <t>Kraftwerksblock
Auswahl per Dropdown-Menü</t>
  </si>
  <si>
    <t>Ausland</t>
  </si>
  <si>
    <t xml:space="preserve">Arbeitskosten </t>
  </si>
  <si>
    <t>Inland</t>
  </si>
  <si>
    <t>Plankosten der Wiederherstellung der Betriebsbereitschaft</t>
  </si>
  <si>
    <t>Istkosten der Wiederherstellung der Beriebsbereitschaft</t>
  </si>
  <si>
    <t xml:space="preserve">Vergütung für die Vorhaltung </t>
  </si>
  <si>
    <t>Tabellenblatt Istkosten Netzreserve</t>
  </si>
  <si>
    <t>Tabellenblatt Plankosten Netzreserve</t>
  </si>
  <si>
    <t>Tabellenblatt Nachweise Arbeitsk.[osten] Netzreserve</t>
  </si>
  <si>
    <t>Tabellenblatt Wiederh[erstellungs]k.[osten] Netzreserve</t>
  </si>
  <si>
    <t>Kostenübersicht</t>
  </si>
  <si>
    <t>Tabellenblatt Plankosten Kapazitätsreserve</t>
  </si>
  <si>
    <t>Tabellenblatt Istkosten Kapazitätsreserve</t>
  </si>
  <si>
    <t>Das Tabellenblatt „Plankosten Kapazitätsreserve“ orientiert sich am Tabellenblatt "Istkosten der Kapazitätsreserve".</t>
  </si>
  <si>
    <t>Kosten bei Anschluss-ÜNB</t>
  </si>
  <si>
    <t>Tabellenblatt Plankosten Sicherheitsbereit.[schaft]</t>
  </si>
  <si>
    <t>Das Tabellenblatt „Plankosten Sicherheitsbereit.[schaft]“ orientiert sich am Tabellenblatt "Istkosten der Sicherheitsbereit.[schaft]".</t>
  </si>
  <si>
    <t>Tabellenblatt Istkosten Sicherheitsbereit.[schaft]</t>
  </si>
  <si>
    <t>Vergütung für die Vorhaltung der Sicherheitsbereitschaft 2019</t>
  </si>
  <si>
    <t>Schlüssel</t>
  </si>
  <si>
    <t>Letztverbrauchermengen</t>
  </si>
  <si>
    <t>Anteil an den Gesamtkosten zur Verrechnung im Regulierungskonto</t>
  </si>
  <si>
    <t>Maßnahme 11</t>
  </si>
  <si>
    <t>Maßnahme 12</t>
  </si>
  <si>
    <t>Maßnahme 13</t>
  </si>
  <si>
    <t>Maßnahme 14</t>
  </si>
  <si>
    <t>Maßnahme 15</t>
  </si>
  <si>
    <t>Maßnahme 16</t>
  </si>
  <si>
    <t>Maßnahme 17</t>
  </si>
  <si>
    <t>Maßnahme 18</t>
  </si>
  <si>
    <t>Maßnahme 19</t>
  </si>
  <si>
    <t>Maßnahme 20</t>
  </si>
  <si>
    <t>Präzisierung, wenn möglich
Auswahl per Dropdown-Menü</t>
  </si>
  <si>
    <t>Ergänzende Hinweise</t>
  </si>
  <si>
    <t>Maßnahme 21</t>
  </si>
  <si>
    <t>Maßnahme 22</t>
  </si>
  <si>
    <t>Maßnahme 23</t>
  </si>
  <si>
    <t>Maßnahme 24</t>
  </si>
  <si>
    <t>Maßnahme 25</t>
  </si>
  <si>
    <t>Maßnahme 26</t>
  </si>
  <si>
    <t>Maßnahme 27</t>
  </si>
  <si>
    <t>Maßnahme 28</t>
  </si>
  <si>
    <t>Maßnahme 29</t>
  </si>
  <si>
    <t>Maßnahme 30</t>
  </si>
  <si>
    <t>Maßnahme 31</t>
  </si>
  <si>
    <t>Maßnahme 32</t>
  </si>
  <si>
    <t>Maßnahme 33</t>
  </si>
  <si>
    <t>Maßnahme 34</t>
  </si>
  <si>
    <t>Maßnahme 35</t>
  </si>
  <si>
    <t>Maßnahme 36</t>
  </si>
  <si>
    <t>Maßnahme 37</t>
  </si>
  <si>
    <t>Maßnahme 38</t>
  </si>
  <si>
    <t>Maßnahme 39</t>
  </si>
  <si>
    <t>Maßnahme 40</t>
  </si>
  <si>
    <t>Vergütung nach § 19 Abs. 1 Satz 1 KapResV</t>
  </si>
  <si>
    <t>Zuschlagswert gemäß 
https://www.netztransparenz.de/EnWG/Kapazitaetsreserve</t>
  </si>
  <si>
    <t>Monate im Erhebungszeitraum 
in der Kapazitätsreserve</t>
  </si>
  <si>
    <t>Kosten im Zusammenhang mit dem Erbringungszeitraum 1.10.2020-30.9.2022</t>
  </si>
  <si>
    <t>Sonstiges</t>
  </si>
  <si>
    <t>Kosten</t>
  </si>
  <si>
    <t>Erlöse</t>
  </si>
  <si>
    <t>Sofern für einen Einsatz, 
Datum des Einsatzes (dd.mm.yy)</t>
  </si>
  <si>
    <t>Sofern für einen Einsatz, 
Dauer des Einsatzes (hh:mm)</t>
  </si>
  <si>
    <t>§ 19 (4) KapResV - Herstellung der Schwarzstartfähigkeit</t>
  </si>
  <si>
    <t>§ 19 (4) KapResV - Fähigkeit zur Blindleistungseinspeisung (ohne Wirkleistungseinspeisung)</t>
  </si>
  <si>
    <t>§ 19 (4) KapResV - Ausgleichsenergiekosten</t>
  </si>
  <si>
    <t>§ 19 (5) KapResV - Anpassung der Wirkleistung</t>
  </si>
  <si>
    <t>§ 19 (5) KapResV - Blindleistung</t>
  </si>
  <si>
    <t>§ 19 (5) KapResV - bestimmte Brennstoffe</t>
  </si>
  <si>
    <t>§ 19 (5) KapResV - Emissionszertifikate</t>
  </si>
  <si>
    <t>§ 19 (5) KapResV - variable Instandhaltungskosten</t>
  </si>
  <si>
    <t>§ 19 (5) KapResV - Opportunitätskosten</t>
  </si>
  <si>
    <t>Sofern es sich um Planungs-/ Vorbereitungskosten handelt, 
Auswahl per Dropdown-Menü</t>
  </si>
  <si>
    <t>ÜNB 
Bitte im Blatt Kostenübersicht per Dropdown-Menü eintragen</t>
  </si>
  <si>
    <t>Prognoseschlüssel</t>
  </si>
  <si>
    <r>
      <rPr>
        <b/>
        <u/>
        <sz val="10"/>
        <color theme="1"/>
        <rFont val="Arial"/>
        <family val="2"/>
      </rPr>
      <t>davon</t>
    </r>
    <r>
      <rPr>
        <b/>
        <sz val="10"/>
        <color theme="1"/>
        <rFont val="Arial"/>
        <family val="2"/>
      </rPr>
      <t xml:space="preserve"> periodenfremd</t>
    </r>
  </si>
  <si>
    <t>§ 19 (4) KapResV - Netzreserve</t>
  </si>
  <si>
    <t>geplanter anteiliger Werteverbrauch</t>
  </si>
  <si>
    <t>Anteiliger Werteverbrauch</t>
  </si>
  <si>
    <r>
      <rPr>
        <b/>
        <u/>
        <sz val="11"/>
        <color theme="1"/>
        <rFont val="Calibri"/>
        <family val="2"/>
        <scheme val="minor"/>
      </rPr>
      <t xml:space="preserve">davon </t>
    </r>
    <r>
      <rPr>
        <b/>
        <sz val="11"/>
        <color theme="1"/>
        <rFont val="Calibri"/>
        <family val="2"/>
        <scheme val="minor"/>
      </rPr>
      <t>periodenfremd</t>
    </r>
  </si>
  <si>
    <t>Differenz Kosten-Erlöse</t>
  </si>
  <si>
    <t/>
  </si>
  <si>
    <t>Summe Kosten § 52 KVBG-Kraftwerke</t>
  </si>
  <si>
    <t>Tabellenblatt Plankosten § 52 KVBG-Kraftwerke</t>
  </si>
  <si>
    <t>Tabellenblatt Istkosten § 52 KVBG-Kraftwerke</t>
  </si>
  <si>
    <t>Tabellenblatt Nachweise Arbeitsk.[osten] § 52 KVBG</t>
  </si>
  <si>
    <t>Tabellenblatt Wiederh[erstellungs]k.[osten] § 52 KVBG</t>
  </si>
  <si>
    <t>monatliche Leistungsvergütung</t>
  </si>
  <si>
    <t>Abrufkosten</t>
  </si>
  <si>
    <t>Tabellenblatt Plankosten bes.[ondere]netzt.[echnische]Betriebsm.[ittel]</t>
  </si>
  <si>
    <t>Tabellenblatt Istkosten bes.[ondere]netzt.[echnische]Betriebsm.[ittel]</t>
  </si>
  <si>
    <t>Das Tabellenblatt „Plankosten bes.[ondere]netzt.[echnische]Betriebsm.[ittel]“ orientiert sich am Tabellenblatt "Istkosten bes.[ondere]netzt.[echnische]Betriebsm.[ittel]".</t>
  </si>
  <si>
    <t xml:space="preserve">Das Tabellenblatt „Nachweise Wiederh[erstellungs]k.[osten] Netzreserve" soll verwendet werden, um die Kosten der Wiederherstellung der Betriebsbereitschaft anhand des Stufenmodells nachvollziehen zu können. Die eingegebenen Daten werden automatisiert in das Tabellenblatt "Istkosten Netzreserve" übertragen.  
Im Tabellenblatt "Nachweise Wiederh[erstellungs]k.[osten] Netzreserve" sind die entsprechenden Maßnahmen je Kraftwerk für die inländische Netzreserve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</si>
  <si>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nur im Ausnahmefall möglich</t>
  </si>
  <si>
    <t>Vorbereitung der Ausschreibung</t>
  </si>
  <si>
    <t>Auswahl per Dropdown-Menü</t>
  </si>
  <si>
    <t>Durchführung der Ausschreibung</t>
  </si>
  <si>
    <t>Erarbeitung der Standardbedingungen</t>
  </si>
  <si>
    <t>eingenommene Vertragsstrafen</t>
  </si>
  <si>
    <t>gekürzte Vergütung</t>
  </si>
  <si>
    <t>bnbm</t>
  </si>
  <si>
    <t xml:space="preserve">Das Tabellenblatt „Nachweise Wiederh[erstellungs]k.[osten] § 52 KVBG" soll verwendet werden, um die Kosten der Wiederherstellung der Betriebsbereitschaft anhand des Stufenmodells nachvollziehen zu können. Die eingegebenen Daten werden automatisiert in das Tabellenblatt "Istkosten § 52 KVBG-Kraftwerke" übertragen.  
Im Tabellenblatt "Nachweise Wiederh[erstellungs]k.[osten] § 52 KVBG" sind die entsprechenden Maßnahmen je Kraftwerk für die inländische Netzreserve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</si>
  <si>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Plankosten der Wiederherstellung der Beriebsbereitschaft</t>
  </si>
  <si>
    <t>Vergütung</t>
  </si>
  <si>
    <t>Das Tabellenblatt Plankosten der § 52 KVBG-Kraftwerke orientiert sich am Tabellenblatt zur Plankostenabfrage der Netzreserve. 
Zusätzlich ist die geplante Anzahl der Einsätze aufzuführen. Es ist in den Kommentarzellen der Spalte D kurz darzustellen, wie sich die Plankosten zusammen setzen und welche Annahmen zugrunde gelegt wurden.</t>
  </si>
  <si>
    <t>Anzahl der Monate</t>
  </si>
  <si>
    <t xml:space="preserve"> Weitere Kosten</t>
  </si>
  <si>
    <t>Kosten für die Vorhaltung</t>
  </si>
  <si>
    <t>Kosten gesamt</t>
  </si>
  <si>
    <t>Verteilungsschlüssel nach maßgeblichem KWK-Schlüssel</t>
  </si>
  <si>
    <t>Verteilungsschlüssel nach maßgeblichen KWK-Schlüssel</t>
  </si>
  <si>
    <t>betreffendes besonderes netztechnisches Betriebsmittel</t>
  </si>
  <si>
    <t>Irsching 6</t>
  </si>
  <si>
    <t>Marbach</t>
  </si>
  <si>
    <t>Biblis</t>
  </si>
  <si>
    <t>Leipheim</t>
  </si>
  <si>
    <t>Tabellenblatt Plankosten Phasenschieber</t>
  </si>
  <si>
    <t>Tabellenblatt Istkosten Phasenschieber</t>
  </si>
  <si>
    <t>Tabellenblatt Nachweise Arbeitsk.[osten] Phasens.[chieber]</t>
  </si>
  <si>
    <t>Tabellenblatt Wiederh[erstellungs]k.[osten] Phasens.[chieber]</t>
  </si>
  <si>
    <t>Summe Plankosten Rotierende Phasenschieber</t>
  </si>
  <si>
    <t>Umgerüstete Kraftwerke zum rotierenden Phasenschieber</t>
  </si>
  <si>
    <t>Summe Kosten rotierende Phasenschieber</t>
  </si>
  <si>
    <t>rPSA 1</t>
  </si>
  <si>
    <t>rPSA 2</t>
  </si>
  <si>
    <t>rPSA 3</t>
  </si>
  <si>
    <t>rPSA 4</t>
  </si>
  <si>
    <t>rPSA 5</t>
  </si>
  <si>
    <t>rPSA 6</t>
  </si>
  <si>
    <t>rPSA 7</t>
  </si>
  <si>
    <t>rPSA 8</t>
  </si>
  <si>
    <t>rPSA 9</t>
  </si>
  <si>
    <t>rPSA 10</t>
  </si>
  <si>
    <t>geplante Kosten der Umrüstung</t>
  </si>
  <si>
    <t>Nachgewiesene Kosten der Umrüstung</t>
  </si>
  <si>
    <t>Geplante Kosten der Umrüstung</t>
  </si>
  <si>
    <t xml:space="preserve">Bitte befüllen Sie nur die gelb hinterlegten Zellen.
Alle Vergütungsbestandteile (mit Ausnahme der Leistungsvorhaltung) sind hinreichend zu belegen (Rechnungen der Kraftwerke, Systemauszüge z.B. SAP o.ä.). Entsprechende Nachweise sind analog zur Übermittlung des 
Erhebungsbogens vorzulegen. Dabei sind insbesondere die in den Hinweispapieren der Beschlusskammer erörterten Anforderungen an die Nachweiserbringung zu beachten. Insbesondere ergibt sich hieraus für die geltend gemachten einmaligen Kosten für die Herstellung der Betriebsbereitschaft, dass nach Maßgabe des Stufenmodells etwaige Gutachten vorzulegen bzw. Gesetzes- oder Herstellervorgaben, auf die eine Maßnahme gründet, zu benennen sind. Im Tabellenblatt "Nachweise Wiederh[erstellungs]k.[osten] Netzreserve" ist die entsprechende Stufe auszuwählen (Spalte H).
Die aus den Netzreserveverträgen i. S. d. § 4 Abs. 3 ARegV i. V. m. § 5 NetzResV resultierenden Istkosten (Kosten und Erlöse) sind gesondert zu erfassen und gegenüber der Beschlusskammer 8 substantiiert und nachvollziehbar darzulegen. Bei dieser Darlegung sind die tatsächlichen GuV-Werte einzutragen.  </t>
  </si>
  <si>
    <t xml:space="preserve">BITTE BEACHTEN: Die Verrechnung des Plan-Ist-Saldos für die Netzreserve erfolgt ab dem Abrechnungsjahr 2019 nicht mehr über die Erlösobergrenzenanpassung nach § 4 Abs. 3 Nr. 2 ARegV, sondern nach § 5 ARegV über das Regulierungskonto. Entsprechende Mehr- oder Mindererlöse, die für das Jahr 2019 und die darauf folgenden Jahre festgestellt werden, sind somit nicht in den Verprobungsrechnungen in Ansatz zu bringen.  Der Plan-Ist-Saldo der Netzreserve fließt in den Regulierungskontosaldo ein, der gemäß § 5 Abs. 3 S. 2 ARegV über die drei dem Jahr der Ermittlung folgenden Kalenderjahre durch Zu- und Abschläge auf die Erlösobergrenze verteilt wird. Alle erfolgswirksamen Vorgänge, auch die Bildung von Rechnungsabgrenzungsposten oder Zuführungen zu Rückstellungen sind bei der Befüllung zu berücksichtigen. 
Ab dem nächstem Jahr wird nach § 5 Abs. 3 Satz 2 und 3 ARegV, „[D]der nach den Absätzen 1 und 1a ermittelte und nach Absatz 2 verzinste Saldo des Regulierungskontos des letzten abgeschlossenen Kalenderjahres wird annuitätisch über drei Kalenderjahre durch Zu-und Abschläge auf die Erlösobergrenze verteilt. Die Verteilung beginnt jeweils im übernächsten Jahr nach Antragstellungnach § 4 Absatz 4 Satz 3.“
</t>
  </si>
  <si>
    <t xml:space="preserve">In dieses Tabellenblatt sind lediglich das Unternehmen und die Betriebsnummer des Übertragungsnetzbetreibers (ÜNB) einzutragen (Zellen C2 und C3). Die übrigen Zellen beinhalten geschützte Verknüpfungen zu den Tabellenblättern "Istkosten" und "Plankosten". </t>
  </si>
  <si>
    <t>Das Tabellenblatt Plankosten Netzreserve orientiert sich am Tabellenblatt zur Istkostenabfrage der Netzreserve. Einzutragen sind hier jedoch die in der Erlösobergrenze des abgefragten Jahres enthaltenen Planansätze für die Netzreserve. 
Zusätzlich ist die geplante Anzahl der Einsätze aufzuführen. Es ist in den Kommentarzellen der Spalte D kurz darzustellen, wie sich die Plankosten zusammen setzen und welche Annahmen zugrunde gelegt wurden.</t>
  </si>
  <si>
    <t>Das Tabellenblatt Plankosten rPhasenschieber orientiert sich am Tabellenblatt zur Istkostenabfrage der zum rotierenden Phasenschieber umgebauten Kraftwerke. Einzutragen sind hier die in der Erlösobergrenze des abgefragten Jahres enthaltenen Planansätze für die zum rotierenden Phasenschieber umgebauten/umzubauenden Kraftwerke.
Es ist in den Kommentarzellen der Spalte D kurz darzustellen, wie sich die Plankosten zusammen setzen und welche Annahmen zugrunde gelegt wurden.</t>
  </si>
  <si>
    <t xml:space="preserve">Die Istkosten zum rotierenden Phasenschieber umgebauten Kraftwerke werden auf Basis von GuV-Werten abgerechnet. Im Tabellenblatt "Istkosten rPhasenschieber " sind die in der GuV des jeweiligen Jahres verbuchten Aufwendungen (inklusive periodenfremden Aufwendungen) einzutragen. Es können  von den Leistungsvorhaltekosten periodenfremde Aufwendungen und Erträge eingetragen werden. Darüber hinaus sind die Vergütungsaufwendungen je Anlage gegliedert nach Opportunitätskosten, anteiligem Werteverbrauch sowie Rückerstattung investiver Vorteile zu befüllen. Die Rückerstattung investiver Vorteile ist als negativer Wert ausgegeben, da er sich kostenmindernd auswirkt. 
Die Arbeitskosten und die Kosten zur Wiederherstellung der Betriebsbereitschaft werden automatisiert aus dem Tabellenblatt "Nachweise Arbeitsk.[osten] RPhasens." sowie "Nachweise Wiederh[erstellungs]k.[osten] rPhasens." übernommen.
Die Kommentarzellen in der Spalte D können für weitere Erläuterungen verwendet werden. </t>
  </si>
  <si>
    <t xml:space="preserve">Das Tabellenblatt „Nachweise Wiederh[erstellungs]k.[osten] rPhasens.[chieber]" soll verwendet werden, um die Kosten der Wiederherstellung der Betriebsbereitschaft anhand des Stufenmodells nachvollziehen zu können. Die eingegebenen Daten werden automatisiert in das Tabellenblatt "Istkosten rPhasenschieber" übertragen.  
Im Tabellenblatt "Nachweise Wiederh[erstellungs]k.[osten] rPhasens.[chieber]" sind die entsprechenden Maßnahmen je zum rotierenden Phasenschieber umgebauten/umzubauenden Kraftwerk einzutragen, aufgeschlüsselt nach dem Zeitraum, in dem die Maßnahme stattfand und dem Rechnungsdatum. Hier besteht ebenfalls die Möglichkeit periodenfremde Aufwendungen und Erträge auszuweisen.  In Spalte G kann die entsprechende Maßnahme per Dropdownmenü kategorisiert werden. In Spalte H ist die entsprechende Stufe (2 - 4) nach dem 4-Stufen-Modell ebenfalls per Dropdownmenü auszuwählen. Das Kommentarfeld in der Spalte I kann für weitere Erläuterungen verwendet werden. </t>
  </si>
  <si>
    <t xml:space="preserve">Das Tabellenblatt „Nachweise Arbeitsk.[osten] rPhasens.[chieber]“ soll verwendet werden, um die Arbeitskosten einsatzscharf nachvollziehen zu können. Die eingegebenen Daten werden automatisiert in das Tabellenblatt "Istkosten rPhasenschieber" übertragen. Im Tabellenblatt "Nachweise Arbeitsk.[osten] rPhasens.[chieber]" müssen die Aufwands- oder Ertragsposition des jeweiligen zum rotierenden Phasenschieber umgerüsteten/umzurüstenden Kraftwerks eingetragen werden. Weiterhin können auch hier periodenfremde Aufwendungen und Erträge eingetragen werden. Das Kommentarfeld in der Spalte G kann für weitere Erläuterungen verwendet werden. 
</t>
  </si>
  <si>
    <t xml:space="preserve">Die Istkosten der § 52 KVBG-Kraftwerke werden auf Basis von GuV-Werten abgerechnet. Im Tabellenblatt "Istkosten § 52 KVBG-Kraftwerke" (Zeitraum vom 01.01.2021 - 07.07.2021) sind die in der GuV des jeweiligen Jahres verbuchten Aufwendungen (inklusive periodenfremden Aufwendungen) im Zusammenhang mit den bezuschlagten Kraftwerken einzutragen. 
Es kann die Art der Leistungsvorhaltekosten (Abschlagszahlung oder abgestimmtes Kostenniveau) in der Kommentarspalte per Dropdownmenü ausgewählt werden. Weiterhin können von den Leistungsvorhaltekosten periodenfremde Aufwendungen und Erträge eingetragen werden. Darüber hinaus ist die Vergütungsaufwendung je Anlage für die Rückerstattung investiver Vorteile zu befüllen. Die Rückerstattung investiver Vorteile ist als negativer Wert ausgegeben, da er sich kostenmindernd auswirkt. 
Die Arbeitskosten und die Kosten zur Wiederherstellung der Betriebsbereitschaft werden automatisiert aus dem Tabellenblatt "Nachweise Arbeitsk.[osten] § 52 KVBG" sowie "Nachweise Wiederh[erstellungs]k.[osten] § 52 KVBG" übernommen.
 Die Kommentarzellen in der Spalte D können für weitere Erläuterungen verwendet werden. 
</t>
  </si>
  <si>
    <t xml:space="preserve">Das Tabellenblatt „Nachweise Arbeitsk.[osten] § 52 KVBG“ soll verwendet werden, um die Arbeitskosten einsatzscharf nachvollziehen zu können. Die eingegebenen Daten werden automatisiert in das Tabellenblatt "Istkosten § 52 KVBG-Kraftwerke" übertragen. Im Tabellenblatt "Nachweise Arbeitsk.[osten] § 52 KVBG müssen die Aufwands- oder Ertragsposition des jeweiligen Kraftwerks eingetragen werden. Weiterhin können auch hier periodenfremde Aufwendungen und Erträge eingetragen werden. Der Einsatzgrund kann in der Spalte F per Dropdownmenü ausgewählt werden. Das Kommentarfeld in der Spalte G kann für weitere Erläuterungen verwendet werden. </t>
  </si>
  <si>
    <t>Das Tabellenblatt „Istkosten Kapazitätsreserve“ dient der Darlegung der Kosten der Kapazitätsreserve unter Anwendung des horizontalen Belastungsausgleichs. In der Tabelle in Zeilen –6 - 9 sind jeweils unter Spalte B die Mengen nach § 13e Abs. 3 S. 5 EnWG einzutragen. In den Zeilen 9-15 sind die beim jeweiligen Anschluss-ÜNB anfallenden Kosten einzutragen.  Die Kosten und Erlöse des Anschluss-ÜNB sind einsatzspezifisch in der Tabelle ab Zeile 23 einzutragen. Im Einzelnen: In Spalte C (per Dropdown) wird die jeweils Zuschlagsnummer ausgewählt. Automatisiert erfolgt die Ausgabe in den Spalten D, E und H. In der Spalte F sollen die Anzahl der Monate im Erhebungszeitraum in der Kapazitätsreserve eingetragen werden. In den Spalten I und J sollen die Kosten bzw. Erlöse vermerkt werden. Sofern es sich um Einsätze handelt, sollen in den Spalten K und  L das Datum sowie die Dauer des Einsatzes hinterlegt werden. Die Kosten bzw. Erlöse nach § 19 Abs. 4 bzw. Abs. 5 KapReV lassen sich per Dropdown-Menü in der Spalte M präzisieren.  Sofern Planungs- und Vorbereitungskosten geltend gemacht werden müssen, lassen sich diese per Dropdown-Menü in Spalte N darstellen. Bei ergänzenden Kommentaren nutzen Sie bitte die Spalte O. Die Zeilen sind nur für die Einsätze ab dem 17. Einsatz zu befüllen. Soweit eine Netzreserveanlage an der Kapazitätsreserve teilnimmt, richtet sich die Vergütung ausschließlich nach § 13e Abs. 3 EnWG i.V.m. §§ 19 f. KapResV. Für solche Anlagen hat kein Ansatz im Tabellenblatt „Plankosten Netzreserve“ zu erfolgen. 
Der Plan-Ist-Abgleich selbst erfolgt über das Regulierungskonto.</t>
  </si>
  <si>
    <t xml:space="preserve">Das Tabellenblatt „Istkosten Sicherheitsbereit.[schaft]“ dient der Darlegung der Kosten der Sicherheitsbereitschaft unter Anwendung des horizontalen Belastungsausgleichs. In der Tabelle in Zeilen 6 – 9 sind jeweils unter Spalte B die Mengen nach § 13g Abs. 7 i.V.m. § 13e Abs. 3 S. 5 EnWG einzutragen. In den Zeilen 14 - 17 sind die beim jeweiligen Anschluss-ÜNB anfallenden Kosten einzutragen.  
In Spalte C wird per Dropdown der jeweilige Kraftwerksblock ausgewählt. Automatisiert erfolgt die Ausgabe der Leistung in MW in den Spalten D. In den Spalten E und F sollen die Vergütung für die Vorhaltung der Sicherheitsbereitschaft bzw. periodenfremde Kostenkomponenten (davon-Position) hinterlegt werden. </t>
  </si>
  <si>
    <t>Das Tabellenblatt „Istkosten bes.[ondere]netzt.[echnische]Betriebsm.[ittel]“ dient der Darlegung der Kosten der besonderen netztechnischen Betriebsmittels. 
In Spalte D ist die vertraglich vereinbarte monatliche Leistungsvergütung einzutragen. In Spalte E ist die Anzahl der Monate einzutragen, in der das besondere netztechnische Betriebsmittel vorgehalten wird. In Spalte F werden automatisiert die Kosten für die Vorhaltung ausgegeben. In der Spalte G und I sollen weitere Kosten und Erlöse hinterlegt werden, welche sich per Dropdown-Menü in der Spalte H und J präzisieren lassen.  Kommentare können in Spalte K hinterlegt werden.</t>
  </si>
  <si>
    <t>Kontrahierte Leistung in MVAr</t>
  </si>
  <si>
    <t>Leistung [MW]</t>
  </si>
  <si>
    <t xml:space="preserve">Das Tabellenblatt „Nachweise Arbeitsk.[osten] Netzreserve“ soll verwendet werden, um die Arbeitskosten einsatzscharf oder nach Brennstoffen oder sonstigen arbeitsspezifischen Kosten nachvollziehen zu können. Die eingegebenen Daten werden automatisiert in das Tabellenblatt "Istkosten Netzreserve" übertragen. Im Tabellenblatt "Nachweise Arbeitsk.[osten] Netzreserve" müssen die Aufwands- oder Ertragsposition des jeweiligen Kraftwerks eingetragen werden. Weiterhin können auch hier periodenfremde Aufwendungen und Erträge eingetragen werden. Das Kommentarfeld in der Spalte G kann für weitere Erläuterungen verwendet werden. Bitte tragen Sie hier auch mögliche Aufwendungen und Erlöse für Testfahrten ein.
</t>
  </si>
  <si>
    <t>Tabellenblatt  Umrüstungsk.[osten] Phasens.[chieber]</t>
  </si>
  <si>
    <t>Im Tabellenblatt "Umrüstungsk.[osten] rPhasens.[chieber]" sind die entsprechenden Umbaumaßnahmen während oder vor der Umbauphase zum rotierenden Phasenschieber einzutragen, aufgeschlüsselt nach dem Zeitraum, in dem die Maßnahme stattfand und dem Rechnungsdatum. Hier besteht ebenfalls die Möglichkeit periodenfremde Aufwendungen und Erträge auszuweisen.  Die eingegebenen Daten werden automatisiert in das Tabellenblatt "Istkosten rPhasenschieber" übertragen.  Die Kosten der Umrüstung müssen von den Kosten des vorherigen Betriebs abgegrenzt werden.</t>
  </si>
  <si>
    <t xml:space="preserve">spätesns </t>
  </si>
  <si>
    <t xml:space="preserve">Erstmals mit der Abfrage zum 31.12.2022 werden die Kosten der Netzreserve, der § 52 KVBG-Kraftwerke, der rotierenden Phasenschieber, der Kapazitätsreserve, der Sicherheitsbereitschaft und der besonderen netztechnischen Betriebsmittel in diesem separaten Erhebungsbogen abgefragt. </t>
  </si>
  <si>
    <t>Qualifizierte, betriebswirtschaftlich validierte Schätzungen, die auf Grundlage der Bildung von berechtigten Rückstellungen oder Rechnungsabgrenzungsposten erfolgt sind, müssen abgebildet werden und sind im Zuge ihrer tatsächlichen buchhalterischen Auflösung ebenfalls in den Istkosten abzurechnen.</t>
  </si>
  <si>
    <t>Plankosten Netzreserve 2022</t>
  </si>
  <si>
    <t>Plankosten 2022</t>
  </si>
  <si>
    <t>Istkosten Netzreserve 2022</t>
  </si>
  <si>
    <t>Istkosten rotierende Phasenschieber 2022</t>
  </si>
  <si>
    <t>Plankosten § 52 KVBG-Kraftwerke 2022</t>
  </si>
  <si>
    <t>Istkosten § 52 KVBG-Kraftwerke 2022</t>
  </si>
  <si>
    <t>Nachweise Arbeitskosten § 52 KVBG-Kraftwerke 2022</t>
  </si>
  <si>
    <t>Nachweise Wiederherstellungskosten § 52 KVBG-Kraftwerke 2022</t>
  </si>
  <si>
    <t>Plankosten Kapazitätsreserve 2022</t>
  </si>
  <si>
    <t>Istkosten 2022</t>
  </si>
  <si>
    <t>Nachweise für die Arbeitskosten für die Netzreserve 2022</t>
  </si>
  <si>
    <t>Nachweise für die Kosten der Wiederherstellung für die Netzreserve 2022</t>
  </si>
  <si>
    <t>Plankosten Rotierende Phasenschieber 2022</t>
  </si>
  <si>
    <t>Nachweise für die Umrüstungskosten für zum rotierenden Phasenschieber umgebaute Kraftwerke 2022</t>
  </si>
  <si>
    <t>Nachweise Arbeitskosten Rotierende Phasenschieber 2022</t>
  </si>
  <si>
    <t>Nachweise für Wiederherstellungskosten Rotierende Phasenschieber 2022</t>
  </si>
  <si>
    <t>Istkosten Kapazitätsreserve 2022</t>
  </si>
  <si>
    <t>Kalenderjahr 2022</t>
  </si>
  <si>
    <t>Plankosten Sicherheitsbereitschaft 2022</t>
  </si>
  <si>
    <t>EOG 2022</t>
  </si>
  <si>
    <t>Anteil, der in der EOG verrechnet wurde 2022</t>
  </si>
  <si>
    <t>Plankosten besondere netztechnische Betriebsmittel 2022</t>
  </si>
  <si>
    <t>Istkosten besondere netztechnische Betriebsmittel 2022</t>
  </si>
  <si>
    <t xml:space="preserve">Die Istkosten der Netzreserve werden auf Basis von GuV-Werten abgerechnet. Im Tabellenblatt "Istkosten Netzreserve" sind die in der GuV des jeweiligen Jahres verbuchten Aufwendungen (inklusive periodenfremder Aufwendungen) im Zusammenhang mit der Netzreserve einzutragen. Das Tabellenblatt ist unterteilt in die ausländischen Netzreserveanlagen (IBV) und die inländischen Netzreserveanlagen. 
Für die ausländische Netzreserve ist je Anlage die Vergütung für die Leistungsvorhaltung einzutragen. 
Für die inländischen Netzreserveanlagen kann die Art der Leistungsvorhaltekosten ("Abschlagszahlung" oder "abgestimmtes Kostenniveau") in der Kommentarspalte per Dropdownmenü ausgewählt werden. Für beide können periodenfremde Aufwendungen und Erträge eingetragen werden. Sofern es unterjährig einen Wechsel zwischen der „Abschlagszahlung“ und dem „abgestimmten Kostenniveau“ gab, besteht die Möglichkeit die Felder in Spalte D mit Freitext zu belegen. In diesem Fall sollte erläutert werden, in welchem Zeitraum eine Abschlagszahlung und in welchem Zeitraum eine Zahlung auf Basis des Leistungspreises gewährt wurde. 
Darüber hinaus sind die Vergütungsaufwendungen für die inländische Netzreserve je Anlage gegliedert nach Opportunitätskosten, anteiligem Werteverbrauch sowie Rückerstattung investiver Vorteile zu befüllen. Für die Opportunitätskosten können ebenfalls periodenfremde Aufwendungen und Erträge hinterlegt werden. Die Rückerstattung investiver Vorteile ist als negativer Wert ausgegeben, da er sich kostenmindernd auswirkt. 
Die Arbeitskosten und die Kosten zur Wiederherstellung der Betriebsbereitschaft werden automatisiert aus dem Tabellenblatt "Nachweise Arbeitsk.[osten] Netzreserve" sowie "Nachweise Wiederh[erstellungs]k.[osten] Netzreserve" übernommen.
 Die Kommentarzellen in der Spalte D können für weitere Erläuterungen verwendet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</si>
</sst>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0\ &quot;€&quot;;[Red]\-#,##0\ &quot;€&quot;"/>
    <numFmt numFmtId="7" formatCode="#,##0.00\ &quot;€&quot;;\-#,##0.00\ &quot;€&quot;"/>
    <numFmt numFmtId="8" formatCode="#,##0.00\ &quot;€&quot;;[Red]\-#,##0.00\ &quot;€&quot;"/>
    <numFmt numFmtId="164" formatCode="_-* #,##0.00\ _€_-;\-* #,##0.00\ _€_-;_-* &quot;-&quot;??\ _€_-;_-@_-"/>
    <numFmt numFmtId="165" formatCode="#,##0.00\ &quot;€&quot;"/>
    <numFmt numFmtId="166" formatCode="[$-407]d/\ mmmm\ yyyy;@"/>
    <numFmt numFmtId="167" formatCode="\-\ 0.00\ &quot;€&quot;"/>
    <numFmt numFmtId="168" formatCode="#,##0\ &quot;kWh&quot;"/>
    <numFmt numFmtId="169" formatCode="_-* #,##0.00\ [$€-407]_-;\-* #,##0.00\ [$€-407]_-;_-* &quot;-&quot;??\ [$€-407]_-;_-@_-"/>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22"/>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
      <sz val="14"/>
      <color theme="1"/>
      <name val="Calibri"/>
      <family val="2"/>
      <scheme val="minor"/>
    </font>
    <font>
      <u/>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u/>
      <sz val="14"/>
      <color theme="1"/>
      <name val="Calibri"/>
      <family val="2"/>
      <scheme val="minor"/>
    </font>
    <font>
      <b/>
      <u/>
      <sz val="11"/>
      <color theme="1"/>
      <name val="Calibri"/>
      <family val="2"/>
      <scheme val="minor"/>
    </font>
    <font>
      <b/>
      <sz val="11"/>
      <color rgb="FFFF0000"/>
      <name val="Calibri"/>
      <family val="2"/>
      <scheme val="minor"/>
    </font>
    <font>
      <sz val="11"/>
      <color theme="1"/>
      <name val="Calibri"/>
      <family val="2"/>
      <scheme val="minor"/>
    </font>
    <font>
      <b/>
      <sz val="11"/>
      <color rgb="FFFF0000"/>
      <name val="Calibri"/>
      <family val="2"/>
      <scheme val="minor"/>
    </font>
    <font>
      <sz val="11"/>
      <color rgb="FF000000"/>
      <name val="Calibri"/>
      <family val="2"/>
    </font>
    <font>
      <b/>
      <sz val="11"/>
      <color rgb="FF000000"/>
      <name val="Calibri"/>
      <family val="2"/>
    </font>
    <font>
      <sz val="11"/>
      <color theme="1"/>
      <name val="Calibri"/>
      <family val="2"/>
      <scheme val="minor"/>
    </font>
    <font>
      <b/>
      <u/>
      <sz val="11"/>
      <color rgb="FF000000"/>
      <name val="Calibri"/>
      <family val="2"/>
    </font>
    <font>
      <b/>
      <u/>
      <sz val="14"/>
      <color theme="3" tint="0.39997558519241921"/>
      <name val="Calibri"/>
      <family val="2"/>
      <scheme val="minor"/>
    </font>
    <font>
      <sz val="10"/>
      <color theme="1"/>
      <name val="Calibri"/>
      <family val="2"/>
      <scheme val="minor"/>
    </font>
    <font>
      <sz val="10"/>
      <color theme="1"/>
      <name val="Arial"/>
      <family val="2"/>
    </font>
    <font>
      <b/>
      <sz val="10"/>
      <color theme="1"/>
      <name val="Arial"/>
      <family val="2"/>
    </font>
    <font>
      <b/>
      <u/>
      <sz val="10"/>
      <name val="Arial"/>
      <family val="2"/>
    </font>
    <font>
      <b/>
      <sz val="10"/>
      <name val="Arial"/>
      <family val="2"/>
    </font>
    <font>
      <b/>
      <u val="double"/>
      <sz val="11"/>
      <color theme="1"/>
      <name val="Calibri"/>
      <family val="2"/>
      <scheme val="minor"/>
    </font>
    <font>
      <b/>
      <u/>
      <sz val="10"/>
      <color theme="1"/>
      <name val="Arial"/>
      <family val="2"/>
    </font>
    <font>
      <sz val="11"/>
      <color theme="1"/>
      <name val="Calibri"/>
      <family val="2"/>
      <scheme val="minor"/>
    </font>
  </fonts>
  <fills count="4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FFFF99"/>
        <bgColor indexed="64"/>
      </patternFill>
    </fill>
    <fill>
      <patternFill patternType="solid">
        <fgColor theme="0" tint="-0.34998626667073579"/>
        <bgColor rgb="FF000000"/>
      </patternFill>
    </fill>
    <fill>
      <patternFill patternType="solid">
        <fgColor rgb="FFFFFF99"/>
        <bgColor rgb="FF000000"/>
      </patternFill>
    </fill>
    <fill>
      <patternFill patternType="solid">
        <fgColor rgb="FFFFFF00"/>
        <bgColor indexed="64"/>
      </patternFill>
    </fill>
  </fills>
  <borders count="10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double">
        <color indexed="64"/>
      </left>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auto="1"/>
      </right>
      <top style="thin">
        <color auto="1"/>
      </top>
      <bottom style="thin">
        <color auto="1"/>
      </bottom>
      <diagonal/>
    </border>
    <border>
      <left style="double">
        <color indexed="64"/>
      </left>
      <right/>
      <top style="thin">
        <color indexed="64"/>
      </top>
      <bottom/>
      <diagonal/>
    </border>
    <border>
      <left style="double">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bottom/>
      <diagonal/>
    </border>
    <border>
      <left style="thin">
        <color indexed="64"/>
      </left>
      <right/>
      <top style="thin">
        <color indexed="64"/>
      </top>
      <bottom style="medium">
        <color indexed="64"/>
      </bottom>
      <diagonal/>
    </border>
    <border>
      <left style="double">
        <color indexed="64"/>
      </left>
      <right style="thin">
        <color auto="1"/>
      </right>
      <top style="thin">
        <color auto="1"/>
      </top>
      <bottom/>
      <diagonal/>
    </border>
    <border>
      <left style="thin">
        <color indexed="64"/>
      </left>
      <right style="thin">
        <color indexed="64"/>
      </right>
      <top style="thin">
        <color indexed="64"/>
      </top>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double">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thin">
        <color rgb="FF000000"/>
      </bottom>
      <diagonal/>
    </border>
    <border>
      <left style="thin">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style="thick">
        <color indexed="64"/>
      </left>
      <right/>
      <top/>
      <bottom/>
      <diagonal/>
    </border>
    <border>
      <left/>
      <right style="thick">
        <color indexed="64"/>
      </right>
      <top/>
      <bottom/>
      <diagonal/>
    </border>
    <border>
      <left style="medium">
        <color indexed="64"/>
      </left>
      <right style="thin">
        <color indexed="64"/>
      </right>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medium">
        <color indexed="64"/>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50">
    <xf numFmtId="0" fontId="0" fillId="0" borderId="0"/>
    <xf numFmtId="0" fontId="9" fillId="0" borderId="0"/>
    <xf numFmtId="0" fontId="1" fillId="0" borderId="0"/>
    <xf numFmtId="0" fontId="10" fillId="0" borderId="0" applyNumberFormat="0" applyFill="0" applyBorder="0" applyAlignment="0" applyProtection="0"/>
    <xf numFmtId="0" fontId="11" fillId="0" borderId="22" applyNumberFormat="0" applyFill="0" applyAlignment="0" applyProtection="0"/>
    <xf numFmtId="0" fontId="12" fillId="0" borderId="23" applyNumberFormat="0" applyFill="0" applyAlignment="0" applyProtection="0"/>
    <xf numFmtId="0" fontId="13" fillId="0" borderId="24" applyNumberFormat="0" applyFill="0" applyAlignment="0" applyProtection="0"/>
    <xf numFmtId="0" fontId="13" fillId="0" borderId="0" applyNumberFormat="0" applyFill="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25" applyNumberFormat="0" applyAlignment="0" applyProtection="0"/>
    <xf numFmtId="0" fontId="18" fillId="11" borderId="26" applyNumberFormat="0" applyAlignment="0" applyProtection="0"/>
    <xf numFmtId="0" fontId="19" fillId="11" borderId="25" applyNumberFormat="0" applyAlignment="0" applyProtection="0"/>
    <xf numFmtId="0" fontId="20" fillId="0" borderId="27" applyNumberFormat="0" applyFill="0" applyAlignment="0" applyProtection="0"/>
    <xf numFmtId="0" fontId="21" fillId="12" borderId="28" applyNumberFormat="0" applyAlignment="0" applyProtection="0"/>
    <xf numFmtId="0" fontId="22" fillId="0" borderId="0" applyNumberFormat="0" applyFill="0" applyBorder="0" applyAlignment="0" applyProtection="0"/>
    <xf numFmtId="0" fontId="1" fillId="13" borderId="29" applyNumberFormat="0" applyFont="0" applyAlignment="0" applyProtection="0"/>
    <xf numFmtId="0" fontId="23" fillId="0" borderId="0" applyNumberFormat="0" applyFill="0" applyBorder="0" applyAlignment="0" applyProtection="0"/>
    <xf numFmtId="0" fontId="2" fillId="0" borderId="30" applyNumberFormat="0" applyFill="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4" fillId="37" borderId="0" applyNumberFormat="0" applyBorder="0" applyAlignment="0" applyProtection="0"/>
    <xf numFmtId="164" fontId="1" fillId="0" borderId="0" applyFont="0" applyFill="0" applyBorder="0" applyAlignment="0" applyProtection="0"/>
    <xf numFmtId="0" fontId="1" fillId="0" borderId="0"/>
    <xf numFmtId="0" fontId="9" fillId="0" borderId="0"/>
    <xf numFmtId="9" fontId="1" fillId="0" borderId="0" applyFont="0" applyFill="0" applyBorder="0" applyAlignment="0" applyProtection="0"/>
    <xf numFmtId="164" fontId="1" fillId="0" borderId="0" applyFont="0" applyFill="0" applyBorder="0" applyAlignment="0" applyProtection="0"/>
    <xf numFmtId="0" fontId="9" fillId="0" borderId="0"/>
  </cellStyleXfs>
  <cellXfs count="683">
    <xf numFmtId="0" fontId="0" fillId="0" borderId="0" xfId="0"/>
    <xf numFmtId="0" fontId="3" fillId="0" borderId="0" xfId="0" applyFont="1"/>
    <xf numFmtId="0" fontId="0" fillId="0" borderId="0" xfId="0" applyFill="1" applyBorder="1"/>
    <xf numFmtId="0" fontId="0" fillId="2" borderId="0" xfId="0" applyFill="1" applyBorder="1"/>
    <xf numFmtId="0" fontId="0" fillId="2" borderId="0" xfId="0" applyFill="1"/>
    <xf numFmtId="0" fontId="4" fillId="0" borderId="0" xfId="0" applyFont="1" applyFill="1" applyBorder="1"/>
    <xf numFmtId="0" fontId="0" fillId="0" borderId="0" xfId="0" applyFill="1" applyBorder="1" applyAlignment="1">
      <alignment horizontal="center"/>
    </xf>
    <xf numFmtId="4" fontId="0" fillId="0" borderId="0" xfId="0" applyNumberFormat="1" applyFill="1" applyBorder="1"/>
    <xf numFmtId="0" fontId="6" fillId="0" borderId="0" xfId="0" applyFont="1"/>
    <xf numFmtId="14" fontId="0" fillId="0" borderId="0" xfId="0" applyNumberFormat="1"/>
    <xf numFmtId="49" fontId="0" fillId="0" borderId="0" xfId="0" applyNumberFormat="1"/>
    <xf numFmtId="0" fontId="0" fillId="0" borderId="0" xfId="0" applyFont="1"/>
    <xf numFmtId="4" fontId="0" fillId="0" borderId="0" xfId="0" applyNumberFormat="1"/>
    <xf numFmtId="0" fontId="0" fillId="5" borderId="16" xfId="0" applyFill="1" applyBorder="1" applyAlignment="1">
      <alignment horizontal="left" indent="2"/>
    </xf>
    <xf numFmtId="4" fontId="2" fillId="5" borderId="10" xfId="0" applyNumberFormat="1" applyFont="1" applyFill="1" applyBorder="1"/>
    <xf numFmtId="49" fontId="0" fillId="5" borderId="17" xfId="0" applyNumberFormat="1" applyFill="1" applyBorder="1"/>
    <xf numFmtId="49" fontId="0" fillId="5" borderId="10" xfId="0" applyNumberFormat="1" applyFill="1" applyBorder="1"/>
    <xf numFmtId="49" fontId="0" fillId="2" borderId="0" xfId="0" applyNumberFormat="1" applyFill="1"/>
    <xf numFmtId="49" fontId="0" fillId="6" borderId="15" xfId="0" applyNumberFormat="1" applyFill="1" applyBorder="1"/>
    <xf numFmtId="0" fontId="0" fillId="6" borderId="16" xfId="0" applyFont="1" applyFill="1" applyBorder="1" applyAlignment="1">
      <alignment horizontal="left" indent="2"/>
    </xf>
    <xf numFmtId="49" fontId="0" fillId="6" borderId="21" xfId="0" applyNumberFormat="1" applyFill="1" applyBorder="1"/>
    <xf numFmtId="0" fontId="0" fillId="6" borderId="16" xfId="0" applyFill="1" applyBorder="1" applyAlignment="1">
      <alignment horizontal="left" indent="2"/>
    </xf>
    <xf numFmtId="49" fontId="0" fillId="6" borderId="17" xfId="0" applyNumberFormat="1" applyFill="1" applyBorder="1"/>
    <xf numFmtId="0" fontId="0" fillId="6" borderId="18" xfId="0" applyFill="1" applyBorder="1" applyAlignment="1">
      <alignment horizontal="left" indent="2"/>
    </xf>
    <xf numFmtId="49" fontId="0" fillId="6" borderId="20" xfId="0" applyNumberFormat="1" applyFill="1" applyBorder="1"/>
    <xf numFmtId="4" fontId="0" fillId="2" borderId="0" xfId="0" applyNumberFormat="1" applyFill="1"/>
    <xf numFmtId="4" fontId="0" fillId="6" borderId="10" xfId="0" applyNumberFormat="1" applyFill="1" applyBorder="1"/>
    <xf numFmtId="0" fontId="0" fillId="0" borderId="0" xfId="0"/>
    <xf numFmtId="0" fontId="4" fillId="0" borderId="0" xfId="0" applyFont="1"/>
    <xf numFmtId="0" fontId="25" fillId="0" borderId="0" xfId="0" applyFont="1"/>
    <xf numFmtId="4" fontId="2" fillId="0" borderId="0" xfId="0" applyNumberFormat="1" applyFont="1" applyBorder="1"/>
    <xf numFmtId="0" fontId="2" fillId="0" borderId="0" xfId="0" applyFont="1" applyFill="1" applyBorder="1" applyAlignment="1">
      <alignment horizontal="right"/>
    </xf>
    <xf numFmtId="0" fontId="26" fillId="0" borderId="0" xfId="0" applyFont="1" applyFill="1" applyBorder="1"/>
    <xf numFmtId="0" fontId="0" fillId="0" borderId="31" xfId="0" applyBorder="1"/>
    <xf numFmtId="0" fontId="2" fillId="3" borderId="34" xfId="0" applyFont="1" applyFill="1" applyBorder="1"/>
    <xf numFmtId="0" fontId="2" fillId="3" borderId="35" xfId="0" applyFont="1" applyFill="1" applyBorder="1"/>
    <xf numFmtId="0" fontId="0" fillId="3" borderId="36" xfId="0" applyFont="1" applyFill="1" applyBorder="1"/>
    <xf numFmtId="0" fontId="0" fillId="3" borderId="37" xfId="0" applyFont="1" applyFill="1" applyBorder="1"/>
    <xf numFmtId="0" fontId="0" fillId="3" borderId="38" xfId="0" applyFill="1" applyBorder="1"/>
    <xf numFmtId="0" fontId="0" fillId="3" borderId="11" xfId="0" applyFill="1" applyBorder="1"/>
    <xf numFmtId="4" fontId="0" fillId="2" borderId="0" xfId="0" applyNumberFormat="1" applyFill="1" applyBorder="1"/>
    <xf numFmtId="0" fontId="0" fillId="6" borderId="39" xfId="0" applyFill="1" applyBorder="1"/>
    <xf numFmtId="0" fontId="0" fillId="6" borderId="10" xfId="0" applyFill="1" applyBorder="1"/>
    <xf numFmtId="0" fontId="0" fillId="6" borderId="11" xfId="0" applyFill="1" applyBorder="1"/>
    <xf numFmtId="0" fontId="0" fillId="6" borderId="45" xfId="0" applyFill="1" applyBorder="1"/>
    <xf numFmtId="0" fontId="0" fillId="6" borderId="46" xfId="0" applyFill="1" applyBorder="1"/>
    <xf numFmtId="0" fontId="0" fillId="6" borderId="41" xfId="0" applyFill="1" applyBorder="1"/>
    <xf numFmtId="0" fontId="0" fillId="6" borderId="14" xfId="0" applyFill="1" applyBorder="1"/>
    <xf numFmtId="0" fontId="0" fillId="6" borderId="19" xfId="0" applyFill="1" applyBorder="1"/>
    <xf numFmtId="0" fontId="0" fillId="5" borderId="38" xfId="0" applyFill="1" applyBorder="1"/>
    <xf numFmtId="0" fontId="0" fillId="5" borderId="11" xfId="0" applyFill="1" applyBorder="1"/>
    <xf numFmtId="0" fontId="0" fillId="5" borderId="47" xfId="0" applyFill="1" applyBorder="1"/>
    <xf numFmtId="0" fontId="0" fillId="5" borderId="42" xfId="0" applyFill="1" applyBorder="1"/>
    <xf numFmtId="3" fontId="2" fillId="6" borderId="10" xfId="0" applyNumberFormat="1" applyFont="1" applyFill="1" applyBorder="1"/>
    <xf numFmtId="0" fontId="0" fillId="6" borderId="42" xfId="0" applyFill="1" applyBorder="1"/>
    <xf numFmtId="0" fontId="0" fillId="6" borderId="44" xfId="0" applyFill="1" applyBorder="1"/>
    <xf numFmtId="49" fontId="0" fillId="5" borderId="46" xfId="0" applyNumberFormat="1" applyFill="1" applyBorder="1"/>
    <xf numFmtId="0" fontId="0" fillId="6" borderId="32" xfId="0" applyFill="1" applyBorder="1"/>
    <xf numFmtId="0" fontId="4" fillId="6" borderId="13" xfId="0" applyFont="1" applyFill="1" applyBorder="1" applyAlignment="1">
      <alignment horizontal="left"/>
    </xf>
    <xf numFmtId="0" fontId="0" fillId="6" borderId="47" xfId="0" applyFill="1" applyBorder="1"/>
    <xf numFmtId="3" fontId="0" fillId="6" borderId="42" xfId="0" applyNumberFormat="1" applyFill="1" applyBorder="1" applyAlignment="1">
      <alignment wrapText="1"/>
    </xf>
    <xf numFmtId="0" fontId="0" fillId="6" borderId="38" xfId="0" applyFill="1" applyBorder="1"/>
    <xf numFmtId="0" fontId="0" fillId="6" borderId="48" xfId="0" applyFill="1" applyBorder="1"/>
    <xf numFmtId="0" fontId="0" fillId="2" borderId="1" xfId="0" applyFill="1" applyBorder="1" applyAlignment="1">
      <alignment horizontal="left" indent="3"/>
    </xf>
    <xf numFmtId="0" fontId="0" fillId="2" borderId="1" xfId="0" applyFill="1" applyBorder="1"/>
    <xf numFmtId="4" fontId="0" fillId="2" borderId="1" xfId="0" applyNumberFormat="1" applyFill="1" applyBorder="1"/>
    <xf numFmtId="49" fontId="0" fillId="2" borderId="1" xfId="0" applyNumberFormat="1" applyFill="1" applyBorder="1"/>
    <xf numFmtId="0" fontId="0" fillId="2" borderId="1" xfId="0" applyFill="1" applyBorder="1" applyAlignment="1">
      <alignment horizontal="left" indent="2"/>
    </xf>
    <xf numFmtId="4" fontId="2" fillId="2" borderId="1" xfId="0" applyNumberFormat="1" applyFont="1" applyFill="1" applyBorder="1"/>
    <xf numFmtId="0" fontId="0" fillId="0" borderId="1" xfId="0" applyBorder="1"/>
    <xf numFmtId="49" fontId="0" fillId="0" borderId="1" xfId="0" applyNumberFormat="1" applyBorder="1"/>
    <xf numFmtId="0" fontId="4" fillId="5" borderId="13" xfId="0" applyFont="1" applyFill="1" applyBorder="1"/>
    <xf numFmtId="49" fontId="0" fillId="5" borderId="15" xfId="0" applyNumberFormat="1" applyFont="1" applyFill="1" applyBorder="1"/>
    <xf numFmtId="49" fontId="0" fillId="5" borderId="14" xfId="0" applyNumberFormat="1" applyFont="1" applyFill="1" applyBorder="1"/>
    <xf numFmtId="0" fontId="0" fillId="5" borderId="16" xfId="0" applyFont="1" applyFill="1" applyBorder="1" applyAlignment="1">
      <alignment horizontal="left" indent="1"/>
    </xf>
    <xf numFmtId="0" fontId="0" fillId="4" borderId="3" xfId="0" applyFill="1" applyBorder="1"/>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4" fillId="4" borderId="6" xfId="0" applyFont="1" applyFill="1" applyBorder="1"/>
    <xf numFmtId="4" fontId="7" fillId="4" borderId="7" xfId="0" applyNumberFormat="1" applyFont="1" applyFill="1" applyBorder="1"/>
    <xf numFmtId="49" fontId="0" fillId="4" borderId="8" xfId="0" applyNumberFormat="1" applyFont="1" applyFill="1" applyBorder="1"/>
    <xf numFmtId="0" fontId="0" fillId="4" borderId="9" xfId="0" applyFill="1" applyBorder="1" applyAlignment="1">
      <alignment horizontal="left" indent="2"/>
    </xf>
    <xf numFmtId="49" fontId="0" fillId="4" borderId="12" xfId="0" applyNumberFormat="1" applyFill="1" applyBorder="1"/>
    <xf numFmtId="0" fontId="0" fillId="5" borderId="50" xfId="0" applyFill="1" applyBorder="1" applyAlignment="1">
      <alignment horizontal="left" indent="2"/>
    </xf>
    <xf numFmtId="49" fontId="0" fillId="5" borderId="51" xfId="0" applyNumberFormat="1" applyFill="1" applyBorder="1"/>
    <xf numFmtId="0" fontId="0" fillId="4" borderId="52" xfId="0" applyFill="1" applyBorder="1" applyAlignment="1">
      <alignment horizontal="left" indent="2"/>
    </xf>
    <xf numFmtId="49" fontId="0" fillId="4" borderId="53" xfId="0" applyNumberFormat="1" applyFill="1" applyBorder="1"/>
    <xf numFmtId="0" fontId="0" fillId="3" borderId="40" xfId="0" applyFill="1" applyBorder="1"/>
    <xf numFmtId="0" fontId="0" fillId="3" borderId="32" xfId="0" applyFill="1" applyBorder="1"/>
    <xf numFmtId="0" fontId="0" fillId="0" borderId="1" xfId="0" applyFill="1" applyBorder="1" applyAlignment="1">
      <alignment horizontal="left" indent="1"/>
    </xf>
    <xf numFmtId="4" fontId="0" fillId="0" borderId="1" xfId="0" applyNumberFormat="1" applyFill="1" applyBorder="1"/>
    <xf numFmtId="49" fontId="0" fillId="0" borderId="1" xfId="0" applyNumberFormat="1" applyFill="1" applyBorder="1"/>
    <xf numFmtId="0" fontId="4" fillId="0" borderId="1" xfId="0" applyFont="1" applyBorder="1"/>
    <xf numFmtId="4" fontId="2" fillId="0" borderId="1" xfId="0" applyNumberFormat="1" applyFont="1" applyBorder="1"/>
    <xf numFmtId="4" fontId="0" fillId="5" borderId="10" xfId="0" applyNumberFormat="1" applyFont="1" applyFill="1" applyBorder="1"/>
    <xf numFmtId="0" fontId="0" fillId="5" borderId="36" xfId="0" applyFill="1" applyBorder="1"/>
    <xf numFmtId="0" fontId="0" fillId="5" borderId="37" xfId="0" applyFill="1" applyBorder="1"/>
    <xf numFmtId="0" fontId="0" fillId="5" borderId="10" xfId="0" applyFill="1" applyBorder="1"/>
    <xf numFmtId="0" fontId="0" fillId="6" borderId="55" xfId="0" applyFill="1" applyBorder="1"/>
    <xf numFmtId="0" fontId="0" fillId="6" borderId="32" xfId="0" applyFont="1" applyFill="1" applyBorder="1"/>
    <xf numFmtId="0" fontId="0" fillId="2" borderId="0" xfId="0" applyFill="1" applyBorder="1" applyAlignment="1">
      <alignment horizontal="left" indent="3"/>
    </xf>
    <xf numFmtId="4" fontId="0" fillId="2" borderId="0" xfId="0" applyNumberFormat="1" applyFont="1" applyFill="1" applyBorder="1"/>
    <xf numFmtId="4" fontId="0" fillId="2" borderId="56" xfId="0" applyNumberFormat="1" applyFill="1" applyBorder="1"/>
    <xf numFmtId="0" fontId="0" fillId="2" borderId="56" xfId="0" applyFill="1" applyBorder="1"/>
    <xf numFmtId="4" fontId="0" fillId="2" borderId="56" xfId="0" applyNumberFormat="1" applyFont="1" applyFill="1" applyBorder="1"/>
    <xf numFmtId="0" fontId="0" fillId="2" borderId="56" xfId="0" applyFill="1" applyBorder="1" applyAlignment="1">
      <alignment horizontal="left" indent="3"/>
    </xf>
    <xf numFmtId="0" fontId="8" fillId="6" borderId="49" xfId="0" applyFont="1" applyFill="1" applyBorder="1" applyAlignment="1">
      <alignment horizontal="left" indent="2"/>
    </xf>
    <xf numFmtId="0" fontId="8" fillId="2" borderId="31" xfId="0" applyFont="1" applyFill="1" applyBorder="1" applyAlignment="1">
      <alignment horizontal="left" indent="3"/>
    </xf>
    <xf numFmtId="4" fontId="2" fillId="2" borderId="31" xfId="0" applyNumberFormat="1" applyFont="1" applyFill="1" applyBorder="1"/>
    <xf numFmtId="0" fontId="0" fillId="2" borderId="31" xfId="0" applyFill="1" applyBorder="1"/>
    <xf numFmtId="0" fontId="0" fillId="2" borderId="57" xfId="0" applyFill="1" applyBorder="1" applyAlignment="1">
      <alignment horizontal="left" indent="3"/>
    </xf>
    <xf numFmtId="0" fontId="0" fillId="2" borderId="57" xfId="0" applyFill="1" applyBorder="1"/>
    <xf numFmtId="4" fontId="0" fillId="2" borderId="57" xfId="0" applyNumberFormat="1" applyFill="1" applyBorder="1"/>
    <xf numFmtId="49" fontId="0" fillId="2" borderId="57" xfId="0" applyNumberFormat="1" applyFill="1" applyBorder="1"/>
    <xf numFmtId="0" fontId="0" fillId="6" borderId="50" xfId="0" applyFill="1" applyBorder="1" applyAlignment="1">
      <alignment horizontal="left" indent="2"/>
    </xf>
    <xf numFmtId="49" fontId="0" fillId="6" borderId="51" xfId="0" applyNumberFormat="1" applyFill="1" applyBorder="1"/>
    <xf numFmtId="0" fontId="0" fillId="6" borderId="40" xfId="0" applyFill="1" applyBorder="1"/>
    <xf numFmtId="0" fontId="0" fillId="6" borderId="43" xfId="0" applyFill="1" applyBorder="1"/>
    <xf numFmtId="0" fontId="0" fillId="0" borderId="57" xfId="0" applyBorder="1"/>
    <xf numFmtId="0" fontId="0" fillId="6" borderId="58" xfId="0" applyFont="1" applyFill="1" applyBorder="1" applyAlignment="1">
      <alignment horizontal="left" indent="2"/>
    </xf>
    <xf numFmtId="0" fontId="0" fillId="0" borderId="0" xfId="0" applyProtection="1">
      <protection locked="0"/>
    </xf>
    <xf numFmtId="0" fontId="0" fillId="3" borderId="10" xfId="0" applyFill="1" applyBorder="1"/>
    <xf numFmtId="4" fontId="28" fillId="2" borderId="0" xfId="0" applyNumberFormat="1" applyFont="1" applyFill="1" applyBorder="1"/>
    <xf numFmtId="0" fontId="0" fillId="5" borderId="15" xfId="0" applyFill="1" applyBorder="1"/>
    <xf numFmtId="0" fontId="0" fillId="5" borderId="16" xfId="0" applyFill="1" applyBorder="1" applyAlignment="1">
      <alignment horizontal="left" indent="3"/>
    </xf>
    <xf numFmtId="0" fontId="0" fillId="5" borderId="17" xfId="0" applyFill="1" applyBorder="1"/>
    <xf numFmtId="0" fontId="0" fillId="5" borderId="21" xfId="0" applyFill="1" applyBorder="1"/>
    <xf numFmtId="0" fontId="0" fillId="6" borderId="15" xfId="0" applyFill="1" applyBorder="1"/>
    <xf numFmtId="0" fontId="0" fillId="6" borderId="17" xfId="0" applyFill="1" applyBorder="1"/>
    <xf numFmtId="0" fontId="0" fillId="6" borderId="51" xfId="0" applyFont="1" applyFill="1" applyBorder="1"/>
    <xf numFmtId="0" fontId="0" fillId="6" borderId="59" xfId="0" applyFill="1" applyBorder="1"/>
    <xf numFmtId="0" fontId="0" fillId="6" borderId="51" xfId="0" applyFill="1" applyBorder="1"/>
    <xf numFmtId="0" fontId="0" fillId="6" borderId="20" xfId="0" applyFill="1" applyBorder="1"/>
    <xf numFmtId="0" fontId="0" fillId="5" borderId="49" xfId="0" applyFont="1" applyFill="1" applyBorder="1" applyAlignment="1">
      <alignment horizontal="left" indent="3"/>
    </xf>
    <xf numFmtId="0" fontId="2" fillId="5" borderId="61" xfId="0" applyFont="1" applyFill="1" applyBorder="1" applyAlignment="1">
      <alignment horizontal="left" indent="2"/>
    </xf>
    <xf numFmtId="165" fontId="2" fillId="5" borderId="10" xfId="0" applyNumberFormat="1" applyFont="1" applyFill="1" applyBorder="1"/>
    <xf numFmtId="0" fontId="0" fillId="5" borderId="49" xfId="0" applyFill="1" applyBorder="1" applyAlignment="1">
      <alignment horizontal="left"/>
    </xf>
    <xf numFmtId="0" fontId="4" fillId="5" borderId="1" xfId="0" applyFont="1" applyFill="1" applyBorder="1"/>
    <xf numFmtId="4" fontId="2" fillId="5" borderId="1" xfId="0" applyNumberFormat="1" applyFont="1" applyFill="1" applyBorder="1"/>
    <xf numFmtId="49" fontId="0" fillId="5" borderId="2" xfId="0" applyNumberFormat="1" applyFont="1" applyFill="1" applyBorder="1"/>
    <xf numFmtId="0" fontId="4" fillId="6" borderId="1" xfId="0" applyFont="1" applyFill="1" applyBorder="1"/>
    <xf numFmtId="4" fontId="2" fillId="6" borderId="1" xfId="0" applyNumberFormat="1" applyFont="1" applyFill="1" applyBorder="1"/>
    <xf numFmtId="0" fontId="0" fillId="6" borderId="49" xfId="0" applyFont="1" applyFill="1" applyBorder="1" applyAlignment="1">
      <alignment horizontal="left"/>
    </xf>
    <xf numFmtId="165" fontId="7" fillId="4" borderId="7" xfId="0" applyNumberFormat="1" applyFont="1" applyFill="1" applyBorder="1"/>
    <xf numFmtId="165" fontId="2" fillId="4" borderId="10" xfId="0" applyNumberFormat="1" applyFont="1" applyFill="1" applyBorder="1"/>
    <xf numFmtId="165" fontId="2" fillId="4" borderId="46" xfId="0" applyNumberFormat="1" applyFont="1" applyFill="1" applyBorder="1"/>
    <xf numFmtId="165" fontId="2" fillId="5" borderId="14" xfId="0" applyNumberFormat="1" applyFont="1" applyFill="1" applyBorder="1"/>
    <xf numFmtId="165" fontId="2" fillId="5" borderId="46" xfId="0" applyNumberFormat="1" applyFont="1" applyFill="1" applyBorder="1"/>
    <xf numFmtId="165" fontId="4" fillId="6" borderId="14" xfId="0" applyNumberFormat="1" applyFont="1" applyFill="1" applyBorder="1"/>
    <xf numFmtId="165" fontId="2" fillId="6" borderId="10" xfId="0" applyNumberFormat="1" applyFont="1" applyFill="1" applyBorder="1"/>
    <xf numFmtId="165" fontId="2" fillId="6" borderId="46" xfId="0" applyNumberFormat="1" applyFont="1" applyFill="1" applyBorder="1"/>
    <xf numFmtId="165" fontId="2" fillId="6" borderId="19" xfId="0" applyNumberFormat="1" applyFont="1" applyFill="1" applyBorder="1"/>
    <xf numFmtId="165" fontId="2" fillId="6" borderId="14" xfId="0" applyNumberFormat="1" applyFont="1" applyFill="1" applyBorder="1"/>
    <xf numFmtId="4" fontId="0" fillId="5" borderId="17" xfId="0" applyNumberFormat="1" applyFill="1" applyBorder="1"/>
    <xf numFmtId="4" fontId="0" fillId="6" borderId="11" xfId="0" applyNumberFormat="1" applyFont="1" applyFill="1" applyBorder="1"/>
    <xf numFmtId="0" fontId="0" fillId="6" borderId="49" xfId="0" applyFill="1" applyBorder="1"/>
    <xf numFmtId="165" fontId="0" fillId="6" borderId="46" xfId="0" applyNumberFormat="1" applyFill="1" applyBorder="1"/>
    <xf numFmtId="0" fontId="0" fillId="6" borderId="60" xfId="0" applyFill="1" applyBorder="1"/>
    <xf numFmtId="0" fontId="2" fillId="6" borderId="58" xfId="0" applyFont="1" applyFill="1" applyBorder="1" applyAlignment="1">
      <alignment horizontal="left" indent="2"/>
    </xf>
    <xf numFmtId="165" fontId="2" fillId="6" borderId="32" xfId="0" applyNumberFormat="1" applyFont="1" applyFill="1" applyBorder="1"/>
    <xf numFmtId="0" fontId="0" fillId="6" borderId="40" xfId="0" applyFont="1" applyFill="1" applyBorder="1"/>
    <xf numFmtId="0" fontId="0" fillId="6" borderId="11" xfId="0" applyFont="1" applyFill="1" applyBorder="1"/>
    <xf numFmtId="0" fontId="0" fillId="6" borderId="17" xfId="0" applyFont="1" applyFill="1" applyBorder="1"/>
    <xf numFmtId="0" fontId="0" fillId="6" borderId="38" xfId="0" applyFont="1" applyFill="1" applyBorder="1" applyAlignment="1">
      <alignment wrapText="1"/>
    </xf>
    <xf numFmtId="0" fontId="0" fillId="6" borderId="11" xfId="0" applyFont="1" applyFill="1" applyBorder="1" applyAlignment="1">
      <alignment wrapText="1"/>
    </xf>
    <xf numFmtId="0" fontId="0" fillId="5" borderId="10" xfId="0" applyFill="1" applyBorder="1" applyAlignment="1">
      <alignment wrapText="1"/>
    </xf>
    <xf numFmtId="0" fontId="26" fillId="5" borderId="10" xfId="0" applyFont="1" applyFill="1" applyBorder="1"/>
    <xf numFmtId="165" fontId="0" fillId="6" borderId="1" xfId="0" applyNumberFormat="1" applyFont="1" applyFill="1" applyBorder="1"/>
    <xf numFmtId="4" fontId="0" fillId="6" borderId="46" xfId="0" applyNumberFormat="1" applyFont="1" applyFill="1" applyBorder="1"/>
    <xf numFmtId="165" fontId="0" fillId="6" borderId="10" xfId="0" applyNumberFormat="1" applyFont="1" applyFill="1" applyBorder="1"/>
    <xf numFmtId="0" fontId="0" fillId="5" borderId="58" xfId="0" applyFont="1" applyFill="1" applyBorder="1" applyAlignment="1">
      <alignment horizontal="left" indent="3"/>
    </xf>
    <xf numFmtId="165" fontId="0" fillId="39" borderId="10" xfId="0" applyNumberFormat="1" applyFont="1" applyFill="1" applyBorder="1" applyProtection="1">
      <protection locked="0"/>
    </xf>
    <xf numFmtId="4" fontId="0" fillId="39" borderId="10" xfId="0" applyNumberFormat="1" applyFill="1" applyBorder="1" applyProtection="1">
      <protection locked="0"/>
    </xf>
    <xf numFmtId="165" fontId="0" fillId="39" borderId="10" xfId="0" applyNumberFormat="1" applyFill="1" applyBorder="1" applyProtection="1">
      <protection locked="0"/>
    </xf>
    <xf numFmtId="49" fontId="0" fillId="39" borderId="11" xfId="0" applyNumberFormat="1" applyFill="1" applyBorder="1" applyProtection="1">
      <protection locked="0"/>
    </xf>
    <xf numFmtId="4" fontId="0" fillId="39" borderId="19" xfId="0" applyNumberFormat="1" applyFill="1" applyBorder="1" applyProtection="1">
      <protection locked="0"/>
    </xf>
    <xf numFmtId="0" fontId="2" fillId="39" borderId="13" xfId="0" applyFont="1" applyFill="1" applyBorder="1" applyAlignment="1" applyProtection="1">
      <alignment horizontal="left" indent="2"/>
      <protection locked="0"/>
    </xf>
    <xf numFmtId="165" fontId="0" fillId="39" borderId="7" xfId="0" applyNumberFormat="1" applyFont="1" applyFill="1" applyBorder="1" applyProtection="1">
      <protection locked="0"/>
    </xf>
    <xf numFmtId="165" fontId="0" fillId="39" borderId="46" xfId="0" applyNumberFormat="1" applyFont="1" applyFill="1" applyBorder="1" applyProtection="1">
      <protection locked="0"/>
    </xf>
    <xf numFmtId="14" fontId="0" fillId="39" borderId="10" xfId="0" applyNumberFormat="1" applyFont="1" applyFill="1" applyBorder="1" applyProtection="1">
      <protection locked="0"/>
    </xf>
    <xf numFmtId="14" fontId="0" fillId="39" borderId="46" xfId="0" applyNumberFormat="1" applyFont="1" applyFill="1" applyBorder="1" applyProtection="1">
      <protection locked="0"/>
    </xf>
    <xf numFmtId="0" fontId="2" fillId="5" borderId="14" xfId="0" applyFont="1" applyFill="1" applyBorder="1" applyAlignment="1">
      <alignment horizontal="left" indent="2"/>
    </xf>
    <xf numFmtId="0" fontId="2" fillId="5" borderId="42" xfId="0" applyFont="1" applyFill="1" applyBorder="1" applyAlignment="1">
      <alignment horizontal="left" indent="2"/>
    </xf>
    <xf numFmtId="0" fontId="2" fillId="6" borderId="61" xfId="0" applyFont="1" applyFill="1" applyBorder="1" applyAlignment="1">
      <alignment horizontal="left" indent="2"/>
    </xf>
    <xf numFmtId="0" fontId="2" fillId="6" borderId="14" xfId="0" applyFont="1" applyFill="1" applyBorder="1" applyAlignment="1">
      <alignment horizontal="left" indent="2"/>
    </xf>
    <xf numFmtId="0" fontId="2" fillId="6" borderId="42" xfId="0" applyFont="1" applyFill="1" applyBorder="1" applyAlignment="1">
      <alignment horizontal="left" indent="2"/>
    </xf>
    <xf numFmtId="0" fontId="0" fillId="6" borderId="61" xfId="0" applyFill="1" applyBorder="1"/>
    <xf numFmtId="49" fontId="0" fillId="39" borderId="17" xfId="0" applyNumberFormat="1" applyFill="1" applyBorder="1" applyProtection="1">
      <protection locked="0"/>
    </xf>
    <xf numFmtId="0" fontId="0" fillId="39" borderId="17" xfId="0" applyFill="1" applyBorder="1" applyProtection="1">
      <protection locked="0"/>
    </xf>
    <xf numFmtId="0" fontId="0" fillId="6" borderId="64" xfId="0" applyFont="1" applyFill="1" applyBorder="1" applyAlignment="1">
      <alignment horizontal="left" indent="2"/>
    </xf>
    <xf numFmtId="49" fontId="0" fillId="6" borderId="51" xfId="0" applyNumberFormat="1" applyFont="1" applyFill="1" applyBorder="1"/>
    <xf numFmtId="0" fontId="0" fillId="6" borderId="65" xfId="0" applyFont="1" applyFill="1" applyBorder="1" applyAlignment="1">
      <alignment horizontal="left" indent="2"/>
    </xf>
    <xf numFmtId="49" fontId="0" fillId="6" borderId="17" xfId="0" applyNumberFormat="1" applyFont="1" applyFill="1" applyBorder="1"/>
    <xf numFmtId="4" fontId="0" fillId="39" borderId="17" xfId="0" applyNumberFormat="1" applyFill="1" applyBorder="1" applyProtection="1">
      <protection locked="0"/>
    </xf>
    <xf numFmtId="49" fontId="0" fillId="39" borderId="59" xfId="0" applyNumberFormat="1" applyFill="1" applyBorder="1" applyProtection="1">
      <protection locked="0"/>
    </xf>
    <xf numFmtId="49" fontId="0" fillId="39" borderId="51" xfId="0" applyNumberFormat="1" applyFill="1" applyBorder="1" applyProtection="1">
      <protection locked="0"/>
    </xf>
    <xf numFmtId="49" fontId="0" fillId="39" borderId="20" xfId="0" applyNumberFormat="1" applyFill="1" applyBorder="1" applyProtection="1">
      <protection locked="0"/>
    </xf>
    <xf numFmtId="167" fontId="0" fillId="39" borderId="19" xfId="0" applyNumberFormat="1" applyFont="1" applyFill="1" applyBorder="1" applyProtection="1">
      <protection locked="0"/>
    </xf>
    <xf numFmtId="167" fontId="2" fillId="6" borderId="19" xfId="0" applyNumberFormat="1" applyFont="1" applyFill="1" applyBorder="1"/>
    <xf numFmtId="167" fontId="2" fillId="4" borderId="46" xfId="0" applyNumberFormat="1" applyFont="1" applyFill="1" applyBorder="1"/>
    <xf numFmtId="49" fontId="0" fillId="6" borderId="62" xfId="0" applyNumberFormat="1" applyFill="1" applyBorder="1"/>
    <xf numFmtId="165" fontId="0" fillId="5" borderId="10" xfId="0" applyNumberFormat="1" applyFill="1" applyBorder="1"/>
    <xf numFmtId="165" fontId="0" fillId="5" borderId="46" xfId="0" applyNumberFormat="1" applyFill="1" applyBorder="1"/>
    <xf numFmtId="0" fontId="0" fillId="5" borderId="63" xfId="0" applyFill="1" applyBorder="1"/>
    <xf numFmtId="0" fontId="0" fillId="5" borderId="31" xfId="0" applyFill="1" applyBorder="1"/>
    <xf numFmtId="49" fontId="0" fillId="5" borderId="15" xfId="0" applyNumberFormat="1" applyFill="1" applyBorder="1"/>
    <xf numFmtId="0" fontId="0" fillId="5" borderId="10" xfId="0" applyFont="1" applyFill="1" applyBorder="1"/>
    <xf numFmtId="49" fontId="0" fillId="6" borderId="1" xfId="0" applyNumberFormat="1" applyFont="1" applyFill="1" applyBorder="1"/>
    <xf numFmtId="167" fontId="2" fillId="5" borderId="10" xfId="0" applyNumberFormat="1" applyFont="1" applyFill="1" applyBorder="1"/>
    <xf numFmtId="0" fontId="0" fillId="5" borderId="11" xfId="0" applyFont="1" applyFill="1" applyBorder="1"/>
    <xf numFmtId="165" fontId="0" fillId="5" borderId="10" xfId="0" applyNumberFormat="1" applyFont="1" applyFill="1" applyBorder="1"/>
    <xf numFmtId="167" fontId="0" fillId="5" borderId="10" xfId="0" applyNumberFormat="1" applyFont="1" applyFill="1" applyBorder="1"/>
    <xf numFmtId="0" fontId="2" fillId="6" borderId="66" xfId="0" applyFont="1" applyFill="1" applyBorder="1" applyAlignment="1">
      <alignment horizontal="left" indent="2"/>
    </xf>
    <xf numFmtId="0" fontId="2" fillId="6" borderId="67" xfId="0" applyFont="1" applyFill="1" applyBorder="1" applyAlignment="1">
      <alignment horizontal="left" indent="2"/>
    </xf>
    <xf numFmtId="0" fontId="0" fillId="6" borderId="68" xfId="0" applyFont="1" applyFill="1" applyBorder="1" applyAlignment="1">
      <alignment horizontal="left" indent="2"/>
    </xf>
    <xf numFmtId="0" fontId="8" fillId="6" borderId="68" xfId="0" applyFont="1" applyFill="1" applyBorder="1" applyAlignment="1">
      <alignment horizontal="left" indent="2"/>
    </xf>
    <xf numFmtId="0" fontId="0" fillId="6" borderId="68" xfId="0" applyFont="1" applyFill="1" applyBorder="1" applyAlignment="1">
      <alignment horizontal="left"/>
    </xf>
    <xf numFmtId="14" fontId="0" fillId="39" borderId="69" xfId="0" applyNumberFormat="1" applyFont="1" applyFill="1" applyBorder="1" applyProtection="1">
      <protection locked="0"/>
    </xf>
    <xf numFmtId="165" fontId="0" fillId="39" borderId="69" xfId="0" applyNumberFormat="1" applyFont="1" applyFill="1" applyBorder="1" applyProtection="1">
      <protection locked="0"/>
    </xf>
    <xf numFmtId="14" fontId="0" fillId="39" borderId="70" xfId="0" applyNumberFormat="1" applyFont="1" applyFill="1" applyBorder="1" applyProtection="1">
      <protection locked="0"/>
    </xf>
    <xf numFmtId="165" fontId="0" fillId="39" borderId="70" xfId="0" applyNumberFormat="1" applyFont="1" applyFill="1" applyBorder="1" applyProtection="1">
      <protection locked="0"/>
    </xf>
    <xf numFmtId="165" fontId="30" fillId="39" borderId="69" xfId="0" applyNumberFormat="1" applyFont="1" applyFill="1" applyBorder="1" applyProtection="1">
      <protection locked="0"/>
    </xf>
    <xf numFmtId="165" fontId="30" fillId="39" borderId="70" xfId="0" applyNumberFormat="1" applyFont="1" applyFill="1" applyBorder="1" applyProtection="1">
      <protection locked="0"/>
    </xf>
    <xf numFmtId="0" fontId="30" fillId="39" borderId="69" xfId="0" applyFont="1" applyFill="1" applyBorder="1" applyProtection="1">
      <protection locked="0"/>
    </xf>
    <xf numFmtId="0" fontId="30" fillId="39" borderId="70" xfId="0" applyFont="1" applyFill="1" applyBorder="1" applyProtection="1">
      <protection locked="0"/>
    </xf>
    <xf numFmtId="165" fontId="2" fillId="6" borderId="67" xfId="0" applyNumberFormat="1" applyFont="1" applyFill="1" applyBorder="1"/>
    <xf numFmtId="165" fontId="2" fillId="6" borderId="67" xfId="0" applyNumberFormat="1" applyFont="1" applyFill="1" applyBorder="1" applyAlignment="1" applyProtection="1">
      <alignment horizontal="left" indent="2"/>
      <protection locked="0"/>
    </xf>
    <xf numFmtId="165" fontId="31" fillId="6" borderId="67" xfId="0" applyNumberFormat="1" applyFont="1" applyFill="1" applyBorder="1" applyAlignment="1" applyProtection="1">
      <alignment horizontal="left" indent="2"/>
      <protection locked="0"/>
    </xf>
    <xf numFmtId="0" fontId="31" fillId="6" borderId="67" xfId="0" applyFont="1" applyFill="1" applyBorder="1" applyAlignment="1" applyProtection="1">
      <alignment horizontal="left" indent="2"/>
      <protection locked="0"/>
    </xf>
    <xf numFmtId="0" fontId="31" fillId="40" borderId="67" xfId="0" applyFont="1" applyFill="1" applyBorder="1" applyAlignment="1">
      <alignment horizontal="left" indent="2"/>
    </xf>
    <xf numFmtId="0" fontId="30" fillId="41" borderId="69" xfId="0" applyFont="1" applyFill="1" applyBorder="1" applyProtection="1">
      <protection locked="0"/>
    </xf>
    <xf numFmtId="0" fontId="30" fillId="41" borderId="70" xfId="0" applyFont="1" applyFill="1" applyBorder="1" applyProtection="1">
      <protection locked="0"/>
    </xf>
    <xf numFmtId="0" fontId="0" fillId="6" borderId="64" xfId="0" applyFill="1" applyBorder="1" applyAlignment="1">
      <alignment horizontal="left" indent="2"/>
    </xf>
    <xf numFmtId="165" fontId="0" fillId="39" borderId="32" xfId="0" applyNumberFormat="1" applyFont="1" applyFill="1" applyBorder="1" applyProtection="1">
      <protection locked="0"/>
    </xf>
    <xf numFmtId="0" fontId="0" fillId="39" borderId="51" xfId="0" applyFill="1" applyBorder="1" applyProtection="1">
      <protection locked="0"/>
    </xf>
    <xf numFmtId="165" fontId="2" fillId="39" borderId="10" xfId="0" applyNumberFormat="1" applyFont="1" applyFill="1" applyBorder="1" applyProtection="1">
      <protection locked="0"/>
    </xf>
    <xf numFmtId="14" fontId="0" fillId="6" borderId="16" xfId="0" applyNumberFormat="1" applyFill="1" applyBorder="1" applyAlignment="1">
      <alignment horizontal="left" indent="2"/>
    </xf>
    <xf numFmtId="14" fontId="0" fillId="6" borderId="17" xfId="0" applyNumberFormat="1" applyFill="1" applyBorder="1"/>
    <xf numFmtId="14" fontId="0" fillId="6" borderId="18" xfId="0" applyNumberFormat="1" applyFill="1" applyBorder="1" applyAlignment="1">
      <alignment horizontal="left" indent="2"/>
    </xf>
    <xf numFmtId="14" fontId="0" fillId="6" borderId="20" xfId="0" applyNumberFormat="1" applyFill="1" applyBorder="1"/>
    <xf numFmtId="49" fontId="0" fillId="0" borderId="0" xfId="0" applyNumberFormat="1" applyFill="1" applyBorder="1"/>
    <xf numFmtId="0" fontId="0" fillId="38" borderId="10" xfId="0" applyFont="1" applyFill="1" applyBorder="1"/>
    <xf numFmtId="0" fontId="0" fillId="38" borderId="10" xfId="0" applyFill="1" applyBorder="1"/>
    <xf numFmtId="4" fontId="0" fillId="38" borderId="10" xfId="0" applyNumberFormat="1" applyFont="1" applyFill="1" applyBorder="1"/>
    <xf numFmtId="49" fontId="0" fillId="0" borderId="57" xfId="0" applyNumberFormat="1" applyFill="1" applyBorder="1"/>
    <xf numFmtId="49" fontId="0" fillId="5" borderId="1" xfId="0" applyNumberFormat="1" applyFont="1" applyFill="1" applyBorder="1"/>
    <xf numFmtId="0" fontId="4" fillId="5" borderId="71" xfId="0" applyFont="1" applyFill="1" applyBorder="1"/>
    <xf numFmtId="0" fontId="2" fillId="38" borderId="10" xfId="0" applyFont="1" applyFill="1" applyBorder="1" applyAlignment="1">
      <alignment horizontal="left" indent="2"/>
    </xf>
    <xf numFmtId="167" fontId="2" fillId="6" borderId="10" xfId="0" applyNumberFormat="1" applyFont="1" applyFill="1" applyBorder="1"/>
    <xf numFmtId="167" fontId="0" fillId="6" borderId="10" xfId="0" applyNumberFormat="1" applyFont="1" applyFill="1" applyBorder="1"/>
    <xf numFmtId="4" fontId="32" fillId="6" borderId="10" xfId="0" applyNumberFormat="1" applyFont="1" applyFill="1" applyBorder="1"/>
    <xf numFmtId="0" fontId="32" fillId="6" borderId="10" xfId="0" applyFont="1" applyFill="1" applyBorder="1"/>
    <xf numFmtId="0" fontId="0" fillId="6" borderId="10" xfId="0" applyFont="1" applyFill="1" applyBorder="1"/>
    <xf numFmtId="165" fontId="0" fillId="6" borderId="32" xfId="0" applyNumberFormat="1" applyFont="1" applyFill="1" applyBorder="1" applyProtection="1">
      <protection locked="0"/>
    </xf>
    <xf numFmtId="0" fontId="0" fillId="6" borderId="51" xfId="0" applyFill="1" applyBorder="1" applyProtection="1">
      <protection locked="0"/>
    </xf>
    <xf numFmtId="0" fontId="4" fillId="6" borderId="71" xfId="0" applyFont="1" applyFill="1" applyBorder="1"/>
    <xf numFmtId="0" fontId="0" fillId="6" borderId="1" xfId="0" applyFill="1" applyBorder="1"/>
    <xf numFmtId="0" fontId="0" fillId="6" borderId="2" xfId="0" applyFill="1" applyBorder="1"/>
    <xf numFmtId="49" fontId="0" fillId="5" borderId="61" xfId="0" applyNumberFormat="1" applyFont="1" applyFill="1" applyBorder="1"/>
    <xf numFmtId="49" fontId="0" fillId="5" borderId="49" xfId="0" applyNumberFormat="1" applyFill="1" applyBorder="1"/>
    <xf numFmtId="49" fontId="0" fillId="5" borderId="54" xfId="0" applyNumberFormat="1" applyFill="1" applyBorder="1"/>
    <xf numFmtId="49" fontId="0" fillId="5" borderId="20" xfId="0" applyNumberFormat="1" applyFill="1" applyBorder="1"/>
    <xf numFmtId="4" fontId="0" fillId="39" borderId="19" xfId="0" applyNumberFormat="1" applyFont="1" applyFill="1" applyBorder="1" applyProtection="1">
      <protection locked="0"/>
    </xf>
    <xf numFmtId="0" fontId="0" fillId="6" borderId="39" xfId="0" applyFont="1" applyFill="1" applyBorder="1"/>
    <xf numFmtId="167" fontId="2" fillId="6" borderId="19" xfId="0" applyNumberFormat="1" applyFont="1" applyFill="1" applyBorder="1" applyProtection="1">
      <protection locked="0"/>
    </xf>
    <xf numFmtId="165" fontId="0" fillId="3" borderId="37" xfId="0" applyNumberFormat="1" applyFont="1" applyFill="1" applyBorder="1"/>
    <xf numFmtId="165" fontId="7" fillId="3" borderId="7" xfId="0" applyNumberFormat="1" applyFont="1" applyFill="1" applyBorder="1"/>
    <xf numFmtId="165" fontId="2" fillId="3" borderId="37" xfId="0" applyNumberFormat="1" applyFont="1" applyFill="1" applyBorder="1"/>
    <xf numFmtId="165" fontId="0" fillId="3" borderId="11" xfId="0" applyNumberFormat="1" applyFill="1" applyBorder="1"/>
    <xf numFmtId="165" fontId="2" fillId="3" borderId="10" xfId="0" applyNumberFormat="1" applyFont="1" applyFill="1" applyBorder="1"/>
    <xf numFmtId="165" fontId="0" fillId="3" borderId="32" xfId="0" applyNumberFormat="1" applyFill="1" applyBorder="1"/>
    <xf numFmtId="165" fontId="2" fillId="3" borderId="46" xfId="0" applyNumberFormat="1" applyFont="1" applyFill="1" applyBorder="1"/>
    <xf numFmtId="165" fontId="0" fillId="0" borderId="1" xfId="0" applyNumberFormat="1" applyBorder="1"/>
    <xf numFmtId="165" fontId="0" fillId="5" borderId="14" xfId="0" applyNumberFormat="1" applyFont="1" applyFill="1" applyBorder="1"/>
    <xf numFmtId="165" fontId="4" fillId="5" borderId="14" xfId="0" applyNumberFormat="1" applyFont="1" applyFill="1" applyBorder="1"/>
    <xf numFmtId="165" fontId="2" fillId="38" borderId="37" xfId="0" applyNumberFormat="1" applyFont="1" applyFill="1" applyBorder="1"/>
    <xf numFmtId="165" fontId="0" fillId="2" borderId="1" xfId="0" applyNumberFormat="1" applyFill="1" applyBorder="1"/>
    <xf numFmtId="165" fontId="0" fillId="5" borderId="42" xfId="0" applyNumberFormat="1" applyFill="1" applyBorder="1"/>
    <xf numFmtId="165" fontId="27" fillId="5" borderId="14" xfId="0" applyNumberFormat="1" applyFont="1" applyFill="1" applyBorder="1"/>
    <xf numFmtId="165" fontId="27" fillId="5" borderId="14" xfId="44" applyNumberFormat="1" applyFont="1" applyFill="1" applyBorder="1"/>
    <xf numFmtId="165" fontId="0" fillId="5" borderId="11" xfId="0" applyNumberFormat="1" applyFill="1" applyBorder="1"/>
    <xf numFmtId="165" fontId="27" fillId="5" borderId="11" xfId="0" applyNumberFormat="1" applyFont="1" applyFill="1" applyBorder="1"/>
    <xf numFmtId="165" fontId="2" fillId="5" borderId="11" xfId="0" applyNumberFormat="1" applyFont="1" applyFill="1" applyBorder="1"/>
    <xf numFmtId="165" fontId="0" fillId="2" borderId="0" xfId="0" applyNumberFormat="1" applyFill="1" applyBorder="1"/>
    <xf numFmtId="165" fontId="29" fillId="2" borderId="0" xfId="0" applyNumberFormat="1" applyFont="1" applyFill="1" applyBorder="1"/>
    <xf numFmtId="165" fontId="0" fillId="5" borderId="37" xfId="0" applyNumberFormat="1" applyFill="1" applyBorder="1"/>
    <xf numFmtId="165" fontId="2" fillId="5" borderId="7" xfId="0" applyNumberFormat="1" applyFont="1" applyFill="1" applyBorder="1"/>
    <xf numFmtId="165" fontId="27" fillId="5" borderId="7" xfId="0" applyNumberFormat="1" applyFont="1" applyFill="1" applyBorder="1"/>
    <xf numFmtId="165" fontId="27" fillId="5" borderId="7" xfId="44" applyNumberFormat="1" applyFont="1" applyFill="1" applyBorder="1"/>
    <xf numFmtId="165" fontId="0" fillId="2" borderId="56" xfId="0" applyNumberFormat="1" applyFill="1" applyBorder="1"/>
    <xf numFmtId="165" fontId="27" fillId="2" borderId="0" xfId="0" applyNumberFormat="1" applyFont="1" applyFill="1" applyBorder="1"/>
    <xf numFmtId="165" fontId="27" fillId="2" borderId="56" xfId="0" applyNumberFormat="1" applyFont="1" applyFill="1" applyBorder="1"/>
    <xf numFmtId="165" fontId="2" fillId="2" borderId="1" xfId="0" applyNumberFormat="1" applyFont="1" applyFill="1" applyBorder="1"/>
    <xf numFmtId="165" fontId="27" fillId="2" borderId="1" xfId="0" applyNumberFormat="1" applyFont="1" applyFill="1" applyBorder="1"/>
    <xf numFmtId="165" fontId="0" fillId="6" borderId="42" xfId="0" applyNumberFormat="1" applyFill="1" applyBorder="1"/>
    <xf numFmtId="165" fontId="4" fillId="6" borderId="42" xfId="0" applyNumberFormat="1" applyFont="1" applyFill="1" applyBorder="1"/>
    <xf numFmtId="165" fontId="0" fillId="6" borderId="11" xfId="0" applyNumberFormat="1" applyFill="1" applyBorder="1"/>
    <xf numFmtId="165" fontId="0" fillId="6" borderId="55" xfId="0" applyNumberFormat="1" applyFill="1" applyBorder="1"/>
    <xf numFmtId="165" fontId="0" fillId="6" borderId="32" xfId="0" applyNumberFormat="1" applyFill="1" applyBorder="1"/>
    <xf numFmtId="165" fontId="2" fillId="6" borderId="11" xfId="0" applyNumberFormat="1" applyFont="1" applyFill="1" applyBorder="1"/>
    <xf numFmtId="165" fontId="0" fillId="6" borderId="44" xfId="0" applyNumberFormat="1" applyFill="1" applyBorder="1"/>
    <xf numFmtId="165" fontId="0" fillId="6" borderId="14" xfId="0" applyNumberFormat="1" applyFill="1" applyBorder="1"/>
    <xf numFmtId="165" fontId="27" fillId="6" borderId="14" xfId="0" applyNumberFormat="1" applyFont="1" applyFill="1" applyBorder="1"/>
    <xf numFmtId="165" fontId="27" fillId="6" borderId="14" xfId="44" applyNumberFormat="1" applyFont="1" applyFill="1" applyBorder="1"/>
    <xf numFmtId="165" fontId="0" fillId="6" borderId="10" xfId="0" applyNumberFormat="1" applyFill="1" applyBorder="1"/>
    <xf numFmtId="165" fontId="27" fillId="6" borderId="11" xfId="0" applyNumberFormat="1" applyFont="1" applyFill="1" applyBorder="1"/>
    <xf numFmtId="165" fontId="27" fillId="6" borderId="32" xfId="0" applyNumberFormat="1" applyFont="1" applyFill="1" applyBorder="1"/>
    <xf numFmtId="165" fontId="0" fillId="6" borderId="32" xfId="0" applyNumberFormat="1" applyFont="1" applyFill="1" applyBorder="1"/>
    <xf numFmtId="165" fontId="0" fillId="6" borderId="11" xfId="0" applyNumberFormat="1" applyFont="1" applyFill="1" applyBorder="1"/>
    <xf numFmtId="165" fontId="27" fillId="6" borderId="10" xfId="0" applyNumberFormat="1" applyFont="1" applyFill="1" applyBorder="1"/>
    <xf numFmtId="165" fontId="0" fillId="6" borderId="19" xfId="0" applyNumberFormat="1" applyFill="1" applyBorder="1"/>
    <xf numFmtId="165" fontId="27" fillId="6" borderId="19" xfId="0" applyNumberFormat="1" applyFont="1" applyFill="1" applyBorder="1"/>
    <xf numFmtId="165" fontId="0" fillId="2" borderId="57" xfId="0" applyNumberFormat="1" applyFill="1" applyBorder="1"/>
    <xf numFmtId="165" fontId="27" fillId="2" borderId="57" xfId="0" applyNumberFormat="1" applyFont="1" applyFill="1" applyBorder="1"/>
    <xf numFmtId="165" fontId="0" fillId="2" borderId="31" xfId="0" applyNumberFormat="1" applyFill="1" applyBorder="1"/>
    <xf numFmtId="165" fontId="27" fillId="2" borderId="31" xfId="0" applyNumberFormat="1" applyFont="1" applyFill="1" applyBorder="1"/>
    <xf numFmtId="165" fontId="0" fillId="0" borderId="0" xfId="0" applyNumberFormat="1"/>
    <xf numFmtId="0" fontId="0" fillId="6" borderId="39" xfId="0" applyFont="1" applyFill="1" applyBorder="1" applyAlignment="1">
      <alignment wrapText="1"/>
    </xf>
    <xf numFmtId="0" fontId="0" fillId="6" borderId="10" xfId="0" applyFont="1" applyFill="1" applyBorder="1" applyAlignment="1">
      <alignment wrapText="1"/>
    </xf>
    <xf numFmtId="49" fontId="0" fillId="6" borderId="32" xfId="0" applyNumberFormat="1" applyFont="1" applyFill="1" applyBorder="1"/>
    <xf numFmtId="49" fontId="0" fillId="6" borderId="11" xfId="0" applyNumberFormat="1" applyFont="1" applyFill="1" applyBorder="1"/>
    <xf numFmtId="49" fontId="0" fillId="39" borderId="55" xfId="0" applyNumberFormat="1" applyFill="1" applyBorder="1" applyProtection="1">
      <protection locked="0"/>
    </xf>
    <xf numFmtId="49" fontId="0" fillId="6" borderId="32" xfId="0" applyNumberFormat="1" applyFill="1" applyBorder="1"/>
    <xf numFmtId="0" fontId="0" fillId="6" borderId="32" xfId="0" applyFill="1" applyBorder="1" applyProtection="1">
      <protection locked="0"/>
    </xf>
    <xf numFmtId="49" fontId="0" fillId="39" borderId="32" xfId="0" applyNumberFormat="1" applyFill="1" applyBorder="1" applyProtection="1">
      <protection locked="0"/>
    </xf>
    <xf numFmtId="49" fontId="0" fillId="39" borderId="44" xfId="0" applyNumberFormat="1" applyFill="1" applyBorder="1" applyProtection="1">
      <protection locked="0"/>
    </xf>
    <xf numFmtId="0" fontId="8" fillId="5" borderId="16" xfId="0" applyFont="1" applyFill="1" applyBorder="1" applyAlignment="1">
      <alignment horizontal="left" indent="3"/>
    </xf>
    <xf numFmtId="0" fontId="0" fillId="5" borderId="18" xfId="0" applyFill="1" applyBorder="1" applyAlignment="1">
      <alignment horizontal="left" indent="3"/>
    </xf>
    <xf numFmtId="4" fontId="0" fillId="39" borderId="20" xfId="0" applyNumberFormat="1" applyFill="1" applyBorder="1" applyProtection="1">
      <protection locked="0"/>
    </xf>
    <xf numFmtId="0" fontId="8" fillId="6" borderId="16" xfId="0" applyFont="1" applyFill="1" applyBorder="1" applyAlignment="1">
      <alignment horizontal="left" indent="2"/>
    </xf>
    <xf numFmtId="0" fontId="0" fillId="6" borderId="16" xfId="0" applyFill="1" applyBorder="1" applyAlignment="1">
      <alignment horizontal="left" indent="3"/>
    </xf>
    <xf numFmtId="167" fontId="0" fillId="39" borderId="10" xfId="0" applyNumberFormat="1" applyFont="1" applyFill="1" applyBorder="1" applyProtection="1">
      <protection locked="0"/>
    </xf>
    <xf numFmtId="0" fontId="0" fillId="6" borderId="49" xfId="0" applyFill="1" applyBorder="1" applyAlignment="1">
      <alignment horizontal="left" indent="2"/>
    </xf>
    <xf numFmtId="49" fontId="0" fillId="6" borderId="11" xfId="0" applyNumberFormat="1" applyFill="1" applyBorder="1"/>
    <xf numFmtId="0" fontId="8" fillId="6" borderId="58" xfId="0" applyFont="1" applyFill="1" applyBorder="1" applyAlignment="1">
      <alignment horizontal="left" indent="2"/>
    </xf>
    <xf numFmtId="165" fontId="0" fillId="6" borderId="7" xfId="0" applyNumberFormat="1" applyFont="1" applyFill="1" applyBorder="1"/>
    <xf numFmtId="49" fontId="0" fillId="6" borderId="37" xfId="0" applyNumberFormat="1" applyFill="1" applyBorder="1"/>
    <xf numFmtId="0" fontId="0" fillId="6" borderId="54" xfId="0" applyFill="1" applyBorder="1" applyAlignment="1">
      <alignment horizontal="left" indent="2"/>
    </xf>
    <xf numFmtId="165" fontId="0" fillId="39" borderId="46" xfId="0" applyNumberFormat="1" applyFill="1" applyBorder="1" applyProtection="1">
      <protection locked="0"/>
    </xf>
    <xf numFmtId="166" fontId="0" fillId="39" borderId="16" xfId="0" applyNumberFormat="1" applyFont="1" applyFill="1" applyBorder="1" applyAlignment="1" applyProtection="1">
      <alignment horizontal="left"/>
      <protection locked="0"/>
    </xf>
    <xf numFmtId="0" fontId="0" fillId="39" borderId="10" xfId="0" applyFont="1" applyFill="1" applyBorder="1" applyProtection="1">
      <protection locked="0"/>
    </xf>
    <xf numFmtId="0" fontId="0" fillId="39" borderId="10" xfId="0" applyFill="1" applyBorder="1" applyProtection="1">
      <protection locked="0"/>
    </xf>
    <xf numFmtId="166" fontId="0" fillId="39" borderId="18" xfId="0" applyNumberFormat="1" applyFont="1" applyFill="1" applyBorder="1" applyAlignment="1" applyProtection="1">
      <alignment horizontal="left"/>
      <protection locked="0"/>
    </xf>
    <xf numFmtId="165" fontId="0" fillId="39" borderId="19" xfId="0" applyNumberFormat="1" applyFont="1" applyFill="1" applyBorder="1" applyProtection="1">
      <protection locked="0"/>
    </xf>
    <xf numFmtId="0" fontId="0" fillId="39" borderId="19" xfId="0" applyFont="1" applyFill="1" applyBorder="1" applyProtection="1">
      <protection locked="0"/>
    </xf>
    <xf numFmtId="0" fontId="0" fillId="39" borderId="19" xfId="0" applyFill="1" applyBorder="1" applyProtection="1">
      <protection locked="0"/>
    </xf>
    <xf numFmtId="0" fontId="32" fillId="39" borderId="10" xfId="0" applyFont="1" applyFill="1" applyBorder="1" applyProtection="1">
      <protection locked="0"/>
    </xf>
    <xf numFmtId="0" fontId="32" fillId="39" borderId="19" xfId="0" applyFont="1" applyFill="1" applyBorder="1" applyProtection="1">
      <protection locked="0"/>
    </xf>
    <xf numFmtId="0" fontId="34" fillId="0" borderId="0" xfId="0" applyFont="1" applyFill="1" applyBorder="1"/>
    <xf numFmtId="46" fontId="0" fillId="0" borderId="0" xfId="0" applyNumberFormat="1"/>
    <xf numFmtId="0" fontId="35" fillId="0" borderId="0" xfId="0" applyFont="1"/>
    <xf numFmtId="165" fontId="36" fillId="2" borderId="31" xfId="45" applyNumberFormat="1" applyFont="1" applyFill="1" applyBorder="1"/>
    <xf numFmtId="20" fontId="36" fillId="2" borderId="31" xfId="45" applyNumberFormat="1" applyFont="1" applyFill="1" applyBorder="1"/>
    <xf numFmtId="14" fontId="36" fillId="2" borderId="31" xfId="45" applyNumberFormat="1" applyFont="1" applyFill="1" applyBorder="1"/>
    <xf numFmtId="0" fontId="36" fillId="2" borderId="31" xfId="45" applyFont="1" applyFill="1" applyBorder="1"/>
    <xf numFmtId="6" fontId="36" fillId="2" borderId="31" xfId="45" applyNumberFormat="1" applyFont="1" applyFill="1" applyBorder="1" applyAlignment="1">
      <alignment horizontal="left" vertical="center"/>
    </xf>
    <xf numFmtId="0" fontId="36" fillId="0" borderId="0" xfId="45" applyFont="1"/>
    <xf numFmtId="0" fontId="37" fillId="0" borderId="0" xfId="45" applyFont="1"/>
    <xf numFmtId="0" fontId="9" fillId="0" borderId="0" xfId="46" applyFont="1" applyFill="1" applyBorder="1"/>
    <xf numFmtId="0" fontId="9" fillId="0" borderId="0" xfId="46" applyFont="1"/>
    <xf numFmtId="0" fontId="38" fillId="0" borderId="0" xfId="46" applyFont="1" applyFill="1" applyBorder="1"/>
    <xf numFmtId="0" fontId="37" fillId="0" borderId="77" xfId="45" applyFont="1" applyBorder="1"/>
    <xf numFmtId="0" fontId="36" fillId="0" borderId="46" xfId="45" applyFont="1" applyBorder="1"/>
    <xf numFmtId="3" fontId="36" fillId="0" borderId="10" xfId="45" applyNumberFormat="1" applyFont="1" applyBorder="1"/>
    <xf numFmtId="0" fontId="36" fillId="0" borderId="10" xfId="45" applyFont="1" applyBorder="1"/>
    <xf numFmtId="0" fontId="36" fillId="0" borderId="0" xfId="45" applyFont="1" applyBorder="1"/>
    <xf numFmtId="0" fontId="26" fillId="0" borderId="0" xfId="0" applyFont="1"/>
    <xf numFmtId="0" fontId="2" fillId="0" borderId="56" xfId="0" applyFont="1" applyBorder="1"/>
    <xf numFmtId="0" fontId="0" fillId="42" borderId="0" xfId="0" applyFill="1"/>
    <xf numFmtId="10" fontId="37" fillId="0" borderId="75" xfId="47" applyNumberFormat="1" applyFont="1" applyBorder="1"/>
    <xf numFmtId="8" fontId="37" fillId="0" borderId="76" xfId="45" applyNumberFormat="1" applyFont="1" applyBorder="1"/>
    <xf numFmtId="0" fontId="40" fillId="5" borderId="10" xfId="0" applyFont="1" applyFill="1" applyBorder="1"/>
    <xf numFmtId="165" fontId="40" fillId="5" borderId="10" xfId="0" applyNumberFormat="1" applyFont="1" applyFill="1" applyBorder="1"/>
    <xf numFmtId="0" fontId="40" fillId="5" borderId="33" xfId="0" applyFont="1" applyFill="1" applyBorder="1"/>
    <xf numFmtId="0" fontId="40" fillId="5" borderId="10" xfId="0" applyFont="1" applyFill="1" applyBorder="1" applyAlignment="1">
      <alignment horizontal="right"/>
    </xf>
    <xf numFmtId="165" fontId="26" fillId="5" borderId="10" xfId="0" applyNumberFormat="1" applyFont="1" applyFill="1" applyBorder="1"/>
    <xf numFmtId="165" fontId="0" fillId="5" borderId="10" xfId="0" applyNumberFormat="1" applyFill="1" applyBorder="1" applyAlignment="1">
      <alignment horizontal="left"/>
    </xf>
    <xf numFmtId="167" fontId="0" fillId="5" borderId="10" xfId="0" applyNumberFormat="1" applyFill="1" applyBorder="1" applyAlignment="1">
      <alignment horizontal="left"/>
    </xf>
    <xf numFmtId="165" fontId="0" fillId="5" borderId="46" xfId="0" applyNumberFormat="1" applyFill="1" applyBorder="1" applyAlignment="1">
      <alignment horizontal="left"/>
    </xf>
    <xf numFmtId="167" fontId="36" fillId="2" borderId="31" xfId="45" applyNumberFormat="1" applyFont="1" applyFill="1" applyBorder="1"/>
    <xf numFmtId="165" fontId="0" fillId="5" borderId="10" xfId="0" applyNumberFormat="1" applyFont="1" applyFill="1" applyBorder="1" applyAlignment="1">
      <alignment horizontal="left"/>
    </xf>
    <xf numFmtId="165" fontId="26" fillId="5" borderId="10" xfId="0" applyNumberFormat="1" applyFont="1" applyFill="1" applyBorder="1" applyAlignment="1">
      <alignment horizontal="right"/>
    </xf>
    <xf numFmtId="7" fontId="2" fillId="4" borderId="19" xfId="0" applyNumberFormat="1" applyFont="1" applyFill="1" applyBorder="1"/>
    <xf numFmtId="10" fontId="36" fillId="0" borderId="10" xfId="47" applyNumberFormat="1" applyFont="1" applyBorder="1" applyAlignment="1">
      <alignment horizontal="right"/>
    </xf>
    <xf numFmtId="167" fontId="0" fillId="0" borderId="0" xfId="0" applyNumberFormat="1"/>
    <xf numFmtId="168" fontId="37" fillId="0" borderId="76" xfId="45" applyNumberFormat="1" applyFont="1" applyBorder="1"/>
    <xf numFmtId="4" fontId="2" fillId="6" borderId="69" xfId="0" applyNumberFormat="1" applyFont="1" applyFill="1" applyBorder="1" applyProtection="1"/>
    <xf numFmtId="49" fontId="0" fillId="6" borderId="69" xfId="0" applyNumberFormat="1" applyFill="1" applyBorder="1" applyProtection="1"/>
    <xf numFmtId="165" fontId="0" fillId="6" borderId="69" xfId="0" applyNumberFormat="1" applyFont="1" applyFill="1" applyBorder="1" applyProtection="1"/>
    <xf numFmtId="165" fontId="2" fillId="6" borderId="69" xfId="0" applyNumberFormat="1" applyFont="1" applyFill="1" applyBorder="1" applyProtection="1"/>
    <xf numFmtId="165" fontId="30" fillId="6" borderId="69" xfId="0" applyNumberFormat="1" applyFont="1" applyFill="1" applyBorder="1" applyProtection="1"/>
    <xf numFmtId="49" fontId="30" fillId="6" borderId="69" xfId="0" applyNumberFormat="1" applyFont="1" applyFill="1" applyBorder="1" applyProtection="1"/>
    <xf numFmtId="49" fontId="30" fillId="40" borderId="69" xfId="0" applyNumberFormat="1" applyFont="1" applyFill="1" applyBorder="1" applyProtection="1"/>
    <xf numFmtId="4" fontId="0" fillId="6" borderId="69" xfId="0" applyNumberFormat="1" applyFill="1" applyBorder="1" applyProtection="1"/>
    <xf numFmtId="4" fontId="2" fillId="6" borderId="7" xfId="0" applyNumberFormat="1" applyFont="1" applyFill="1" applyBorder="1" applyProtection="1"/>
    <xf numFmtId="49" fontId="0" fillId="6" borderId="7" xfId="0" applyNumberFormat="1" applyFill="1" applyBorder="1" applyProtection="1"/>
    <xf numFmtId="4" fontId="0" fillId="6" borderId="10" xfId="0" applyNumberFormat="1" applyFill="1" applyBorder="1" applyProtection="1"/>
    <xf numFmtId="49" fontId="0" fillId="6" borderId="10" xfId="0" applyNumberFormat="1" applyFill="1" applyBorder="1" applyProtection="1"/>
    <xf numFmtId="165" fontId="2" fillId="6" borderId="79" xfId="0" applyNumberFormat="1" applyFont="1" applyFill="1" applyBorder="1"/>
    <xf numFmtId="165" fontId="2" fillId="6" borderId="78" xfId="0" applyNumberFormat="1" applyFont="1" applyFill="1" applyBorder="1" applyAlignment="1" applyProtection="1">
      <alignment horizontal="left" indent="2"/>
      <protection locked="0"/>
    </xf>
    <xf numFmtId="165" fontId="31" fillId="6" borderId="78" xfId="0" applyNumberFormat="1" applyFont="1" applyFill="1" applyBorder="1" applyAlignment="1" applyProtection="1">
      <alignment horizontal="left" indent="2"/>
      <protection locked="0"/>
    </xf>
    <xf numFmtId="0" fontId="31" fillId="6" borderId="78" xfId="0" applyFont="1" applyFill="1" applyBorder="1" applyAlignment="1" applyProtection="1">
      <alignment horizontal="left" indent="2"/>
      <protection locked="0"/>
    </xf>
    <xf numFmtId="0" fontId="31" fillId="40" borderId="80" xfId="0" applyFont="1" applyFill="1" applyBorder="1" applyAlignment="1">
      <alignment horizontal="left" indent="2"/>
    </xf>
    <xf numFmtId="14" fontId="0" fillId="39" borderId="81" xfId="0" applyNumberFormat="1" applyFont="1" applyFill="1" applyBorder="1" applyProtection="1">
      <protection locked="0"/>
    </xf>
    <xf numFmtId="0" fontId="30" fillId="41" borderId="82" xfId="0" applyFont="1" applyFill="1" applyBorder="1" applyProtection="1">
      <protection locked="0"/>
    </xf>
    <xf numFmtId="14" fontId="0" fillId="39" borderId="83" xfId="0" applyNumberFormat="1" applyFont="1" applyFill="1" applyBorder="1" applyProtection="1">
      <protection locked="0"/>
    </xf>
    <xf numFmtId="0" fontId="30" fillId="41" borderId="84" xfId="0" applyFont="1" applyFill="1" applyBorder="1" applyProtection="1">
      <protection locked="0"/>
    </xf>
    <xf numFmtId="165" fontId="0" fillId="6" borderId="81" xfId="0" applyNumberFormat="1" applyFont="1" applyFill="1" applyBorder="1" applyProtection="1"/>
    <xf numFmtId="49" fontId="30" fillId="40" borderId="82" xfId="0" applyNumberFormat="1" applyFont="1" applyFill="1" applyBorder="1" applyProtection="1"/>
    <xf numFmtId="0" fontId="31" fillId="40" borderId="78" xfId="0" applyFont="1" applyFill="1" applyBorder="1" applyAlignment="1">
      <alignment horizontal="left" indent="2"/>
    </xf>
    <xf numFmtId="168" fontId="36" fillId="39" borderId="10" xfId="48" applyNumberFormat="1" applyFont="1" applyFill="1" applyBorder="1" applyProtection="1">
      <protection locked="0"/>
    </xf>
    <xf numFmtId="8" fontId="36" fillId="39" borderId="10" xfId="45" applyNumberFormat="1" applyFont="1" applyFill="1" applyBorder="1" applyProtection="1">
      <protection locked="0"/>
    </xf>
    <xf numFmtId="8" fontId="36" fillId="39" borderId="46" xfId="45" applyNumberFormat="1" applyFont="1" applyFill="1" applyBorder="1" applyProtection="1">
      <protection locked="0"/>
    </xf>
    <xf numFmtId="165" fontId="39" fillId="39" borderId="10" xfId="46" applyNumberFormat="1" applyFont="1" applyFill="1" applyBorder="1" applyAlignment="1" applyProtection="1">
      <alignment horizontal="right" vertical="center"/>
      <protection locked="0"/>
    </xf>
    <xf numFmtId="0" fontId="36" fillId="39" borderId="10" xfId="45" applyFont="1" applyFill="1" applyBorder="1" applyProtection="1">
      <protection locked="0"/>
    </xf>
    <xf numFmtId="0" fontId="0" fillId="0" borderId="0" xfId="0" applyProtection="1">
      <protection hidden="1"/>
    </xf>
    <xf numFmtId="0" fontId="36" fillId="2" borderId="31" xfId="45" applyFont="1" applyFill="1" applyBorder="1" applyProtection="1">
      <protection hidden="1"/>
    </xf>
    <xf numFmtId="165" fontId="36" fillId="2" borderId="31" xfId="45" applyNumberFormat="1" applyFont="1" applyFill="1" applyBorder="1" applyProtection="1">
      <protection hidden="1"/>
    </xf>
    <xf numFmtId="165" fontId="36" fillId="39" borderId="16" xfId="45" applyNumberFormat="1" applyFont="1" applyFill="1" applyBorder="1" applyProtection="1">
      <protection locked="0"/>
    </xf>
    <xf numFmtId="167" fontId="36" fillId="39" borderId="31" xfId="45" applyNumberFormat="1" applyFont="1" applyFill="1" applyBorder="1" applyProtection="1">
      <protection locked="0"/>
    </xf>
    <xf numFmtId="14" fontId="36" fillId="39" borderId="10" xfId="45" applyNumberFormat="1" applyFont="1" applyFill="1" applyBorder="1" applyProtection="1">
      <protection locked="0"/>
    </xf>
    <xf numFmtId="20" fontId="36" fillId="39" borderId="31" xfId="45" applyNumberFormat="1" applyFont="1" applyFill="1" applyBorder="1" applyProtection="1">
      <protection locked="0"/>
    </xf>
    <xf numFmtId="0" fontId="4" fillId="6" borderId="1" xfId="0" applyFont="1" applyFill="1" applyBorder="1" applyAlignment="1"/>
    <xf numFmtId="0" fontId="4" fillId="6" borderId="2" xfId="0" applyFont="1" applyFill="1" applyBorder="1" applyAlignment="1"/>
    <xf numFmtId="0" fontId="0" fillId="39" borderId="10" xfId="0" applyNumberFormat="1" applyFont="1" applyFill="1" applyBorder="1" applyProtection="1">
      <protection locked="0"/>
    </xf>
    <xf numFmtId="167" fontId="0" fillId="39" borderId="0" xfId="0" applyNumberFormat="1" applyFill="1" applyProtection="1">
      <protection locked="0"/>
    </xf>
    <xf numFmtId="165" fontId="36" fillId="0" borderId="10" xfId="47" applyNumberFormat="1" applyFont="1" applyBorder="1"/>
    <xf numFmtId="165" fontId="37" fillId="0" borderId="75" xfId="47" applyNumberFormat="1" applyFont="1" applyBorder="1"/>
    <xf numFmtId="0" fontId="39" fillId="0" borderId="0" xfId="49" applyFont="1"/>
    <xf numFmtId="0" fontId="9" fillId="0" borderId="0" xfId="49" applyFont="1"/>
    <xf numFmtId="165" fontId="36" fillId="39" borderId="11" xfId="45" applyNumberFormat="1" applyFont="1" applyFill="1" applyBorder="1" applyProtection="1">
      <protection locked="0"/>
    </xf>
    <xf numFmtId="0" fontId="9" fillId="0" borderId="31" xfId="0" applyFont="1" applyFill="1" applyBorder="1" applyAlignment="1" applyProtection="1">
      <alignment horizontal="left" vertical="center" wrapText="1"/>
      <protection locked="0"/>
    </xf>
    <xf numFmtId="0" fontId="2" fillId="5" borderId="10" xfId="0" applyFont="1" applyFill="1" applyBorder="1"/>
    <xf numFmtId="0" fontId="36" fillId="0" borderId="31" xfId="45" applyFont="1" applyFill="1" applyBorder="1" applyProtection="1">
      <protection hidden="1"/>
    </xf>
    <xf numFmtId="0" fontId="0" fillId="39" borderId="49" xfId="0" applyFill="1" applyBorder="1" applyProtection="1">
      <protection locked="0"/>
    </xf>
    <xf numFmtId="165" fontId="36" fillId="39" borderId="10" xfId="45" applyNumberFormat="1" applyFont="1" applyFill="1" applyBorder="1" applyProtection="1">
      <protection locked="0"/>
    </xf>
    <xf numFmtId="0" fontId="0" fillId="6" borderId="87" xfId="0" applyFill="1" applyBorder="1"/>
    <xf numFmtId="4" fontId="0" fillId="6" borderId="10" xfId="0" applyNumberFormat="1" applyFont="1" applyFill="1" applyBorder="1"/>
    <xf numFmtId="0" fontId="0" fillId="0" borderId="90" xfId="0" applyBorder="1"/>
    <xf numFmtId="0" fontId="0" fillId="0" borderId="0" xfId="0" applyBorder="1"/>
    <xf numFmtId="0" fontId="0" fillId="0" borderId="91" xfId="0" applyBorder="1"/>
    <xf numFmtId="0" fontId="0" fillId="6" borderId="92" xfId="0" applyFill="1" applyBorder="1" applyAlignment="1">
      <alignment horizontal="left" indent="2"/>
    </xf>
    <xf numFmtId="165" fontId="0" fillId="6" borderId="7" xfId="0" applyNumberFormat="1" applyFill="1" applyBorder="1"/>
    <xf numFmtId="4" fontId="0" fillId="6" borderId="10" xfId="0" applyNumberFormat="1" applyFont="1" applyFill="1" applyBorder="1" applyProtection="1"/>
    <xf numFmtId="49" fontId="0" fillId="6" borderId="17" xfId="0" applyNumberFormat="1" applyFill="1" applyBorder="1" applyProtection="1"/>
    <xf numFmtId="4" fontId="0" fillId="6" borderId="19" xfId="0" applyNumberFormat="1" applyFont="1" applyFill="1" applyBorder="1" applyProtection="1"/>
    <xf numFmtId="49" fontId="0" fillId="6" borderId="20" xfId="0" applyNumberFormat="1" applyFill="1" applyBorder="1" applyProtection="1"/>
    <xf numFmtId="0" fontId="0" fillId="6" borderId="62" xfId="0" applyFont="1" applyFill="1" applyBorder="1"/>
    <xf numFmtId="165" fontId="2" fillId="6" borderId="10" xfId="0" applyNumberFormat="1" applyFont="1" applyFill="1" applyBorder="1" applyProtection="1"/>
    <xf numFmtId="0" fontId="0" fillId="6" borderId="17" xfId="0" applyFill="1" applyBorder="1" applyProtection="1"/>
    <xf numFmtId="49" fontId="0" fillId="6" borderId="11" xfId="0" applyNumberFormat="1" applyFill="1" applyBorder="1" applyProtection="1"/>
    <xf numFmtId="165" fontId="0" fillId="6" borderId="10" xfId="0" applyNumberFormat="1" applyFont="1" applyFill="1" applyBorder="1" applyProtection="1"/>
    <xf numFmtId="165" fontId="0" fillId="6" borderId="10" xfId="0" applyNumberFormat="1" applyFill="1" applyBorder="1" applyProtection="1"/>
    <xf numFmtId="49" fontId="0" fillId="6" borderId="62" xfId="0" applyNumberFormat="1" applyFont="1" applyFill="1" applyBorder="1" applyProtection="1"/>
    <xf numFmtId="49" fontId="0" fillId="6" borderId="17" xfId="0" applyNumberFormat="1" applyFont="1" applyFill="1" applyBorder="1" applyProtection="1"/>
    <xf numFmtId="49" fontId="0" fillId="6" borderId="15" xfId="0" applyNumberFormat="1" applyFill="1" applyBorder="1" applyProtection="1"/>
    <xf numFmtId="165" fontId="2" fillId="6" borderId="14" xfId="0" applyNumberFormat="1" applyFont="1" applyFill="1" applyBorder="1" applyProtection="1"/>
    <xf numFmtId="165" fontId="0" fillId="6" borderId="32" xfId="0" applyNumberFormat="1" applyFont="1" applyFill="1" applyBorder="1" applyProtection="1"/>
    <xf numFmtId="0" fontId="0" fillId="6" borderId="51" xfId="0" applyFill="1" applyBorder="1" applyProtection="1"/>
    <xf numFmtId="4" fontId="0" fillId="6" borderId="11" xfId="0" applyNumberFormat="1" applyFont="1" applyFill="1" applyBorder="1" applyProtection="1"/>
    <xf numFmtId="165" fontId="2" fillId="6" borderId="32" xfId="0" applyNumberFormat="1" applyFont="1" applyFill="1" applyBorder="1" applyProtection="1"/>
    <xf numFmtId="49" fontId="0" fillId="6" borderId="51" xfId="0" applyNumberFormat="1" applyFont="1" applyFill="1" applyBorder="1" applyProtection="1"/>
    <xf numFmtId="4" fontId="0" fillId="6" borderId="46" xfId="0" applyNumberFormat="1" applyFont="1" applyFill="1" applyBorder="1" applyProtection="1"/>
    <xf numFmtId="49" fontId="0" fillId="6" borderId="51" xfId="0" applyNumberFormat="1" applyFill="1" applyBorder="1" applyProtection="1"/>
    <xf numFmtId="0" fontId="2" fillId="6" borderId="10" xfId="0" applyFont="1" applyFill="1" applyBorder="1" applyAlignment="1">
      <alignment horizontal="left" indent="2"/>
    </xf>
    <xf numFmtId="0" fontId="0" fillId="6" borderId="49" xfId="0" applyFont="1" applyFill="1" applyBorder="1" applyAlignment="1">
      <alignment horizontal="left" indent="3"/>
    </xf>
    <xf numFmtId="0" fontId="0" fillId="6" borderId="49" xfId="0" applyFill="1" applyBorder="1" applyAlignment="1">
      <alignment horizontal="left"/>
    </xf>
    <xf numFmtId="0" fontId="0" fillId="6" borderId="3" xfId="0" applyFill="1" applyBorder="1"/>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4" fillId="6" borderId="6" xfId="0" applyFont="1" applyFill="1" applyBorder="1"/>
    <xf numFmtId="49" fontId="0" fillId="6" borderId="8" xfId="0" applyNumberFormat="1" applyFont="1" applyFill="1" applyBorder="1"/>
    <xf numFmtId="49" fontId="0" fillId="6" borderId="12" xfId="0" applyNumberFormat="1" applyFill="1" applyBorder="1"/>
    <xf numFmtId="49" fontId="0" fillId="6" borderId="53" xfId="0" applyNumberFormat="1" applyFill="1" applyBorder="1"/>
    <xf numFmtId="49" fontId="0" fillId="6" borderId="88" xfId="0" applyNumberFormat="1" applyFill="1" applyBorder="1"/>
    <xf numFmtId="0" fontId="0" fillId="6" borderId="9" xfId="0" applyFill="1" applyBorder="1" applyAlignment="1">
      <alignment horizontal="left" indent="2"/>
    </xf>
    <xf numFmtId="0" fontId="0" fillId="6" borderId="52" xfId="0" applyFill="1" applyBorder="1" applyAlignment="1">
      <alignment horizontal="left" indent="2"/>
    </xf>
    <xf numFmtId="0" fontId="0" fillId="6" borderId="89" xfId="0" applyFill="1" applyBorder="1" applyAlignment="1">
      <alignment horizontal="left" indent="2"/>
    </xf>
    <xf numFmtId="167" fontId="2" fillId="6" borderId="94" xfId="0" applyNumberFormat="1" applyFont="1" applyFill="1" applyBorder="1"/>
    <xf numFmtId="0" fontId="0" fillId="6" borderId="93" xfId="0" applyFill="1" applyBorder="1" applyAlignment="1">
      <alignment horizontal="left" indent="2"/>
    </xf>
    <xf numFmtId="0" fontId="36" fillId="6" borderId="10" xfId="45" applyFont="1" applyFill="1" applyBorder="1"/>
    <xf numFmtId="0" fontId="37" fillId="6" borderId="10" xfId="45" applyFont="1" applyFill="1" applyBorder="1" applyAlignment="1">
      <alignment horizontal="center" vertical="center"/>
    </xf>
    <xf numFmtId="0" fontId="39" fillId="6" borderId="10" xfId="45" applyFont="1" applyFill="1" applyBorder="1" applyAlignment="1">
      <alignment horizontal="center" vertical="center"/>
    </xf>
    <xf numFmtId="0" fontId="37" fillId="6" borderId="10" xfId="45" applyFont="1" applyFill="1" applyBorder="1" applyAlignment="1">
      <alignment horizontal="center" vertical="center" wrapText="1"/>
    </xf>
    <xf numFmtId="0" fontId="37" fillId="6" borderId="10" xfId="45" applyFont="1" applyFill="1" applyBorder="1" applyAlignment="1">
      <alignment vertical="center" wrapText="1"/>
    </xf>
    <xf numFmtId="14" fontId="37" fillId="6" borderId="10" xfId="45" applyNumberFormat="1" applyFont="1" applyFill="1" applyBorder="1" applyAlignment="1">
      <alignment vertical="center" wrapText="1"/>
    </xf>
    <xf numFmtId="0" fontId="37" fillId="6" borderId="10" xfId="45" applyFont="1" applyFill="1" applyBorder="1" applyAlignment="1" applyProtection="1">
      <alignment horizontal="center" vertical="center"/>
      <protection hidden="1"/>
    </xf>
    <xf numFmtId="0" fontId="37" fillId="6" borderId="11" xfId="45" applyFont="1" applyFill="1" applyBorder="1" applyAlignment="1" applyProtection="1">
      <alignment horizontal="center" vertical="center"/>
      <protection hidden="1"/>
    </xf>
    <xf numFmtId="0" fontId="37" fillId="6" borderId="11" xfId="45" applyFont="1" applyFill="1" applyBorder="1" applyAlignment="1" applyProtection="1">
      <alignment horizontal="center" vertical="center" wrapText="1"/>
      <protection hidden="1"/>
    </xf>
    <xf numFmtId="0" fontId="39" fillId="6" borderId="17" xfId="45" applyFont="1" applyFill="1" applyBorder="1" applyAlignment="1" applyProtection="1">
      <alignment horizontal="center" vertical="center"/>
      <protection hidden="1"/>
    </xf>
    <xf numFmtId="0" fontId="37" fillId="6" borderId="16" xfId="45" applyFont="1" applyFill="1" applyBorder="1" applyAlignment="1">
      <alignment horizontal="center" vertical="center"/>
    </xf>
    <xf numFmtId="0" fontId="37" fillId="6" borderId="31" xfId="45" applyFont="1" applyFill="1" applyBorder="1" applyAlignment="1">
      <alignment horizontal="center" vertical="center"/>
    </xf>
    <xf numFmtId="0" fontId="37" fillId="6" borderId="31" xfId="45" applyFont="1" applyFill="1" applyBorder="1" applyAlignment="1">
      <alignment horizontal="center" vertical="center" wrapText="1"/>
    </xf>
    <xf numFmtId="167" fontId="36" fillId="39" borderId="16" xfId="45" applyNumberFormat="1" applyFont="1" applyFill="1" applyBorder="1" applyProtection="1">
      <protection locked="0"/>
    </xf>
    <xf numFmtId="0" fontId="37" fillId="6" borderId="17" xfId="45" applyFont="1" applyFill="1" applyBorder="1" applyAlignment="1">
      <alignment horizontal="center" vertical="center" wrapText="1"/>
    </xf>
    <xf numFmtId="14" fontId="8" fillId="6" borderId="16" xfId="0" applyNumberFormat="1" applyFont="1" applyFill="1" applyBorder="1" applyAlignment="1">
      <alignment horizontal="left" indent="2"/>
    </xf>
    <xf numFmtId="167" fontId="0" fillId="39" borderId="32" xfId="0" applyNumberFormat="1" applyFont="1" applyFill="1" applyBorder="1" applyProtection="1">
      <protection locked="0"/>
    </xf>
    <xf numFmtId="0" fontId="0" fillId="0" borderId="0" xfId="0" applyProtection="1"/>
    <xf numFmtId="0" fontId="37" fillId="6" borderId="0" xfId="45" applyFont="1" applyFill="1" applyBorder="1" applyAlignment="1" applyProtection="1">
      <alignment horizontal="center" vertical="center" wrapText="1"/>
    </xf>
    <xf numFmtId="0" fontId="39" fillId="6" borderId="31" xfId="45" applyFont="1" applyFill="1" applyBorder="1" applyAlignment="1" applyProtection="1">
      <alignment horizontal="center" vertical="center"/>
    </xf>
    <xf numFmtId="165" fontId="36" fillId="2" borderId="31" xfId="45" applyNumberFormat="1" applyFont="1" applyFill="1" applyBorder="1" applyProtection="1"/>
    <xf numFmtId="0" fontId="37" fillId="0" borderId="0" xfId="45" applyFont="1" applyProtection="1"/>
    <xf numFmtId="0" fontId="36" fillId="0" borderId="0" xfId="45" applyFont="1" applyProtection="1"/>
    <xf numFmtId="0" fontId="37" fillId="6" borderId="10" xfId="45" applyFont="1" applyFill="1" applyBorder="1" applyAlignment="1" applyProtection="1">
      <alignment horizontal="center" vertical="center"/>
    </xf>
    <xf numFmtId="0" fontId="37" fillId="6" borderId="10" xfId="45" applyFont="1" applyFill="1" applyBorder="1" applyAlignment="1" applyProtection="1">
      <alignment horizontal="center" vertical="center" wrapText="1"/>
    </xf>
    <xf numFmtId="0" fontId="37" fillId="6" borderId="11" xfId="45" applyFont="1" applyFill="1" applyBorder="1" applyAlignment="1" applyProtection="1">
      <alignment horizontal="center" vertical="center" wrapText="1"/>
    </xf>
    <xf numFmtId="6" fontId="36" fillId="2" borderId="31" xfId="45" applyNumberFormat="1" applyFont="1" applyFill="1" applyBorder="1" applyAlignment="1" applyProtection="1">
      <alignment horizontal="left" vertical="center"/>
    </xf>
    <xf numFmtId="0" fontId="9" fillId="0" borderId="31" xfId="0" applyFont="1" applyFill="1" applyBorder="1" applyAlignment="1" applyProtection="1">
      <alignment horizontal="left" vertical="center" wrapText="1"/>
    </xf>
    <xf numFmtId="10" fontId="36" fillId="0" borderId="10" xfId="47" applyNumberFormat="1" applyFont="1" applyBorder="1" applyAlignment="1" applyProtection="1">
      <alignment horizontal="right"/>
    </xf>
    <xf numFmtId="10" fontId="37" fillId="0" borderId="75" xfId="47" applyNumberFormat="1" applyFont="1" applyBorder="1" applyProtection="1"/>
    <xf numFmtId="168" fontId="37" fillId="0" borderId="76" xfId="45" applyNumberFormat="1" applyFont="1" applyBorder="1" applyProtection="1"/>
    <xf numFmtId="0" fontId="36" fillId="6" borderId="10" xfId="45" applyFont="1" applyFill="1" applyBorder="1" applyProtection="1"/>
    <xf numFmtId="0" fontId="36" fillId="0" borderId="10" xfId="45" applyFont="1" applyBorder="1" applyProtection="1"/>
    <xf numFmtId="0" fontId="36" fillId="0" borderId="46" xfId="45" applyFont="1" applyBorder="1" applyProtection="1"/>
    <xf numFmtId="0" fontId="37" fillId="0" borderId="77" xfId="45" applyFont="1" applyBorder="1" applyProtection="1"/>
    <xf numFmtId="3" fontId="36" fillId="0" borderId="10" xfId="45" applyNumberFormat="1" applyFont="1" applyBorder="1" applyProtection="1"/>
    <xf numFmtId="10" fontId="36" fillId="0" borderId="10" xfId="47" applyNumberFormat="1" applyFont="1" applyBorder="1" applyProtection="1"/>
    <xf numFmtId="8" fontId="37" fillId="0" borderId="76" xfId="45" applyNumberFormat="1" applyFont="1" applyBorder="1" applyProtection="1"/>
    <xf numFmtId="0" fontId="37" fillId="6" borderId="10" xfId="45" applyFont="1" applyFill="1" applyBorder="1" applyAlignment="1" applyProtection="1">
      <alignment vertical="center" wrapText="1"/>
    </xf>
    <xf numFmtId="0" fontId="36" fillId="2" borderId="10" xfId="45" applyFont="1" applyFill="1" applyBorder="1" applyProtection="1"/>
    <xf numFmtId="49" fontId="36" fillId="0" borderId="10" xfId="45" applyNumberFormat="1" applyFont="1" applyFill="1" applyBorder="1" applyProtection="1"/>
    <xf numFmtId="0" fontId="36" fillId="2" borderId="10" xfId="45" applyFont="1" applyFill="1" applyBorder="1" applyAlignment="1" applyProtection="1">
      <alignment horizontal="center"/>
    </xf>
    <xf numFmtId="0" fontId="39" fillId="6" borderId="10" xfId="45" applyFont="1" applyFill="1" applyBorder="1" applyAlignment="1" applyProtection="1">
      <alignment horizontal="center" vertical="center"/>
    </xf>
    <xf numFmtId="0" fontId="4" fillId="0" borderId="95" xfId="0" applyFont="1" applyBorder="1"/>
    <xf numFmtId="4" fontId="2" fillId="0" borderId="95" xfId="0" applyNumberFormat="1" applyFont="1" applyBorder="1"/>
    <xf numFmtId="49" fontId="0" fillId="0" borderId="95" xfId="0" applyNumberFormat="1" applyBorder="1"/>
    <xf numFmtId="4" fontId="0" fillId="0" borderId="57" xfId="0" applyNumberFormat="1" applyBorder="1"/>
    <xf numFmtId="49" fontId="0" fillId="0" borderId="57" xfId="0" applyNumberFormat="1" applyBorder="1"/>
    <xf numFmtId="0" fontId="0" fillId="0" borderId="0" xfId="0" applyFill="1"/>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0" fillId="2" borderId="0" xfId="0" applyFill="1" applyAlignment="1">
      <alignment horizontal="left" vertical="top" wrapText="1"/>
    </xf>
    <xf numFmtId="0" fontId="42" fillId="39" borderId="10" xfId="0" applyFont="1" applyFill="1" applyBorder="1" applyProtection="1">
      <protection locked="0"/>
    </xf>
    <xf numFmtId="0" fontId="42" fillId="39" borderId="46" xfId="0" applyFont="1" applyFill="1" applyBorder="1" applyProtection="1">
      <protection locked="0"/>
    </xf>
    <xf numFmtId="0" fontId="0" fillId="6" borderId="49" xfId="0" applyFont="1" applyFill="1" applyBorder="1" applyAlignment="1">
      <alignment horizontal="left" indent="2"/>
    </xf>
    <xf numFmtId="0" fontId="0" fillId="6" borderId="10" xfId="0" applyFont="1" applyFill="1" applyBorder="1" applyAlignment="1">
      <alignment horizontal="left" indent="2"/>
    </xf>
    <xf numFmtId="0" fontId="0" fillId="6" borderId="99" xfId="0" applyFont="1" applyFill="1" applyBorder="1" applyAlignment="1">
      <alignment horizontal="left" indent="2"/>
    </xf>
    <xf numFmtId="49" fontId="0" fillId="39" borderId="17" xfId="0" applyNumberFormat="1" applyFont="1" applyFill="1" applyBorder="1"/>
    <xf numFmtId="0" fontId="31" fillId="40" borderId="96" xfId="0" applyFont="1" applyFill="1" applyBorder="1" applyAlignment="1">
      <alignment horizontal="left" indent="2"/>
    </xf>
    <xf numFmtId="49" fontId="30" fillId="40" borderId="97" xfId="0" applyNumberFormat="1" applyFont="1" applyFill="1" applyBorder="1"/>
    <xf numFmtId="0" fontId="0" fillId="0" borderId="100" xfId="0" applyBorder="1" applyProtection="1">
      <protection locked="0"/>
    </xf>
    <xf numFmtId="0" fontId="2" fillId="38" borderId="13" xfId="0" applyFont="1" applyFill="1" applyBorder="1" applyAlignment="1">
      <alignment horizontal="left" indent="2"/>
    </xf>
    <xf numFmtId="0" fontId="0" fillId="5" borderId="18" xfId="0" applyFont="1" applyFill="1" applyBorder="1" applyAlignment="1">
      <alignment horizontal="left" indent="3"/>
    </xf>
    <xf numFmtId="165" fontId="2" fillId="5" borderId="19" xfId="0" applyNumberFormat="1" applyFont="1" applyFill="1" applyBorder="1"/>
    <xf numFmtId="4" fontId="0" fillId="5" borderId="20" xfId="0" applyNumberFormat="1" applyFill="1" applyBorder="1"/>
    <xf numFmtId="0" fontId="0" fillId="6" borderId="85" xfId="0" applyFill="1" applyBorder="1"/>
    <xf numFmtId="0" fontId="0" fillId="6" borderId="49" xfId="0" applyFont="1" applyFill="1" applyBorder="1"/>
    <xf numFmtId="0" fontId="0" fillId="6" borderId="49" xfId="0" applyFont="1" applyFill="1" applyBorder="1" applyAlignment="1">
      <alignment wrapText="1"/>
    </xf>
    <xf numFmtId="0" fontId="2" fillId="6" borderId="13" xfId="0" applyFont="1" applyFill="1" applyBorder="1" applyAlignment="1">
      <alignment horizontal="left" indent="2"/>
    </xf>
    <xf numFmtId="165" fontId="0" fillId="6" borderId="10" xfId="0" applyNumberFormat="1" applyFont="1" applyFill="1" applyBorder="1" applyProtection="1">
      <protection locked="0"/>
    </xf>
    <xf numFmtId="0" fontId="0" fillId="6" borderId="17" xfId="0" applyFill="1" applyBorder="1" applyProtection="1">
      <protection locked="0"/>
    </xf>
    <xf numFmtId="0" fontId="0" fillId="5" borderId="10" xfId="0" applyFill="1" applyBorder="1" applyAlignment="1" applyProtection="1">
      <alignment horizontal="right" indent="3"/>
    </xf>
    <xf numFmtId="3" fontId="2" fillId="6" borderId="10" xfId="0" applyNumberFormat="1" applyFont="1" applyFill="1" applyBorder="1" applyProtection="1"/>
    <xf numFmtId="167" fontId="0" fillId="6" borderId="10" xfId="0" applyNumberFormat="1" applyFont="1" applyFill="1" applyBorder="1" applyProtection="1"/>
    <xf numFmtId="0" fontId="0" fillId="6" borderId="10" xfId="0" applyNumberFormat="1" applyFont="1" applyFill="1" applyBorder="1" applyProtection="1"/>
    <xf numFmtId="0" fontId="30" fillId="41" borderId="97" xfId="0" applyFont="1" applyFill="1" applyBorder="1" applyProtection="1">
      <protection locked="0"/>
    </xf>
    <xf numFmtId="0" fontId="30" fillId="41" borderId="98" xfId="0" applyFont="1" applyFill="1" applyBorder="1" applyProtection="1">
      <protection locked="0"/>
    </xf>
    <xf numFmtId="0" fontId="0" fillId="0" borderId="0" xfId="0" applyAlignment="1">
      <alignment horizontal="left"/>
    </xf>
    <xf numFmtId="0" fontId="0" fillId="0" borderId="0" xfId="0" applyFont="1" applyAlignment="1">
      <alignment horizontal="left" vertical="top" wrapText="1"/>
    </xf>
    <xf numFmtId="0" fontId="31" fillId="40" borderId="101" xfId="0" applyFont="1" applyFill="1" applyBorder="1" applyAlignment="1">
      <alignment horizontal="left" indent="2"/>
    </xf>
    <xf numFmtId="49" fontId="30" fillId="40" borderId="102" xfId="0" applyNumberFormat="1" applyFont="1" applyFill="1" applyBorder="1"/>
    <xf numFmtId="0" fontId="30" fillId="41" borderId="102" xfId="0" applyFont="1" applyFill="1" applyBorder="1" applyProtection="1">
      <protection locked="0"/>
    </xf>
    <xf numFmtId="0" fontId="30" fillId="41" borderId="103" xfId="0" applyFont="1" applyFill="1" applyBorder="1" applyProtection="1">
      <protection locked="0"/>
    </xf>
    <xf numFmtId="0" fontId="0" fillId="0" borderId="0" xfId="0" applyBorder="1" applyProtection="1">
      <protection locked="0"/>
    </xf>
    <xf numFmtId="0" fontId="0" fillId="4" borderId="3" xfId="0" applyFill="1" applyBorder="1" applyProtection="1"/>
    <xf numFmtId="0" fontId="2" fillId="4" borderId="4" xfId="0"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4" fillId="4" borderId="6" xfId="0" applyFont="1" applyFill="1" applyBorder="1" applyProtection="1"/>
    <xf numFmtId="165" fontId="7" fillId="4" borderId="7" xfId="0" applyNumberFormat="1" applyFont="1" applyFill="1" applyBorder="1" applyProtection="1"/>
    <xf numFmtId="49" fontId="0" fillId="4" borderId="8" xfId="0" applyNumberFormat="1" applyFont="1" applyFill="1" applyBorder="1" applyProtection="1"/>
    <xf numFmtId="0" fontId="0" fillId="4" borderId="9" xfId="0" applyFill="1" applyBorder="1" applyAlignment="1" applyProtection="1">
      <alignment horizontal="left" indent="2"/>
    </xf>
    <xf numFmtId="4" fontId="7" fillId="4" borderId="7" xfId="0" applyNumberFormat="1" applyFont="1" applyFill="1" applyBorder="1" applyProtection="1"/>
    <xf numFmtId="165" fontId="2" fillId="4" borderId="10" xfId="0" applyNumberFormat="1" applyFont="1" applyFill="1" applyBorder="1" applyProtection="1"/>
    <xf numFmtId="49" fontId="0" fillId="4" borderId="12" xfId="0" applyNumberFormat="1" applyFill="1" applyBorder="1" applyProtection="1"/>
    <xf numFmtId="0" fontId="0" fillId="4" borderId="52" xfId="0" applyFill="1" applyBorder="1" applyAlignment="1" applyProtection="1">
      <alignment horizontal="left" indent="2"/>
    </xf>
    <xf numFmtId="165" fontId="2" fillId="4" borderId="46" xfId="0" applyNumberFormat="1" applyFont="1" applyFill="1" applyBorder="1" applyProtection="1"/>
    <xf numFmtId="49" fontId="0" fillId="4" borderId="53" xfId="0" applyNumberFormat="1" applyFill="1" applyBorder="1" applyProtection="1"/>
    <xf numFmtId="167" fontId="2" fillId="4" borderId="46" xfId="0" applyNumberFormat="1" applyFont="1" applyFill="1" applyBorder="1" applyProtection="1"/>
    <xf numFmtId="0" fontId="4" fillId="0" borderId="1" xfId="0" applyFont="1" applyBorder="1" applyProtection="1"/>
    <xf numFmtId="4" fontId="2" fillId="0" borderId="1" xfId="0" applyNumberFormat="1" applyFont="1" applyBorder="1" applyProtection="1"/>
    <xf numFmtId="49" fontId="0" fillId="0" borderId="1" xfId="0" applyNumberFormat="1" applyBorder="1" applyProtection="1"/>
    <xf numFmtId="0" fontId="0" fillId="2" borderId="0" xfId="0" applyFill="1" applyProtection="1"/>
    <xf numFmtId="4" fontId="0" fillId="2" borderId="0" xfId="0" applyNumberFormat="1" applyFill="1" applyProtection="1"/>
    <xf numFmtId="49" fontId="0" fillId="2" borderId="0" xfId="0" applyNumberFormat="1" applyFill="1" applyProtection="1"/>
    <xf numFmtId="0" fontId="4" fillId="6" borderId="13" xfId="0" applyFont="1" applyFill="1" applyBorder="1" applyAlignment="1" applyProtection="1">
      <alignment horizontal="left"/>
    </xf>
    <xf numFmtId="165" fontId="4" fillId="6" borderId="14" xfId="0" applyNumberFormat="1" applyFont="1" applyFill="1" applyBorder="1" applyProtection="1"/>
    <xf numFmtId="0" fontId="0" fillId="6" borderId="16" xfId="0" applyFont="1" applyFill="1" applyBorder="1" applyAlignment="1" applyProtection="1">
      <alignment horizontal="left" indent="2"/>
    </xf>
    <xf numFmtId="49" fontId="0" fillId="6" borderId="21" xfId="0" applyNumberFormat="1" applyFill="1" applyBorder="1" applyProtection="1"/>
    <xf numFmtId="0" fontId="0" fillId="6" borderId="16" xfId="0" applyFill="1" applyBorder="1" applyAlignment="1" applyProtection="1">
      <alignment horizontal="left" indent="2"/>
    </xf>
    <xf numFmtId="49" fontId="0" fillId="6" borderId="62" xfId="0" applyNumberFormat="1" applyFill="1" applyBorder="1" applyProtection="1"/>
    <xf numFmtId="0" fontId="0" fillId="6" borderId="50" xfId="0" applyFill="1" applyBorder="1" applyAlignment="1" applyProtection="1">
      <alignment horizontal="left" indent="2"/>
    </xf>
    <xf numFmtId="165" fontId="2" fillId="6" borderId="46" xfId="0" applyNumberFormat="1" applyFont="1" applyFill="1" applyBorder="1" applyProtection="1"/>
    <xf numFmtId="0" fontId="0" fillId="6" borderId="18" xfId="0" applyFill="1" applyBorder="1" applyAlignment="1" applyProtection="1">
      <alignment horizontal="left" indent="2"/>
    </xf>
    <xf numFmtId="167" fontId="2" fillId="6" borderId="19" xfId="0" applyNumberFormat="1" applyFont="1" applyFill="1" applyBorder="1" applyProtection="1"/>
    <xf numFmtId="0" fontId="2" fillId="6" borderId="16" xfId="0" applyFont="1" applyFill="1" applyBorder="1" applyAlignment="1" applyProtection="1">
      <alignment horizontal="left" indent="2"/>
    </xf>
    <xf numFmtId="0" fontId="0" fillId="6" borderId="10" xfId="0" applyFont="1" applyFill="1" applyBorder="1" applyAlignment="1" applyProtection="1">
      <alignment horizontal="left" indent="2"/>
    </xf>
    <xf numFmtId="0" fontId="0" fillId="6" borderId="64" xfId="0" applyFill="1" applyBorder="1" applyAlignment="1" applyProtection="1">
      <alignment horizontal="left" indent="2"/>
    </xf>
    <xf numFmtId="0" fontId="0" fillId="6" borderId="64" xfId="0" applyFont="1" applyFill="1" applyBorder="1" applyAlignment="1" applyProtection="1">
      <alignment horizontal="left" indent="2"/>
    </xf>
    <xf numFmtId="0" fontId="0" fillId="6" borderId="65" xfId="0" applyFont="1" applyFill="1" applyBorder="1" applyAlignment="1" applyProtection="1">
      <alignment horizontal="left" indent="2"/>
    </xf>
    <xf numFmtId="0" fontId="0" fillId="6" borderId="49" xfId="0" applyFont="1" applyFill="1" applyBorder="1" applyAlignment="1" applyProtection="1">
      <alignment horizontal="left" indent="2"/>
    </xf>
    <xf numFmtId="49" fontId="0" fillId="6" borderId="32" xfId="0" applyNumberFormat="1" applyFill="1" applyBorder="1" applyProtection="1"/>
    <xf numFmtId="0" fontId="0" fillId="2" borderId="57" xfId="0" applyFill="1" applyBorder="1" applyAlignment="1" applyProtection="1">
      <alignment horizontal="left" indent="3"/>
    </xf>
    <xf numFmtId="0" fontId="8" fillId="2" borderId="31" xfId="0" applyFont="1" applyFill="1" applyBorder="1" applyAlignment="1" applyProtection="1">
      <alignment horizontal="left" indent="3"/>
    </xf>
    <xf numFmtId="0" fontId="0" fillId="2" borderId="1" xfId="0" applyFill="1" applyBorder="1" applyAlignment="1" applyProtection="1">
      <alignment horizontal="left" indent="3"/>
    </xf>
    <xf numFmtId="49" fontId="0" fillId="6" borderId="32" xfId="0" applyNumberFormat="1" applyFont="1" applyFill="1" applyBorder="1" applyProtection="1"/>
    <xf numFmtId="49" fontId="0" fillId="6" borderId="11" xfId="0" applyNumberFormat="1" applyFont="1" applyFill="1" applyBorder="1" applyProtection="1"/>
    <xf numFmtId="49" fontId="0" fillId="39" borderId="51" xfId="0" applyNumberFormat="1" applyFill="1" applyBorder="1" applyProtection="1"/>
    <xf numFmtId="0" fontId="0" fillId="6" borderId="32" xfId="0" applyFill="1" applyBorder="1" applyProtection="1"/>
    <xf numFmtId="49" fontId="0" fillId="39" borderId="17" xfId="0" applyNumberFormat="1" applyFill="1" applyBorder="1" applyProtection="1"/>
    <xf numFmtId="0" fontId="2" fillId="6" borderId="13" xfId="0" applyFont="1" applyFill="1" applyBorder="1" applyAlignment="1" applyProtection="1">
      <alignment horizontal="left" indent="2"/>
    </xf>
    <xf numFmtId="169" fontId="37" fillId="39" borderId="10" xfId="45" applyNumberFormat="1" applyFont="1" applyFill="1" applyBorder="1" applyProtection="1">
      <protection locked="0"/>
    </xf>
    <xf numFmtId="0" fontId="0" fillId="6" borderId="4" xfId="0" applyFill="1" applyBorder="1"/>
    <xf numFmtId="0" fontId="2" fillId="6" borderId="4" xfId="0" applyFont="1" applyFill="1" applyBorder="1" applyAlignment="1">
      <alignment vertical="center"/>
    </xf>
    <xf numFmtId="0" fontId="37" fillId="6" borderId="17" xfId="45" applyFont="1" applyFill="1" applyBorder="1" applyAlignment="1" applyProtection="1">
      <alignment horizontal="center" vertical="center" wrapText="1"/>
      <protection locked="0"/>
    </xf>
    <xf numFmtId="14" fontId="2" fillId="5" borderId="10" xfId="0" applyNumberFormat="1" applyFont="1" applyFill="1" applyBorder="1"/>
    <xf numFmtId="0" fontId="0" fillId="0" borderId="0" xfId="0" applyFont="1" applyAlignment="1">
      <alignment horizontal="left" vertical="top" wrapText="1"/>
    </xf>
    <xf numFmtId="0" fontId="0" fillId="0" borderId="0" xfId="0" applyAlignment="1">
      <alignment horizontal="left"/>
    </xf>
    <xf numFmtId="0" fontId="25" fillId="2" borderId="0" xfId="0" applyFont="1" applyFill="1" applyBorder="1" applyAlignment="1">
      <alignment horizontal="center" vertical="center" wrapText="1"/>
    </xf>
    <xf numFmtId="0" fontId="25" fillId="2" borderId="0" xfId="0" applyFont="1" applyFill="1" applyBorder="1" applyAlignment="1">
      <alignment horizontal="center" vertical="center"/>
    </xf>
    <xf numFmtId="0" fontId="25" fillId="2" borderId="0" xfId="0" applyFont="1" applyFill="1" applyBorder="1" applyAlignment="1">
      <alignment horizontal="left" vertical="center"/>
    </xf>
    <xf numFmtId="0" fontId="0"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center"/>
    </xf>
    <xf numFmtId="0" fontId="5" fillId="0" borderId="0" xfId="0" applyFont="1" applyAlignment="1">
      <alignment horizontal="left" wrapText="1"/>
    </xf>
    <xf numFmtId="0" fontId="0" fillId="2" borderId="0" xfId="0" applyFill="1" applyAlignment="1">
      <alignment horizontal="left" vertical="top" wrapText="1"/>
    </xf>
    <xf numFmtId="0" fontId="26" fillId="5" borderId="11" xfId="0" applyFont="1" applyFill="1" applyBorder="1" applyAlignment="1">
      <alignment horizontal="center"/>
    </xf>
    <xf numFmtId="0" fontId="26" fillId="5" borderId="49" xfId="0" applyFont="1" applyFill="1" applyBorder="1" applyAlignment="1">
      <alignment horizontal="center"/>
    </xf>
    <xf numFmtId="0" fontId="2" fillId="5" borderId="11" xfId="0" applyFont="1" applyFill="1" applyBorder="1" applyAlignment="1">
      <alignment horizontal="center"/>
    </xf>
    <xf numFmtId="0" fontId="2" fillId="5" borderId="49" xfId="0" applyFont="1" applyFill="1" applyBorder="1" applyAlignment="1">
      <alignment horizontal="center"/>
    </xf>
    <xf numFmtId="49" fontId="0" fillId="39" borderId="10" xfId="0" applyNumberFormat="1" applyFill="1" applyBorder="1" applyAlignment="1" applyProtection="1">
      <alignment horizontal="center"/>
      <protection locked="0"/>
    </xf>
    <xf numFmtId="0" fontId="9" fillId="39" borderId="32" xfId="49" applyFont="1" applyFill="1" applyBorder="1" applyAlignment="1" applyProtection="1">
      <alignment horizontal="center"/>
      <protection locked="0"/>
    </xf>
    <xf numFmtId="0" fontId="9" fillId="39" borderId="85" xfId="49" applyFont="1" applyFill="1" applyBorder="1" applyAlignment="1" applyProtection="1">
      <alignment horizontal="center"/>
      <protection locked="0"/>
    </xf>
    <xf numFmtId="0" fontId="9" fillId="39" borderId="54" xfId="49" applyFont="1" applyFill="1" applyBorder="1" applyAlignment="1" applyProtection="1">
      <alignment horizontal="center"/>
      <protection locked="0"/>
    </xf>
    <xf numFmtId="0" fontId="9" fillId="39" borderId="55" xfId="49" applyFont="1" applyFill="1" applyBorder="1" applyAlignment="1" applyProtection="1">
      <alignment horizontal="center"/>
      <protection locked="0"/>
    </xf>
    <xf numFmtId="0" fontId="9" fillId="39" borderId="0" xfId="49" applyFont="1" applyFill="1" applyBorder="1" applyAlignment="1" applyProtection="1">
      <alignment horizontal="center"/>
      <protection locked="0"/>
    </xf>
    <xf numFmtId="0" fontId="9" fillId="39" borderId="86" xfId="49" applyFont="1" applyFill="1" applyBorder="1" applyAlignment="1" applyProtection="1">
      <alignment horizontal="center"/>
      <protection locked="0"/>
    </xf>
    <xf numFmtId="0" fontId="9" fillId="39" borderId="37" xfId="49" applyFont="1" applyFill="1" applyBorder="1" applyAlignment="1" applyProtection="1">
      <alignment horizontal="center"/>
      <protection locked="0"/>
    </xf>
    <xf numFmtId="0" fontId="9" fillId="39" borderId="56" xfId="49" applyFont="1" applyFill="1" applyBorder="1" applyAlignment="1" applyProtection="1">
      <alignment horizontal="center"/>
      <protection locked="0"/>
    </xf>
    <xf numFmtId="0" fontId="9" fillId="39" borderId="58" xfId="49" applyFont="1" applyFill="1" applyBorder="1" applyAlignment="1" applyProtection="1">
      <alignment horizontal="center"/>
      <protection locked="0"/>
    </xf>
    <xf numFmtId="165" fontId="36" fillId="2" borderId="46" xfId="45" applyNumberFormat="1" applyFont="1" applyFill="1" applyBorder="1" applyAlignment="1" applyProtection="1">
      <alignment horizontal="center" vertical="top"/>
    </xf>
    <xf numFmtId="165" fontId="36" fillId="2" borderId="33" xfId="45" applyNumberFormat="1" applyFont="1" applyFill="1" applyBorder="1" applyAlignment="1" applyProtection="1">
      <alignment horizontal="center" vertical="top"/>
    </xf>
    <xf numFmtId="165" fontId="36" fillId="2" borderId="7" xfId="45" applyNumberFormat="1" applyFont="1" applyFill="1" applyBorder="1" applyAlignment="1" applyProtection="1">
      <alignment horizontal="center" vertical="top"/>
    </xf>
    <xf numFmtId="6" fontId="36" fillId="2" borderId="46" xfId="45" applyNumberFormat="1" applyFont="1" applyFill="1" applyBorder="1" applyAlignment="1" applyProtection="1">
      <alignment horizontal="left" vertical="top"/>
    </xf>
    <xf numFmtId="6" fontId="36" fillId="2" borderId="33" xfId="45" applyNumberFormat="1" applyFont="1" applyFill="1" applyBorder="1" applyAlignment="1" applyProtection="1">
      <alignment horizontal="left" vertical="top"/>
    </xf>
    <xf numFmtId="6" fontId="36" fillId="2" borderId="7" xfId="45" applyNumberFormat="1" applyFont="1" applyFill="1" applyBorder="1" applyAlignment="1" applyProtection="1">
      <alignment horizontal="left" vertical="top"/>
    </xf>
    <xf numFmtId="49" fontId="9" fillId="0" borderId="46" xfId="0" applyNumberFormat="1" applyFont="1" applyFill="1" applyBorder="1" applyAlignment="1" applyProtection="1">
      <alignment horizontal="center" vertical="top" wrapText="1"/>
    </xf>
    <xf numFmtId="0" fontId="9" fillId="0" borderId="33" xfId="0" applyFont="1" applyFill="1" applyBorder="1" applyAlignment="1" applyProtection="1">
      <alignment horizontal="center" vertical="top" wrapText="1"/>
    </xf>
    <xf numFmtId="0" fontId="9" fillId="0" borderId="7" xfId="0" applyFont="1" applyFill="1" applyBorder="1" applyAlignment="1" applyProtection="1">
      <alignment horizontal="center" vertical="top" wrapText="1"/>
    </xf>
    <xf numFmtId="0" fontId="36" fillId="39" borderId="46" xfId="45" applyFont="1" applyFill="1" applyBorder="1" applyAlignment="1" applyProtection="1">
      <alignment horizontal="center" vertical="top"/>
      <protection locked="0"/>
    </xf>
    <xf numFmtId="0" fontId="36" fillId="39" borderId="33" xfId="45" applyFont="1" applyFill="1" applyBorder="1" applyAlignment="1" applyProtection="1">
      <alignment horizontal="center" vertical="top"/>
      <protection locked="0"/>
    </xf>
    <xf numFmtId="0" fontId="36" fillId="39" borderId="7" xfId="45" applyFont="1" applyFill="1" applyBorder="1" applyAlignment="1" applyProtection="1">
      <alignment horizontal="center" vertical="top"/>
      <protection locked="0"/>
    </xf>
    <xf numFmtId="0" fontId="36" fillId="2" borderId="46" xfId="45" applyFont="1" applyFill="1" applyBorder="1" applyAlignment="1" applyProtection="1">
      <alignment horizontal="center" vertical="top"/>
    </xf>
    <xf numFmtId="0" fontId="36" fillId="2" borderId="33" xfId="45" applyFont="1" applyFill="1" applyBorder="1" applyAlignment="1" applyProtection="1">
      <alignment horizontal="center" vertical="top"/>
    </xf>
    <xf numFmtId="0" fontId="36" fillId="2" borderId="7" xfId="45" applyFont="1" applyFill="1" applyBorder="1" applyAlignment="1" applyProtection="1">
      <alignment horizontal="center" vertical="top"/>
    </xf>
    <xf numFmtId="0" fontId="36" fillId="2" borderId="32" xfId="45" applyFont="1" applyFill="1" applyBorder="1" applyAlignment="1" applyProtection="1">
      <alignment horizontal="center" vertical="top"/>
    </xf>
    <xf numFmtId="0" fontId="36" fillId="2" borderId="55" xfId="45" applyFont="1" applyFill="1" applyBorder="1" applyAlignment="1" applyProtection="1">
      <alignment horizontal="center" vertical="top"/>
    </xf>
    <xf numFmtId="0" fontId="36" fillId="2" borderId="37" xfId="45" applyFont="1" applyFill="1" applyBorder="1" applyAlignment="1" applyProtection="1">
      <alignment horizontal="center" vertical="top"/>
    </xf>
    <xf numFmtId="0" fontId="36" fillId="0" borderId="46" xfId="45" applyFont="1" applyFill="1" applyBorder="1" applyAlignment="1" applyProtection="1">
      <alignment horizontal="center" vertical="top"/>
    </xf>
    <xf numFmtId="0" fontId="36" fillId="0" borderId="33" xfId="45" applyFont="1" applyFill="1" applyBorder="1" applyAlignment="1" applyProtection="1">
      <alignment horizontal="center" vertical="top"/>
    </xf>
    <xf numFmtId="0" fontId="36" fillId="0" borderId="7" xfId="45" applyFont="1" applyFill="1" applyBorder="1" applyAlignment="1" applyProtection="1">
      <alignment horizontal="center" vertical="top"/>
    </xf>
    <xf numFmtId="165" fontId="37" fillId="2" borderId="74" xfId="45" applyNumberFormat="1" applyFont="1" applyFill="1" applyBorder="1" applyAlignment="1" applyProtection="1">
      <alignment horizontal="center" vertical="top"/>
    </xf>
    <xf numFmtId="165" fontId="37" fillId="2" borderId="73" xfId="45" applyNumberFormat="1" applyFont="1" applyFill="1" applyBorder="1" applyAlignment="1" applyProtection="1">
      <alignment horizontal="center" vertical="top"/>
    </xf>
    <xf numFmtId="165" fontId="37" fillId="2" borderId="72" xfId="45" applyNumberFormat="1" applyFont="1" applyFill="1" applyBorder="1" applyAlignment="1" applyProtection="1">
      <alignment horizontal="center" vertical="top"/>
    </xf>
    <xf numFmtId="6" fontId="36" fillId="2" borderId="46" xfId="45" applyNumberFormat="1" applyFont="1" applyFill="1" applyBorder="1" applyAlignment="1" applyProtection="1">
      <alignment horizontal="left" vertical="center"/>
    </xf>
    <xf numFmtId="6" fontId="36" fillId="2" borderId="33" xfId="45" applyNumberFormat="1" applyFont="1" applyFill="1" applyBorder="1" applyAlignment="1" applyProtection="1">
      <alignment horizontal="left" vertical="center"/>
    </xf>
    <xf numFmtId="6" fontId="36" fillId="2" borderId="7" xfId="45" applyNumberFormat="1" applyFont="1" applyFill="1" applyBorder="1" applyAlignment="1" applyProtection="1">
      <alignment horizontal="left" vertical="center"/>
    </xf>
    <xf numFmtId="0" fontId="9" fillId="0" borderId="33" xfId="0" applyNumberFormat="1" applyFont="1" applyFill="1" applyBorder="1" applyAlignment="1" applyProtection="1">
      <alignment horizontal="center" vertical="top" wrapText="1"/>
    </xf>
    <xf numFmtId="0" fontId="9" fillId="0" borderId="7" xfId="0" applyNumberFormat="1" applyFont="1" applyFill="1" applyBorder="1" applyAlignment="1" applyProtection="1">
      <alignment horizontal="center" vertical="top" wrapText="1"/>
    </xf>
    <xf numFmtId="49" fontId="9" fillId="2" borderId="46" xfId="0" applyNumberFormat="1" applyFont="1" applyFill="1" applyBorder="1" applyAlignment="1" applyProtection="1">
      <alignment horizontal="center" vertical="top" wrapText="1"/>
      <protection locked="0"/>
    </xf>
    <xf numFmtId="49" fontId="9" fillId="2" borderId="33" xfId="0" applyNumberFormat="1" applyFont="1" applyFill="1" applyBorder="1" applyAlignment="1" applyProtection="1">
      <alignment horizontal="center" vertical="top" wrapText="1"/>
      <protection locked="0"/>
    </xf>
    <xf numFmtId="49" fontId="9" fillId="2" borderId="7" xfId="0" applyNumberFormat="1" applyFont="1" applyFill="1" applyBorder="1" applyAlignment="1" applyProtection="1">
      <alignment horizontal="center" vertical="top" wrapText="1"/>
      <protection locked="0"/>
    </xf>
    <xf numFmtId="165" fontId="37" fillId="39" borderId="74" xfId="45" applyNumberFormat="1" applyFont="1" applyFill="1" applyBorder="1" applyAlignment="1" applyProtection="1">
      <alignment horizontal="center" vertical="top"/>
      <protection locked="0"/>
    </xf>
    <xf numFmtId="165" fontId="37" fillId="39" borderId="73" xfId="45" applyNumberFormat="1" applyFont="1" applyFill="1" applyBorder="1" applyAlignment="1" applyProtection="1">
      <alignment horizontal="center" vertical="top"/>
      <protection locked="0"/>
    </xf>
    <xf numFmtId="165" fontId="37" fillId="39" borderId="72" xfId="45" applyNumberFormat="1" applyFont="1" applyFill="1" applyBorder="1" applyAlignment="1" applyProtection="1">
      <alignment horizontal="center" vertical="top"/>
      <protection locked="0"/>
    </xf>
    <xf numFmtId="3" fontId="36" fillId="39" borderId="46" xfId="45" applyNumberFormat="1" applyFont="1" applyFill="1" applyBorder="1" applyAlignment="1" applyProtection="1">
      <alignment horizontal="center" vertical="top"/>
      <protection locked="0"/>
    </xf>
    <xf numFmtId="3" fontId="36" fillId="39" borderId="33" xfId="45" applyNumberFormat="1" applyFont="1" applyFill="1" applyBorder="1" applyAlignment="1" applyProtection="1">
      <alignment horizontal="center" vertical="top"/>
      <protection locked="0"/>
    </xf>
    <xf numFmtId="3" fontId="36" fillId="39" borderId="7" xfId="45" applyNumberFormat="1" applyFont="1" applyFill="1" applyBorder="1" applyAlignment="1" applyProtection="1">
      <alignment horizontal="center" vertical="top"/>
      <protection locked="0"/>
    </xf>
    <xf numFmtId="165" fontId="36" fillId="39" borderId="46" xfId="45" applyNumberFormat="1" applyFont="1" applyFill="1" applyBorder="1" applyAlignment="1" applyProtection="1">
      <alignment horizontal="center" vertical="top"/>
      <protection locked="0"/>
    </xf>
    <xf numFmtId="165" fontId="36" fillId="39" borderId="33" xfId="45" applyNumberFormat="1" applyFont="1" applyFill="1" applyBorder="1" applyAlignment="1" applyProtection="1">
      <alignment horizontal="center" vertical="top"/>
      <protection locked="0"/>
    </xf>
    <xf numFmtId="165" fontId="36" fillId="39" borderId="7" xfId="45" applyNumberFormat="1" applyFont="1" applyFill="1" applyBorder="1" applyAlignment="1" applyProtection="1">
      <alignment horizontal="center" vertical="top"/>
      <protection locked="0"/>
    </xf>
  </cellXfs>
  <cellStyles count="50">
    <cellStyle name="20 % - Akzent1" xfId="21" builtinId="30" customBuiltin="1"/>
    <cellStyle name="20 % - Akzent2" xfId="25" builtinId="34" customBuiltin="1"/>
    <cellStyle name="20 % - Akzent3" xfId="29" builtinId="38" customBuiltin="1"/>
    <cellStyle name="20 % - Akzent4" xfId="33" builtinId="42" customBuiltin="1"/>
    <cellStyle name="20 % - Akzent5" xfId="37" builtinId="46" customBuiltin="1"/>
    <cellStyle name="20 % - Akzent6" xfId="41" builtinId="50" customBuiltin="1"/>
    <cellStyle name="40 % - Akzent1" xfId="22" builtinId="31" customBuiltin="1"/>
    <cellStyle name="40 % - Akzent2" xfId="26" builtinId="35" customBuiltin="1"/>
    <cellStyle name="40 % - Akzent3" xfId="30" builtinId="39" customBuiltin="1"/>
    <cellStyle name="40 % - Akzent4" xfId="34" builtinId="43" customBuiltin="1"/>
    <cellStyle name="40 % - Akzent5" xfId="38" builtinId="47" customBuiltin="1"/>
    <cellStyle name="40 % - Akzent6" xfId="42" builtinId="51" customBuiltin="1"/>
    <cellStyle name="60 % - Akzent1" xfId="23" builtinId="32" customBuiltin="1"/>
    <cellStyle name="60 % - Akzent2" xfId="27" builtinId="36" customBuiltin="1"/>
    <cellStyle name="60 % - Akzent3" xfId="31" builtinId="40" customBuiltin="1"/>
    <cellStyle name="60 % - Akzent4" xfId="35" builtinId="44" customBuiltin="1"/>
    <cellStyle name="60 % - Akzent5" xfId="39" builtinId="48" customBuiltin="1"/>
    <cellStyle name="60 % - Akzent6" xfId="43" builtinId="52" customBuiltin="1"/>
    <cellStyle name="Akzent1" xfId="20" builtinId="29" customBuiltin="1"/>
    <cellStyle name="Akzent2" xfId="24" builtinId="33" customBuiltin="1"/>
    <cellStyle name="Akzent3" xfId="28" builtinId="37" customBuiltin="1"/>
    <cellStyle name="Akzent4" xfId="32" builtinId="41" customBuiltin="1"/>
    <cellStyle name="Akzent5" xfId="36" builtinId="45" customBuiltin="1"/>
    <cellStyle name="Akzent6" xfId="40" builtinId="49" customBuiltin="1"/>
    <cellStyle name="Ausgabe" xfId="12" builtinId="21" customBuiltin="1"/>
    <cellStyle name="Berechnung" xfId="13" builtinId="22" customBuiltin="1"/>
    <cellStyle name="Eingabe" xfId="11" builtinId="20" customBuiltin="1"/>
    <cellStyle name="Ergebnis" xfId="19" builtinId="25" customBuiltin="1"/>
    <cellStyle name="Erklärender Text" xfId="18" builtinId="53" customBuiltin="1"/>
    <cellStyle name="Gut" xfId="8" builtinId="26" customBuiltin="1"/>
    <cellStyle name="Komma" xfId="44" builtinId="3"/>
    <cellStyle name="Komma 17" xfId="48"/>
    <cellStyle name="Neutral" xfId="10" builtinId="28" customBuiltin="1"/>
    <cellStyle name="Notiz" xfId="17" builtinId="10" customBuiltin="1"/>
    <cellStyle name="Prozent 10" xfId="47"/>
    <cellStyle name="Schlecht" xfId="9" builtinId="27" customBuiltin="1"/>
    <cellStyle name="Standard" xfId="0" builtinId="0"/>
    <cellStyle name="Standard 10" xfId="1"/>
    <cellStyle name="Standard 10 2 2 2 3" xfId="45"/>
    <cellStyle name="Standard 10 2 2 2 4" xfId="49"/>
    <cellStyle name="Standard 2 3" xfId="46"/>
    <cellStyle name="Standard 4" xfId="2"/>
    <cellStyle name="Überschrift" xfId="3" builtinId="15" customBuiltin="1"/>
    <cellStyle name="Überschrift 1" xfId="4" builtinId="16" customBuiltin="1"/>
    <cellStyle name="Überschrift 2" xfId="5" builtinId="17" customBuiltin="1"/>
    <cellStyle name="Überschrift 3" xfId="6" builtinId="18" customBuiltin="1"/>
    <cellStyle name="Überschrift 4" xfId="7" builtinId="19" customBuiltin="1"/>
    <cellStyle name="Verknüpfte Zelle" xfId="14" builtinId="24" customBuiltin="1"/>
    <cellStyle name="Warnender Text" xfId="16" builtinId="11" customBuiltin="1"/>
    <cellStyle name="Zelle überprüfen" xfId="15" builtinId="23" customBuiltin="1"/>
  </cellStyles>
  <dxfs count="1594">
    <dxf>
      <font>
        <b val="0"/>
        <i val="0"/>
        <strike val="0"/>
        <condense val="0"/>
        <extend val="0"/>
        <outline val="0"/>
        <shadow val="0"/>
        <u val="none"/>
        <vertAlign val="baseline"/>
        <sz val="11"/>
        <color rgb="FF000000"/>
        <name val="Calibri"/>
        <scheme val="none"/>
      </font>
      <fill>
        <patternFill patternType="solid">
          <fgColor rgb="FF000000"/>
          <bgColor rgb="FFFFFF00"/>
        </patternFill>
      </fill>
      <border diagonalUp="0" diagonalDown="0">
        <left/>
        <right style="thin">
          <color rgb="FF000000"/>
        </right>
        <top style="thin">
          <color auto="1"/>
        </top>
        <bottom style="thin">
          <color auto="1"/>
        </bottom>
        <vertical/>
        <horizontal style="thin">
          <color auto="1"/>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right style="thin">
          <color rgb="FF000000"/>
        </right>
        <top style="thin">
          <color auto="1"/>
        </top>
        <bottom style="thin">
          <color auto="1"/>
        </bottom>
        <vertical/>
        <horizontal style="thin">
          <color auto="1"/>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right style="thin">
          <color rgb="FF000000"/>
        </right>
        <top style="thin">
          <color auto="1"/>
        </top>
        <bottom style="thin">
          <color auto="1"/>
        </bottom>
        <vertical/>
        <horizontal style="thin">
          <color auto="1"/>
        </horizontal>
      </border>
      <protection locked="0" hidden="0"/>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rgb="FF000000"/>
        </left>
        <right style="medium">
          <color rgb="FF000000"/>
        </right>
        <top style="medium">
          <color rgb="FF000000"/>
        </top>
        <bottom style="medium">
          <color rgb="FF000000"/>
        </bottom>
      </border>
    </dxf>
    <dxf>
      <fill>
        <patternFill patternType="solid">
          <fgColor rgb="FF000000"/>
          <bgColor rgb="FFFFFF00"/>
        </patternFill>
      </fill>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rgb="FF000000"/>
        </left>
        <right style="medium">
          <color rgb="FF000000"/>
        </right>
        <top style="medium">
          <color rgb="FF000000"/>
        </top>
        <bottom style="medium">
          <color rgb="FF000000"/>
        </bottom>
      </border>
    </dxf>
    <dxf>
      <fill>
        <patternFill patternType="solid">
          <fgColor rgb="FF000000"/>
          <bgColor rgb="FFFFFF00"/>
        </patternFill>
      </fill>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rgb="FF000000"/>
        </left>
        <right style="medium">
          <color rgb="FF000000"/>
        </right>
        <top style="medium">
          <color rgb="FF000000"/>
        </top>
        <bottom style="medium">
          <color rgb="FF000000"/>
        </bottom>
      </border>
    </dxf>
    <dxf>
      <fill>
        <patternFill patternType="solid">
          <fgColor rgb="FF000000"/>
          <bgColor rgb="FFFFFF00"/>
        </patternFill>
      </fill>
    </dxf>
    <dxf>
      <border outline="0">
        <bottom style="thin">
          <color rgb="FF000000"/>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numFmt numFmtId="30" formatCode="@"/>
      <fill>
        <patternFill patternType="solid">
          <fgColor indexed="64"/>
          <bgColor rgb="FFFFFF00"/>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style="medium">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double">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medium">
          <color rgb="FF000000"/>
        </left>
        <right style="medium">
          <color rgb="FF000000"/>
        </right>
        <top style="thin">
          <color rgb="FF000000"/>
        </top>
        <bottom style="thin">
          <color rgb="FF000000"/>
        </bottom>
      </border>
    </dxf>
    <dxf>
      <border outline="0">
        <bottom style="thin">
          <color rgb="FF000000"/>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top style="thin">
          <color rgb="FF000000"/>
        </top>
        <bottom style="thin">
          <color rgb="FF000000"/>
        </bottom>
      </border>
    </dxf>
    <dxf>
      <border outline="0">
        <bottom style="thin">
          <color rgb="FF000000"/>
        </bottom>
      </border>
    </dxf>
    <dxf>
      <numFmt numFmtId="30" formatCode="@"/>
      <fill>
        <patternFill patternType="solid">
          <fgColor indexed="64"/>
          <bgColor rgb="FFFFFF00"/>
        </patternFill>
      </fill>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rgb="FF000000"/>
        </top>
      </border>
    </dxf>
    <dxf>
      <border outline="0">
        <left style="thin">
          <color rgb="FF000000"/>
        </left>
        <right style="double">
          <color rgb="FF000000"/>
        </right>
        <top style="thin">
          <color rgb="FF000000"/>
        </top>
        <bottom style="thin">
          <color rgb="FF000000"/>
        </bottom>
      </border>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indexed="64"/>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numFmt numFmtId="30" formatCode="@"/>
      <fill>
        <patternFill patternType="solid">
          <fgColor indexed="64"/>
          <bgColor theme="0" tint="-0.34998626667073579"/>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none"/>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rgb="FF000000"/>
        </left>
        <right style="thin">
          <color rgb="FF000000"/>
        </right>
        <top style="thin">
          <color rgb="FF000000"/>
        </top>
        <bottom style="thin">
          <color rgb="FF000000"/>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70" formatCode="[$-F400]h:mm:ss\ AM/PM"/>
      <fill>
        <patternFill patternType="solid">
          <fgColor indexed="64"/>
          <bgColor rgb="FFFFFF0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fill>
        <patternFill patternType="solid">
          <fgColor rgb="FF000000"/>
          <bgColor rgb="FFFFFF00"/>
        </patternFill>
      </fill>
    </dxf>
    <dxf>
      <border outline="0">
        <bottom style="thin">
          <color rgb="FF000000"/>
        </bottom>
      </border>
    </dxf>
    <dxf>
      <numFmt numFmtId="30" formatCode="@"/>
      <fill>
        <patternFill patternType="solid">
          <fgColor indexed="64"/>
          <bgColor theme="0" tint="-0.34998626667073579"/>
        </patternFill>
      </fill>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rgb="FFFFFF00"/>
        </patternFill>
      </fill>
    </dxf>
    <dxf>
      <border outline="0">
        <bottom style="thin">
          <color indexed="64"/>
        </bottom>
      </border>
    </dxf>
    <dxf>
      <numFmt numFmtId="30" formatCode="@"/>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numFmt numFmtId="4" formatCode="#,##0.00"/>
      <fill>
        <patternFill patternType="solid">
          <fgColor indexed="64"/>
          <bgColor theme="0" tint="-0.14999847407452621"/>
        </patternFill>
      </fill>
      <border diagonalUp="0" diagonalDown="0" outline="0">
        <left style="thin">
          <color indexed="64"/>
        </left>
        <right style="thin">
          <color indexed="64"/>
        </right>
        <top/>
        <bottom style="thin">
          <color indexed="64"/>
        </bottom>
      </border>
    </dxf>
    <dxf>
      <numFmt numFmtId="167" formatCode="\-\ 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fill>
        <patternFill patternType="solid">
          <fgColor indexed="64"/>
          <bgColor rgb="FFFFFF00"/>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left style="medium">
          <color indexed="64"/>
        </left>
        <right style="medium">
          <color indexed="64"/>
        </right>
        <top style="medium">
          <color indexed="64"/>
        </top>
        <bottom style="medium">
          <color indexed="64"/>
        </bottom>
      </border>
    </dxf>
    <dxf>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left" vertical="bottom" textRotation="0" wrapText="0" indent="2" justifyLastLine="0" shrinkToFit="0" readingOrder="0"/>
    </dxf>
    <dxf>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font>
        <b/>
        <i val="0"/>
        <strike val="0"/>
        <condense val="0"/>
        <extend val="0"/>
        <outline val="0"/>
        <shadow val="0"/>
        <u val="none"/>
        <vertAlign val="baseline"/>
        <sz val="11"/>
        <color rgb="FFFF0000"/>
        <name val="Calibri"/>
        <scheme val="minor"/>
      </font>
      <numFmt numFmtId="165" formatCode="#,##0.00\ &quot;€&quot;"/>
      <fill>
        <patternFill patternType="solid">
          <fgColor indexed="64"/>
          <bgColor theme="0" tint="-0.14999847407452621"/>
        </patternFill>
      </fill>
    </dxf>
    <dxf>
      <font>
        <b/>
        <i val="0"/>
        <strike val="0"/>
        <condense val="0"/>
        <extend val="0"/>
        <outline val="0"/>
        <shadow val="0"/>
        <u val="none"/>
        <vertAlign val="baseline"/>
        <sz val="11"/>
        <color rgb="FFFF0000"/>
        <name val="Calibri"/>
        <scheme val="minor"/>
      </font>
      <numFmt numFmtId="4" formatCode="#,##0.00"/>
      <fill>
        <patternFill patternType="solid">
          <fgColor indexed="64"/>
          <bgColor theme="0" tint="-0.14999847407452621"/>
        </patternFill>
      </fill>
      <border diagonalUp="0" diagonalDown="0" outline="0">
        <left style="thin">
          <color indexed="64"/>
        </left>
        <right/>
        <top/>
        <bottom style="thin">
          <color indexed="64"/>
        </bottom>
      </border>
    </dxf>
    <dxf>
      <font>
        <b/>
        <i val="0"/>
        <strike val="0"/>
        <condense val="0"/>
        <extend val="0"/>
        <outline val="0"/>
        <shadow val="0"/>
        <u val="none"/>
        <vertAlign val="baseline"/>
        <sz val="11"/>
        <color rgb="FFFF0000"/>
        <name val="Calibri"/>
        <scheme val="minor"/>
      </font>
      <numFmt numFmtId="165" formatCode="#,##0.00\ &quot;€&quot;"/>
      <fill>
        <patternFill patternType="solid">
          <fgColor indexed="64"/>
          <bgColor theme="0" tint="-0.14999847407452621"/>
        </patternFill>
      </fill>
    </dxf>
    <dxf>
      <font>
        <b/>
        <i val="0"/>
        <strike val="0"/>
        <condense val="0"/>
        <extend val="0"/>
        <outline val="0"/>
        <shadow val="0"/>
        <u val="none"/>
        <vertAlign val="baseline"/>
        <sz val="11"/>
        <color rgb="FFFF0000"/>
        <name val="Calibri"/>
        <scheme val="minor"/>
      </font>
      <numFmt numFmtId="4" formatCode="#,##0.00"/>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theme="0" tint="-0.14999847407452621"/>
        </patternFill>
      </fill>
    </dxf>
    <dxf>
      <numFmt numFmtId="4" formatCode="#,##0.00"/>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numFmt numFmtId="165" formatCode="#,##0.00\ &quot;€&quot;"/>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fill>
        <patternFill patternType="solid">
          <fgColor indexed="64"/>
          <bgColor theme="0" tint="-0.14999847407452621"/>
        </patternFill>
      </fill>
    </dxf>
    <dxf>
      <fill>
        <patternFill patternType="solid">
          <fgColor indexed="64"/>
          <bgColor theme="0" tint="-0.14999847407452621"/>
        </patternFill>
      </fill>
      <border diagonalUp="0" diagonalDown="0" outline="0">
        <left style="thin">
          <color indexed="64"/>
        </left>
        <right/>
        <top/>
        <bottom style="thin">
          <color indexed="64"/>
        </bottom>
      </border>
    </dxf>
    <dxf>
      <fill>
        <patternFill patternType="solid">
          <fgColor indexed="64"/>
          <bgColor theme="0" tint="-0.14999847407452621"/>
        </patternFill>
      </fill>
    </dxf>
    <dxf>
      <fill>
        <patternFill patternType="solid">
          <fgColor indexed="64"/>
          <bgColor theme="0" tint="-0.14999847407452621"/>
        </patternFill>
      </fill>
      <border diagonalUp="0" diagonalDown="0" outline="0">
        <left style="double">
          <color indexed="64"/>
        </left>
        <right/>
        <top/>
        <bottom style="thin">
          <color indexed="64"/>
        </bottom>
      </border>
    </dxf>
    <dxf>
      <numFmt numFmtId="4" formatCode="#,##0.00"/>
      <fill>
        <patternFill patternType="solid">
          <fgColor indexed="64"/>
          <bgColor rgb="FFFFFF00"/>
        </patternFill>
      </fill>
    </dxf>
    <dxf>
      <numFmt numFmtId="4" formatCode="#,##0.00"/>
      <fill>
        <patternFill patternType="solid">
          <fgColor indexed="64"/>
          <bgColor rgb="FFFFFF0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theme="1"/>
        <name val="Calibri"/>
        <scheme val="minor"/>
      </font>
      <numFmt numFmtId="4" formatCode="#,##0.00"/>
      <fill>
        <patternFill patternType="solid">
          <fgColor indexed="64"/>
          <bgColor rgb="FFFFFF00"/>
        </patternFill>
      </fill>
    </dxf>
    <dxf>
      <font>
        <b val="0"/>
        <i val="0"/>
        <strike val="0"/>
        <condense val="0"/>
        <extend val="0"/>
        <outline val="0"/>
        <shadow val="0"/>
        <u val="none"/>
        <vertAlign val="baseline"/>
        <sz val="11"/>
        <color theme="1"/>
        <name val="Calibri"/>
        <scheme val="minor"/>
      </font>
      <numFmt numFmtId="4" formatCode="#,##0.00"/>
      <fill>
        <patternFill patternType="solid">
          <fgColor indexed="64"/>
          <bgColor rgb="FFFFFF00"/>
        </patternFill>
      </fill>
      <border diagonalUp="0" diagonalDown="0" outline="0">
        <left style="thin">
          <color indexed="64"/>
        </left>
        <right style="thin">
          <color indexed="64"/>
        </right>
        <top/>
        <bottom style="thin">
          <color indexed="64"/>
        </bottom>
      </border>
    </dxf>
    <dxf>
      <fill>
        <patternFill patternType="solid">
          <fgColor indexed="64"/>
          <bgColor theme="0" tint="-0.14999847407452621"/>
        </patternFill>
      </fill>
      <alignment horizontal="left" vertical="bottom" textRotation="0" wrapText="0" indent="3" justifyLastLine="0" shrinkToFit="0" readingOrder="0"/>
    </dxf>
    <dxf>
      <fill>
        <patternFill patternType="solid">
          <fgColor indexed="64"/>
          <bgColor theme="0" tint="-0.14999847407452621"/>
        </patternFill>
      </fill>
      <alignment horizontal="left" vertical="bottom" textRotation="0" wrapText="0" indent="3" justifyLastLine="0" shrinkToFit="0" readingOrder="0"/>
      <border diagonalUp="0" diagonalDown="0" outline="0">
        <left/>
        <right style="thin">
          <color indexed="64"/>
        </right>
        <top/>
        <bottom style="thin">
          <color indexed="64"/>
        </bottom>
      </border>
    </dxf>
    <dxf>
      <border diagonalUp="0" diagonalDown="0">
        <left/>
        <right/>
        <bottom style="medium">
          <color indexed="64"/>
        </bottom>
      </border>
    </dxf>
    <dxf>
      <fill>
        <patternFill patternType="solid">
          <fgColor indexed="64"/>
          <bgColor theme="0" tint="-0.14999847407452621"/>
        </patternFill>
      </fill>
    </dxf>
    <dxf>
      <border outline="0">
        <bottom style="thin">
          <color indexed="64"/>
        </bottom>
      </border>
    </dxf>
    <dxf>
      <fill>
        <patternFill patternType="solid">
          <fgColor indexed="64"/>
          <bgColor theme="0" tint="-0.14999847407452621"/>
        </patternFill>
      </fill>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medium">
          <color indexed="64"/>
        </left>
        <right style="medium">
          <color indexed="64"/>
        </right>
        <top style="thin">
          <color indexed="64"/>
        </top>
        <bottom style="thin">
          <color indexed="64"/>
        </bottom>
      </border>
    </dxf>
    <dxf>
      <border outline="0">
        <bottom style="thin">
          <color indexed="64"/>
        </bottom>
      </border>
    </dxf>
    <dxf>
      <border diagonalUp="0" diagonalDown="0">
        <left style="thin">
          <color auto="1"/>
        </left>
        <right style="thin">
          <color auto="1"/>
        </right>
        <top/>
        <bottom/>
        <vertical style="thin">
          <color auto="1"/>
        </vertical>
        <horizontal style="thin">
          <color auto="1"/>
        </horizontal>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numFmt numFmtId="30" formatCode="@"/>
      <fill>
        <patternFill patternType="solid">
          <fgColor indexed="64"/>
          <bgColor rgb="FFFFFF00"/>
        </patternFill>
      </fill>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numFmt numFmtId="165" formatCode="#,##0.00\ &quot;€&quot;"/>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numFmt numFmtId="165" formatCode="#,##0.00\ &quot;€&quot;"/>
      <fill>
        <patternFill patternType="solid">
          <fgColor indexed="64"/>
          <bgColor theme="0" tint="-0.34998626667073579"/>
        </patternFill>
      </fill>
      <border diagonalUp="0" diagonalDown="0" outline="0">
        <left style="thin">
          <color indexed="64"/>
        </left>
        <right style="thin">
          <color indexed="64"/>
        </right>
        <top/>
        <bottom style="thin">
          <color indexed="64"/>
        </bottom>
      </border>
    </dxf>
    <dxf>
      <fill>
        <patternFill patternType="solid">
          <fgColor indexed="64"/>
          <bgColor theme="0" tint="-0.34998626667073579"/>
        </patternFill>
      </fill>
      <alignment horizontal="left" vertical="bottom" textRotation="0" wrapText="0" indent="2"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ertAlign val="baseline"/>
        <sz val="11"/>
        <color theme="1"/>
        <name val="Calibri"/>
        <scheme val="minor"/>
      </font>
      <fill>
        <patternFill patternType="solid">
          <fgColor indexed="64"/>
          <bgColor theme="0" tint="-0.34998626667073579"/>
        </patternFill>
      </fill>
      <alignment horizontal="left" vertical="bottom" textRotation="0" wrapText="0" indent="2"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double">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99"/>
      <color rgb="FF99FF66"/>
      <color rgb="FF99FFCC"/>
      <color rgb="FF99FF99"/>
      <color rgb="FFFFFFCC"/>
      <color rgb="FF33CC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K8-4\Desktop\Erhebungsbogen%20Kapazit&#228;tsreserve_Sicherheitsbereitsch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azitätsreserve_Plan"/>
      <sheetName val="Sicherheitsbereitschaft_Plan"/>
      <sheetName val="Kapazitätsreserve_Regkonto"/>
      <sheetName val="Sicherheitsbereitschaft_RegKont"/>
      <sheetName val="Hilfstabelle Kapazitätsreserve"/>
      <sheetName val="Hilfstabelle Sicherheitsbereits"/>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id="25" name="Tabelle25" displayName="Tabelle25" ref="B101:D106" headerRowCount="0" totalsRowShown="0" headerRowDxfId="1593" headerRowBorderDxfId="1592" tableBorderDxfId="1591" totalsRowBorderDxfId="1590">
  <tableColumns count="3">
    <tableColumn id="1" name="Spalte1" headerRowDxfId="1589" dataDxfId="1588"/>
    <tableColumn id="2" name="Spalte2" headerRowDxfId="1587" dataDxfId="1586">
      <calculatedColumnFormula>SUM(C103:C106)</calculatedColumnFormula>
    </tableColumn>
    <tableColumn id="3" name="Spalte3" headerRowDxfId="1585" dataDxfId="1584"/>
  </tableColumns>
  <tableStyleInfo name="TableStyleMedium2" showFirstColumn="0" showLastColumn="0" showRowStripes="1" showColumnStripes="0"/>
</table>
</file>

<file path=xl/tables/table10.xml><?xml version="1.0" encoding="utf-8"?>
<table xmlns="http://schemas.openxmlformats.org/spreadsheetml/2006/main" id="35" name="Tabelle2536" displayName="Tabelle2536" ref="B299:D304" headerRowCount="0" totalsRowShown="0" headerRowDxfId="1506" headerRowBorderDxfId="1505" tableBorderDxfId="1504" totalsRowBorderDxfId="1503">
  <tableColumns count="3">
    <tableColumn id="1" name="Spalte1" headerRowDxfId="1502" dataDxfId="1501"/>
    <tableColumn id="2" name="Spalte2" headerRowDxfId="1500" dataDxfId="1499">
      <calculatedColumnFormula>SUM(C301:C304)</calculatedColumnFormula>
    </tableColumn>
    <tableColumn id="3" name="Spalte3" headerRowDxfId="1498" dataDxfId="1497"/>
  </tableColumns>
  <tableStyleInfo name="TableStyleMedium2" showFirstColumn="0" showLastColumn="0" showRowStripes="1" showColumnStripes="0"/>
</table>
</file>

<file path=xl/tables/table11.xml><?xml version="1.0" encoding="utf-8"?>
<table xmlns="http://schemas.openxmlformats.org/spreadsheetml/2006/main" id="1" name="Tabelle1" displayName="Tabelle1" ref="B22:O22" headerRowCount="0" totalsRowShown="0" headerRowDxfId="1496" dataDxfId="1494" headerRowBorderDxfId="1495" tableBorderDxfId="1493">
  <tableColumns count="14">
    <tableColumn id="1" name="Spalte1" headerRowDxfId="1492" dataDxfId="1491"/>
    <tableColumn id="2" name="Spalte2" headerRowDxfId="1490" dataDxfId="1489"/>
    <tableColumn id="4" name="Spalte4" headerRowDxfId="1488" dataDxfId="1487"/>
    <tableColumn id="5" name="Spalte5" headerRowDxfId="1486" dataDxfId="1485"/>
    <tableColumn id="6" name="Spalte6" headerRowDxfId="1484" dataDxfId="1483"/>
    <tableColumn id="7" name="Spalte7" headerRowDxfId="1482" dataDxfId="1481"/>
    <tableColumn id="8" name="Spalte8" headerRowDxfId="1480" dataDxfId="1479"/>
    <tableColumn id="9" name="Spalte9" headerRowDxfId="1478" dataDxfId="1477"/>
    <tableColumn id="10" name="Spalte10" headerRowDxfId="1476" dataDxfId="1475"/>
    <tableColumn id="11" name="Spalte11" headerRowDxfId="1474" dataDxfId="1473"/>
    <tableColumn id="12" name="Spalte12" headerRowDxfId="1472" dataDxfId="1471"/>
    <tableColumn id="13" name="Spalte13" headerRowDxfId="1470" dataDxfId="1469"/>
    <tableColumn id="14" name="Spalte14" headerRowDxfId="1468" dataDxfId="1467"/>
    <tableColumn id="15" name="Spalte15" headerRowDxfId="1466" dataDxfId="1465"/>
  </tableColumns>
  <tableStyleInfo name="TableStyleMedium2" showFirstColumn="0" showLastColumn="0" showRowStripes="1" showColumnStripes="0"/>
</table>
</file>

<file path=xl/tables/table12.xml><?xml version="1.0" encoding="utf-8"?>
<table xmlns="http://schemas.openxmlformats.org/spreadsheetml/2006/main" id="3" name="Tabelle3" displayName="Tabelle3" ref="A6:G48" headerRowCount="0" totalsRowShown="0" headerRowDxfId="1464" dataDxfId="1462" headerRowBorderDxfId="1463" tableBorderDxfId="1461">
  <tableColumns count="7">
    <tableColumn id="1" name="Spalte1" headerRowDxfId="1460" dataDxfId="1459"/>
    <tableColumn id="2" name="Spalte2" headerRowDxfId="1458" dataDxfId="1457"/>
    <tableColumn id="3" name="Spalte3" headerRowDxfId="1456" dataDxfId="1455"/>
    <tableColumn id="4" name="Spalte4" headerRowDxfId="1454" dataDxfId="1453"/>
    <tableColumn id="5" name="Spalte5" headerRowDxfId="1452" dataDxfId="1451"/>
    <tableColumn id="6" name="Spalte6" headerRowDxfId="1450" dataDxfId="1449"/>
    <tableColumn id="7" name="Spalte7" headerRowDxfId="1448" dataDxfId="1447"/>
  </tableColumns>
  <tableStyleInfo name="TableStyleMedium2" showFirstColumn="0" showLastColumn="0" showRowStripes="1" showColumnStripes="0"/>
</table>
</file>

<file path=xl/tables/table13.xml><?xml version="1.0" encoding="utf-8"?>
<table xmlns="http://schemas.openxmlformats.org/spreadsheetml/2006/main" id="4" name="Tabelle4" displayName="Tabelle4" ref="A50:G92" headerRowCount="0" totalsRowShown="0" headerRowDxfId="1446" dataDxfId="1444" headerRowBorderDxfId="1445" tableBorderDxfId="1443">
  <tableColumns count="7">
    <tableColumn id="1" name="Spalte1" headerRowDxfId="1442" dataDxfId="1441"/>
    <tableColumn id="2" name="Spalte2" headerRowDxfId="1440" dataDxfId="1439"/>
    <tableColumn id="3" name="Spalte3" headerRowDxfId="1438" dataDxfId="1437"/>
    <tableColumn id="4" name="Spalte4" headerRowDxfId="1436" dataDxfId="1435"/>
    <tableColumn id="5" name="Spalte5" headerRowDxfId="1434" dataDxfId="1433"/>
    <tableColumn id="6" name="Spalte6" headerRowDxfId="1432" dataDxfId="1431"/>
    <tableColumn id="7" name="Spalte7" headerRowDxfId="1430" dataDxfId="1429"/>
  </tableColumns>
  <tableStyleInfo name="TableStyleMedium2" showFirstColumn="0" showLastColumn="0" showRowStripes="1" showColumnStripes="0"/>
</table>
</file>

<file path=xl/tables/table14.xml><?xml version="1.0" encoding="utf-8"?>
<table xmlns="http://schemas.openxmlformats.org/spreadsheetml/2006/main" id="5" name="Tabelle5" displayName="Tabelle5" ref="A94:G136" headerRowCount="0" totalsRowShown="0" headerRowDxfId="1428" dataDxfId="1426" headerRowBorderDxfId="1427" tableBorderDxfId="1425">
  <tableColumns count="7">
    <tableColumn id="1" name="Spalte1" headerRowDxfId="1424" dataDxfId="1423"/>
    <tableColumn id="2" name="Spalte2" headerRowDxfId="1422" dataDxfId="1421"/>
    <tableColumn id="3" name="Spalte3" headerRowDxfId="1420" dataDxfId="1419"/>
    <tableColumn id="4" name="Spalte4" headerRowDxfId="1418" dataDxfId="1417"/>
    <tableColumn id="5" name="Spalte5" headerRowDxfId="1416" dataDxfId="1415"/>
    <tableColumn id="6" name="Spalte6" headerRowDxfId="1414" dataDxfId="1413"/>
    <tableColumn id="7" name="Spalte7" headerRowDxfId="1412" dataDxfId="1411"/>
  </tableColumns>
  <tableStyleInfo name="TableStyleMedium2" showFirstColumn="0" showLastColumn="0" showRowStripes="1" showColumnStripes="0"/>
</table>
</file>

<file path=xl/tables/table15.xml><?xml version="1.0" encoding="utf-8"?>
<table xmlns="http://schemas.openxmlformats.org/spreadsheetml/2006/main" id="6" name="Tabelle6" displayName="Tabelle6" ref="A138:G180" headerRowCount="0" totalsRowShown="0" headerRowDxfId="1410" dataDxfId="1408" headerRowBorderDxfId="1409" tableBorderDxfId="1407">
  <tableColumns count="7">
    <tableColumn id="1" name="Spalte1" headerRowDxfId="1406" dataDxfId="1405"/>
    <tableColumn id="2" name="Spalte2" headerRowDxfId="1404" dataDxfId="1403"/>
    <tableColumn id="3" name="Spalte3" headerRowDxfId="1402" dataDxfId="1401"/>
    <tableColumn id="4" name="Spalte4" headerRowDxfId="1400" dataDxfId="1399"/>
    <tableColumn id="5" name="Spalte5" headerRowDxfId="1398" dataDxfId="1397"/>
    <tableColumn id="6" name="Spalte6" headerRowDxfId="1396" dataDxfId="1395"/>
    <tableColumn id="7" name="Spalte7" headerRowDxfId="1394" dataDxfId="1393"/>
  </tableColumns>
  <tableStyleInfo name="TableStyleMedium2" showFirstColumn="0" showLastColumn="0" showRowStripes="1" showColumnStripes="0"/>
</table>
</file>

<file path=xl/tables/table16.xml><?xml version="1.0" encoding="utf-8"?>
<table xmlns="http://schemas.openxmlformats.org/spreadsheetml/2006/main" id="7" name="Tabelle7" displayName="Tabelle7" ref="A182:G224" headerRowCount="0" totalsRowShown="0" headerRowDxfId="1392" dataDxfId="1390" headerRowBorderDxfId="1391" tableBorderDxfId="1389">
  <tableColumns count="7">
    <tableColumn id="1" name="Spalte1" headerRowDxfId="1388" dataDxfId="1387"/>
    <tableColumn id="2" name="Spalte2" headerRowDxfId="1386" dataDxfId="1385"/>
    <tableColumn id="3" name="Spalte3" headerRowDxfId="1384" dataDxfId="1383"/>
    <tableColumn id="4" name="Spalte4" headerRowDxfId="1382" dataDxfId="1381"/>
    <tableColumn id="5" name="Spalte5" headerRowDxfId="1380" dataDxfId="1379"/>
    <tableColumn id="6" name="Spalte6" headerRowDxfId="1378" dataDxfId="1377"/>
    <tableColumn id="7" name="Spalte7" headerRowDxfId="1376" dataDxfId="1375"/>
  </tableColumns>
  <tableStyleInfo name="TableStyleMedium2" showFirstColumn="0" showLastColumn="0" showRowStripes="1" showColumnStripes="0"/>
</table>
</file>

<file path=xl/tables/table17.xml><?xml version="1.0" encoding="utf-8"?>
<table xmlns="http://schemas.openxmlformats.org/spreadsheetml/2006/main" id="8" name="Tabelle8" displayName="Tabelle8" ref="A270:G312" headerRowCount="0" totalsRowShown="0" headerRowDxfId="1374" dataDxfId="1372" headerRowBorderDxfId="1373" tableBorderDxfId="1371">
  <tableColumns count="7">
    <tableColumn id="1" name="Spalte1" headerRowDxfId="1370" dataDxfId="1369"/>
    <tableColumn id="2" name="Spalte2" headerRowDxfId="1368" dataDxfId="1367"/>
    <tableColumn id="3" name="Spalte3" headerRowDxfId="1366" dataDxfId="1365"/>
    <tableColumn id="4" name="Spalte4" headerRowDxfId="1364" dataDxfId="1363"/>
    <tableColumn id="5" name="Spalte5" headerRowDxfId="1362" dataDxfId="1361"/>
    <tableColumn id="6" name="Spalte6" headerRowDxfId="1360" dataDxfId="1359"/>
    <tableColumn id="7" name="Spalte7" headerRowDxfId="1358" dataDxfId="1357"/>
  </tableColumns>
  <tableStyleInfo name="TableStyleMedium2" showFirstColumn="0" showLastColumn="0" showRowStripes="1" showColumnStripes="0"/>
</table>
</file>

<file path=xl/tables/table18.xml><?xml version="1.0" encoding="utf-8"?>
<table xmlns="http://schemas.openxmlformats.org/spreadsheetml/2006/main" id="9" name="Tabelle9" displayName="Tabelle9" ref="A314:G356" headerRowCount="0" totalsRowShown="0" headerRowDxfId="1356" dataDxfId="1354" headerRowBorderDxfId="1355" tableBorderDxfId="1353">
  <tableColumns count="7">
    <tableColumn id="1" name="Spalte1" headerRowDxfId="1352" dataDxfId="1351"/>
    <tableColumn id="2" name="Spalte2" headerRowDxfId="1350" dataDxfId="1349"/>
    <tableColumn id="3" name="Spalte3" headerRowDxfId="1348" dataDxfId="1347"/>
    <tableColumn id="4" name="Spalte4" headerRowDxfId="1346" dataDxfId="1345"/>
    <tableColumn id="5" name="Spalte5" headerRowDxfId="1344" dataDxfId="1343"/>
    <tableColumn id="6" name="Spalte6" headerRowDxfId="1342" dataDxfId="1341"/>
    <tableColumn id="7" name="Spalte7" headerRowDxfId="1340" dataDxfId="1339"/>
  </tableColumns>
  <tableStyleInfo name="TableStyleMedium2" showFirstColumn="0" showLastColumn="0" showRowStripes="1" showColumnStripes="0"/>
</table>
</file>

<file path=xl/tables/table19.xml><?xml version="1.0" encoding="utf-8"?>
<table xmlns="http://schemas.openxmlformats.org/spreadsheetml/2006/main" id="10" name="Tabelle10" displayName="Tabelle10" ref="A358:G400" headerRowCount="0" totalsRowShown="0" headerRowDxfId="1338" dataDxfId="1336" headerRowBorderDxfId="1337" tableBorderDxfId="1335">
  <tableColumns count="7">
    <tableColumn id="1" name="Spalte1" headerRowDxfId="1334" dataDxfId="1333"/>
    <tableColumn id="2" name="Spalte2" headerRowDxfId="1332" dataDxfId="1331"/>
    <tableColumn id="3" name="Spalte3" headerRowDxfId="1330" dataDxfId="1329"/>
    <tableColumn id="4" name="Spalte4" headerRowDxfId="1328" dataDxfId="1327"/>
    <tableColumn id="5" name="Spalte5" headerRowDxfId="1326" dataDxfId="1325"/>
    <tableColumn id="6" name="Spalte6" headerRowDxfId="1324" dataDxfId="1323"/>
    <tableColumn id="7" name="Spalte7" headerRowDxfId="1322" dataDxfId="1321"/>
  </tableColumns>
  <tableStyleInfo name="TableStyleMedium2" showFirstColumn="0" showLastColumn="0" showRowStripes="1" showColumnStripes="0"/>
</table>
</file>

<file path=xl/tables/table2.xml><?xml version="1.0" encoding="utf-8"?>
<table xmlns="http://schemas.openxmlformats.org/spreadsheetml/2006/main" id="27" name="Tabelle27" displayName="Tabelle27" ref="B139:D161" headerRowCount="0" totalsRowShown="0" headerRowBorderDxfId="1583" tableBorderDxfId="1582" totalsRowBorderDxfId="1581">
  <tableColumns count="3">
    <tableColumn id="1" name="Spalte1" headerRowDxfId="1580" dataDxfId="1579"/>
    <tableColumn id="2" name="Spalte2" headerRowDxfId="1578" dataDxfId="1577"/>
    <tableColumn id="3" name="Spalte3" headerRowDxfId="1576" dataDxfId="1575"/>
  </tableColumns>
  <tableStyleInfo name="TableStyleMedium2" showFirstColumn="0" showLastColumn="0" showRowStripes="1" showColumnStripes="0"/>
</table>
</file>

<file path=xl/tables/table20.xml><?xml version="1.0" encoding="utf-8"?>
<table xmlns="http://schemas.openxmlformats.org/spreadsheetml/2006/main" id="11" name="Tabelle11" displayName="Tabelle11" ref="A402:G444" headerRowCount="0" totalsRowShown="0" headerRowDxfId="1320" dataDxfId="1318" headerRowBorderDxfId="1319" tableBorderDxfId="1317">
  <tableColumns count="7">
    <tableColumn id="1" name="Spalte1" headerRowDxfId="1316" dataDxfId="1315"/>
    <tableColumn id="2" name="Spalte2" headerRowDxfId="1314" dataDxfId="1313"/>
    <tableColumn id="3" name="Spalte3" headerRowDxfId="1312" dataDxfId="1311"/>
    <tableColumn id="4" name="Spalte4" headerRowDxfId="1310" dataDxfId="1309"/>
    <tableColumn id="5" name="Spalte5" headerRowDxfId="1308" dataDxfId="1307"/>
    <tableColumn id="6" name="Spalte6" headerRowDxfId="1306" dataDxfId="1305"/>
    <tableColumn id="7" name="Spalte7" headerRowDxfId="1304" dataDxfId="1303"/>
  </tableColumns>
  <tableStyleInfo name="TableStyleMedium2" showFirstColumn="0" showLastColumn="0" showRowStripes="1" showColumnStripes="0"/>
</table>
</file>

<file path=xl/tables/table21.xml><?xml version="1.0" encoding="utf-8"?>
<table xmlns="http://schemas.openxmlformats.org/spreadsheetml/2006/main" id="14" name="Tabelle14" displayName="Tabelle14" ref="A226:G268" headerRowCount="0" totalsRowShown="0" headerRowDxfId="1302" dataDxfId="1300" headerRowBorderDxfId="1301" tableBorderDxfId="1299">
  <tableColumns count="7">
    <tableColumn id="1" name="Spalte1" headerRowDxfId="1298" dataDxfId="1297"/>
    <tableColumn id="2" name="Spalte2" headerRowDxfId="1296" dataDxfId="1295"/>
    <tableColumn id="3" name="Spalte3" headerRowDxfId="1294" dataDxfId="1293"/>
    <tableColumn id="4" name="Spalte4" headerRowDxfId="1292" dataDxfId="1291"/>
    <tableColumn id="5" name="Spalte5" headerRowDxfId="1290" dataDxfId="1289"/>
    <tableColumn id="6" name="Spalte6" headerRowDxfId="1288" dataDxfId="1287"/>
    <tableColumn id="7" name="Spalte7" headerRowDxfId="1286" dataDxfId="1285"/>
  </tableColumns>
  <tableStyleInfo name="TableStyleMedium2" showFirstColumn="0" showLastColumn="0" showRowStripes="1" showColumnStripes="0"/>
</table>
</file>

<file path=xl/tables/table22.xml><?xml version="1.0" encoding="utf-8"?>
<table xmlns="http://schemas.openxmlformats.org/spreadsheetml/2006/main" id="15" name="Tabelle15" displayName="Tabelle15" ref="A450:H492" headerRowCount="0" totalsRowShown="0" headerRowDxfId="1284" dataDxfId="1282" headerRowBorderDxfId="1283" tableBorderDxfId="1281">
  <tableColumns count="8">
    <tableColumn id="1" name="Spalte1" headerRowDxfId="1280" dataDxfId="1279"/>
    <tableColumn id="2" name="Spalte2" headerRowDxfId="1278" dataDxfId="1277"/>
    <tableColumn id="3" name="Spalte3" headerRowDxfId="1276" dataDxfId="1275"/>
    <tableColumn id="4" name="Spalte4" headerRowDxfId="1274" dataDxfId="1273"/>
    <tableColumn id="5" name="Spalte5" headerRowDxfId="1272" dataDxfId="1271"/>
    <tableColumn id="6" name="Spalte6" headerRowDxfId="1270" dataDxfId="1269"/>
    <tableColumn id="7" name="Spalte7" headerRowDxfId="1268" dataDxfId="1267"/>
    <tableColumn id="8" name="Spalte8" headerRowDxfId="1266" dataDxfId="1265"/>
  </tableColumns>
  <tableStyleInfo name="TableStyleMedium2" showFirstColumn="0" showLastColumn="0" showRowStripes="1" showColumnStripes="0"/>
</table>
</file>

<file path=xl/tables/table23.xml><?xml version="1.0" encoding="utf-8"?>
<table xmlns="http://schemas.openxmlformats.org/spreadsheetml/2006/main" id="16" name="Tabelle16" displayName="Tabelle16" ref="A494:H536" headerRowCount="0" totalsRowShown="0" headerRowDxfId="1264" dataDxfId="1262" headerRowBorderDxfId="1263" tableBorderDxfId="1261">
  <tableColumns count="8">
    <tableColumn id="1" name="Spalte1" headerRowDxfId="1260" dataDxfId="1259"/>
    <tableColumn id="2" name="Spalte2" headerRowDxfId="1258" dataDxfId="1257"/>
    <tableColumn id="3" name="Spalte3" headerRowDxfId="1256" dataDxfId="1255"/>
    <tableColumn id="4" name="Spalte4" headerRowDxfId="1254" dataDxfId="1253"/>
    <tableColumn id="5" name="Spalte5" headerRowDxfId="1252" dataDxfId="1251"/>
    <tableColumn id="6" name="Spalte6" headerRowDxfId="1250" dataDxfId="1249"/>
    <tableColumn id="7" name="Spalte7" headerRowDxfId="1248" dataDxfId="1247"/>
    <tableColumn id="8" name="Spalte8" headerRowDxfId="1246" dataDxfId="1245"/>
  </tableColumns>
  <tableStyleInfo name="TableStyleMedium2" showFirstColumn="0" showLastColumn="0" showRowStripes="1" showColumnStripes="0"/>
</table>
</file>

<file path=xl/tables/table24.xml><?xml version="1.0" encoding="utf-8"?>
<table xmlns="http://schemas.openxmlformats.org/spreadsheetml/2006/main" id="17" name="Tabelle17" displayName="Tabelle17" ref="A538:H580" headerRowCount="0" totalsRowShown="0" headerRowDxfId="1244" dataDxfId="1242" headerRowBorderDxfId="1243" tableBorderDxfId="1241">
  <tableColumns count="8">
    <tableColumn id="1" name="Spalte1" headerRowDxfId="1240" dataDxfId="1239"/>
    <tableColumn id="2" name="Spalte2" headerRowDxfId="1238" dataDxfId="1237"/>
    <tableColumn id="3" name="Spalte3" headerRowDxfId="1236" dataDxfId="1235"/>
    <tableColumn id="4" name="Spalte4" headerRowDxfId="1234" dataDxfId="1233"/>
    <tableColumn id="5" name="Spalte5" headerRowDxfId="1232" dataDxfId="1231"/>
    <tableColumn id="6" name="Spalte6" headerRowDxfId="1230" dataDxfId="1229"/>
    <tableColumn id="7" name="Spalte7" headerRowDxfId="1228" dataDxfId="1227"/>
    <tableColumn id="8" name="Spalte8" headerRowDxfId="1226" dataDxfId="1225"/>
  </tableColumns>
  <tableStyleInfo name="TableStyleMedium2" showFirstColumn="0" showLastColumn="0" showRowStripes="1" showColumnStripes="0"/>
</table>
</file>

<file path=xl/tables/table25.xml><?xml version="1.0" encoding="utf-8"?>
<table xmlns="http://schemas.openxmlformats.org/spreadsheetml/2006/main" id="18" name="Tabelle18" displayName="Tabelle18" ref="A582:H624" headerRowCount="0" totalsRowShown="0" headerRowDxfId="1224" dataDxfId="1222" headerRowBorderDxfId="1223" tableBorderDxfId="1221">
  <tableColumns count="8">
    <tableColumn id="1" name="Spalte1" headerRowDxfId="1220" dataDxfId="1219"/>
    <tableColumn id="2" name="Spalte2" headerRowDxfId="1218" dataDxfId="1217"/>
    <tableColumn id="3" name="Spalte3" headerRowDxfId="1216" dataDxfId="1215"/>
    <tableColumn id="4" name="Spalte4" headerRowDxfId="1214" dataDxfId="1213"/>
    <tableColumn id="5" name="Spalte5" headerRowDxfId="1212" dataDxfId="1211"/>
    <tableColumn id="6" name="Spalte6" headerRowDxfId="1210" dataDxfId="1209"/>
    <tableColumn id="7" name="Spalte7" headerRowDxfId="1208" dataDxfId="1207"/>
    <tableColumn id="8" name="Spalte8" headerRowDxfId="1206" dataDxfId="1205"/>
  </tableColumns>
  <tableStyleInfo name="TableStyleMedium2" showFirstColumn="0" showLastColumn="0" showRowStripes="1" showColumnStripes="0"/>
</table>
</file>

<file path=xl/tables/table26.xml><?xml version="1.0" encoding="utf-8"?>
<table xmlns="http://schemas.openxmlformats.org/spreadsheetml/2006/main" id="19" name="Tabelle19" displayName="Tabelle19" ref="A626:H668" headerRowCount="0" totalsRowShown="0" headerRowDxfId="1204" dataDxfId="1202" headerRowBorderDxfId="1203" tableBorderDxfId="1201">
  <tableColumns count="8">
    <tableColumn id="1" name="Spalte1" headerRowDxfId="1200" dataDxfId="1199"/>
    <tableColumn id="2" name="Spalte2" headerRowDxfId="1198" dataDxfId="1197"/>
    <tableColumn id="3" name="Spalte3" headerRowDxfId="1196" dataDxfId="1195"/>
    <tableColumn id="4" name="Spalte4" headerRowDxfId="1194" dataDxfId="1193"/>
    <tableColumn id="5" name="Spalte5" headerRowDxfId="1192" dataDxfId="1191"/>
    <tableColumn id="6" name="Spalte6" headerRowDxfId="1190" dataDxfId="1189"/>
    <tableColumn id="7" name="Spalte7" headerRowDxfId="1188" dataDxfId="1187"/>
    <tableColumn id="8" name="Spalte8" headerRowDxfId="1186" dataDxfId="1185"/>
  </tableColumns>
  <tableStyleInfo name="TableStyleMedium2" showFirstColumn="0" showLastColumn="0" showRowStripes="1" showColumnStripes="0"/>
</table>
</file>

<file path=xl/tables/table27.xml><?xml version="1.0" encoding="utf-8"?>
<table xmlns="http://schemas.openxmlformats.org/spreadsheetml/2006/main" id="20" name="Tabelle20" displayName="Tabelle20" ref="A670:H712" headerRowCount="0" totalsRowShown="0" headerRowDxfId="1184" dataDxfId="1182" headerRowBorderDxfId="1183" tableBorderDxfId="1181">
  <tableColumns count="8">
    <tableColumn id="1" name="Spalte1" headerRowDxfId="1180" dataDxfId="1179"/>
    <tableColumn id="2" name="Spalte2" headerRowDxfId="1178" dataDxfId="1177"/>
    <tableColumn id="3" name="Spalte3" headerRowDxfId="1176" dataDxfId="1175"/>
    <tableColumn id="4" name="Spalte4" headerRowDxfId="1174" dataDxfId="1173"/>
    <tableColumn id="5" name="Spalte5" headerRowDxfId="1172" dataDxfId="1171"/>
    <tableColumn id="6" name="Spalte6" headerRowDxfId="1170" dataDxfId="1169"/>
    <tableColumn id="7" name="Spalte7" headerRowDxfId="1168" dataDxfId="1167"/>
    <tableColumn id="8" name="Spalte8" headerRowDxfId="1166" dataDxfId="1165"/>
  </tableColumns>
  <tableStyleInfo name="TableStyleMedium2" showFirstColumn="0" showLastColumn="0" showRowStripes="1" showColumnStripes="0"/>
</table>
</file>

<file path=xl/tables/table28.xml><?xml version="1.0" encoding="utf-8"?>
<table xmlns="http://schemas.openxmlformats.org/spreadsheetml/2006/main" id="21" name="Tabelle21" displayName="Tabelle21" ref="A714:H756" headerRowCount="0" totalsRowShown="0" headerRowDxfId="1164" dataDxfId="1162" headerRowBorderDxfId="1163" tableBorderDxfId="1161">
  <tableColumns count="8">
    <tableColumn id="1" name="Spalte1" headerRowDxfId="1160" dataDxfId="1159"/>
    <tableColumn id="2" name="Spalte2" headerRowDxfId="1158" dataDxfId="1157"/>
    <tableColumn id="3" name="Spalte3" headerRowDxfId="1156" dataDxfId="1155"/>
    <tableColumn id="4" name="Spalte4" headerRowDxfId="1154" dataDxfId="1153"/>
    <tableColumn id="5" name="Spalte5" headerRowDxfId="1152" dataDxfId="1151"/>
    <tableColumn id="6" name="Spalte6" headerRowDxfId="1150" dataDxfId="1149"/>
    <tableColumn id="7" name="Spalte7" headerRowDxfId="1148" dataDxfId="1147"/>
    <tableColumn id="8" name="Spalte8" headerRowDxfId="1146" dataDxfId="1145"/>
  </tableColumns>
  <tableStyleInfo name="TableStyleMedium2" showFirstColumn="0" showLastColumn="0" showRowStripes="1" showColumnStripes="0"/>
</table>
</file>

<file path=xl/tables/table29.xml><?xml version="1.0" encoding="utf-8"?>
<table xmlns="http://schemas.openxmlformats.org/spreadsheetml/2006/main" id="22" name="Tabelle22" displayName="Tabelle22" ref="A758:H800" headerRowCount="0" totalsRowShown="0" headerRowDxfId="1144" dataDxfId="1142" headerRowBorderDxfId="1143" tableBorderDxfId="1141">
  <tableColumns count="8">
    <tableColumn id="1" name="Spalte1" headerRowDxfId="1140" dataDxfId="1139"/>
    <tableColumn id="2" name="Spalte2" headerRowDxfId="1138" dataDxfId="1137"/>
    <tableColumn id="3" name="Spalte3" headerRowDxfId="1136" dataDxfId="1135"/>
    <tableColumn id="4" name="Spalte4" headerRowDxfId="1134" dataDxfId="1133"/>
    <tableColumn id="5" name="Spalte5" headerRowDxfId="1132" dataDxfId="1131"/>
    <tableColumn id="6" name="Spalte6" headerRowDxfId="1130" dataDxfId="1129"/>
    <tableColumn id="7" name="Spalte7" headerRowDxfId="1128" dataDxfId="1127"/>
    <tableColumn id="8" name="Spalte8" headerRowDxfId="1126" dataDxfId="1125"/>
  </tableColumns>
  <tableStyleInfo name="TableStyleMedium2" showFirstColumn="0" showLastColumn="0" showRowStripes="1" showColumnStripes="0"/>
</table>
</file>

<file path=xl/tables/table3.xml><?xml version="1.0" encoding="utf-8"?>
<table xmlns="http://schemas.openxmlformats.org/spreadsheetml/2006/main" id="30" name="Tabelle30" displayName="Tabelle30" ref="B203:D227" headerRowCount="0" totalsRowShown="0" headerRowBorderDxfId="1574" tableBorderDxfId="1573" totalsRowBorderDxfId="1572">
  <tableColumns count="3">
    <tableColumn id="1" name="Spalte1" headerRowDxfId="1571" dataDxfId="1570"/>
    <tableColumn id="2" name="Spalte2" headerRowDxfId="1569" dataDxfId="1568"/>
    <tableColumn id="3" name="Spalte3" headerRowDxfId="1567" dataDxfId="1566"/>
  </tableColumns>
  <tableStyleInfo name="TableStyleMedium2" showFirstColumn="0" showLastColumn="0" showRowStripes="1" showColumnStripes="0"/>
</table>
</file>

<file path=xl/tables/table30.xml><?xml version="1.0" encoding="utf-8"?>
<table xmlns="http://schemas.openxmlformats.org/spreadsheetml/2006/main" id="23" name="Tabelle23" displayName="Tabelle23" ref="A802:H844" headerRowCount="0" totalsRowShown="0" headerRowDxfId="1124" dataDxfId="1122" headerRowBorderDxfId="1123" tableBorderDxfId="1121">
  <tableColumns count="8">
    <tableColumn id="1" name="Spalte1" headerRowDxfId="1120" dataDxfId="1119"/>
    <tableColumn id="2" name="Spalte2" headerRowDxfId="1118" dataDxfId="1117"/>
    <tableColumn id="3" name="Spalte3" headerRowDxfId="1116" dataDxfId="1115"/>
    <tableColumn id="4" name="Spalte4" headerRowDxfId="1114" dataDxfId="1113"/>
    <tableColumn id="5" name="Spalte5" headerRowDxfId="1112" dataDxfId="1111"/>
    <tableColumn id="6" name="Spalte6" headerRowDxfId="1110" dataDxfId="1109"/>
    <tableColumn id="7" name="Spalte7" headerRowDxfId="1108" dataDxfId="1107"/>
    <tableColumn id="8" name="Spalte8" headerRowDxfId="1106" dataDxfId="1105"/>
  </tableColumns>
  <tableStyleInfo name="TableStyleMedium2" showFirstColumn="0" showLastColumn="0" showRowStripes="1" showColumnStripes="0"/>
</table>
</file>

<file path=xl/tables/table31.xml><?xml version="1.0" encoding="utf-8"?>
<table xmlns="http://schemas.openxmlformats.org/spreadsheetml/2006/main" id="24" name="Tabelle24" displayName="Tabelle24" ref="A846:H888" headerRowCount="0" totalsRowShown="0" headerRowDxfId="1104" dataDxfId="1102" headerRowBorderDxfId="1103" tableBorderDxfId="1101">
  <tableColumns count="8">
    <tableColumn id="1" name="Spalte1" headerRowDxfId="1100" dataDxfId="1099"/>
    <tableColumn id="2" name="Spalte2" headerRowDxfId="1098" dataDxfId="1097"/>
    <tableColumn id="3" name="Spalte3" headerRowDxfId="1096" dataDxfId="1095"/>
    <tableColumn id="4" name="Spalte4" headerRowDxfId="1094" dataDxfId="1093"/>
    <tableColumn id="5" name="Spalte5" headerRowDxfId="1092" dataDxfId="1091"/>
    <tableColumn id="6" name="Spalte6" headerRowDxfId="1090" dataDxfId="1089"/>
    <tableColumn id="7" name="Spalte7" headerRowDxfId="1088" dataDxfId="1087"/>
    <tableColumn id="8" name="Spalte8" headerRowDxfId="1086" dataDxfId="1085"/>
  </tableColumns>
  <tableStyleInfo name="TableStyleMedium2" showFirstColumn="0" showLastColumn="0" showRowStripes="1" showColumnStripes="0"/>
</table>
</file>

<file path=xl/tables/table32.xml><?xml version="1.0" encoding="utf-8"?>
<table xmlns="http://schemas.openxmlformats.org/spreadsheetml/2006/main" id="62" name="Tabelle1563" displayName="Tabelle1563" ref="A6:I48" headerRowCount="0" totalsRowShown="0" headerRowDxfId="1084" dataDxfId="1082" headerRowBorderDxfId="1083" tableBorderDxfId="1081" totalsRowBorderDxfId="1080">
  <tableColumns count="9">
    <tableColumn id="1" name="Spalte1" headerRowDxfId="1079" dataDxfId="1078"/>
    <tableColumn id="2" name="Spalte2" headerRowDxfId="1077" dataDxfId="1076"/>
    <tableColumn id="3" name="Spalte3" headerRowDxfId="1075" dataDxfId="1074"/>
    <tableColumn id="4" name="Spalte4" headerRowDxfId="1073" dataDxfId="1072"/>
    <tableColumn id="5" name="Spalte5" headerRowDxfId="1071" dataDxfId="1070"/>
    <tableColumn id="6" name="Spalte6" headerRowDxfId="1069" dataDxfId="1068"/>
    <tableColumn id="7" name="Spalte7" headerRowDxfId="1067" dataDxfId="1066"/>
    <tableColumn id="8" name="Spalte8" headerRowDxfId="1065" dataDxfId="1064"/>
    <tableColumn id="9" name="Spalte9" headerRowDxfId="1063" dataDxfId="1062"/>
  </tableColumns>
  <tableStyleInfo name="TableStyleMedium2" showFirstColumn="0" showLastColumn="0" showRowStripes="1" showColumnStripes="0"/>
</table>
</file>

<file path=xl/tables/table33.xml><?xml version="1.0" encoding="utf-8"?>
<table xmlns="http://schemas.openxmlformats.org/spreadsheetml/2006/main" id="72" name="Tabelle156373" displayName="Tabelle156373" ref="A50:I92" headerRowCount="0" totalsRowShown="0" headerRowDxfId="1061" dataDxfId="1059" headerRowBorderDxfId="1060" tableBorderDxfId="1058">
  <tableColumns count="9">
    <tableColumn id="1" name="Spalte1" headerRowDxfId="1057" dataDxfId="1056"/>
    <tableColumn id="2" name="Spalte2" headerRowDxfId="1055" dataDxfId="1054"/>
    <tableColumn id="3" name="Spalte3" headerRowDxfId="1053" dataDxfId="1052"/>
    <tableColumn id="4" name="Spalte4" headerRowDxfId="1051" dataDxfId="1050"/>
    <tableColumn id="5" name="Spalte5" headerRowDxfId="1049" dataDxfId="1048"/>
    <tableColumn id="6" name="Spalte6" headerRowDxfId="1047" dataDxfId="1046"/>
    <tableColumn id="7" name="Spalte7" headerRowDxfId="1045" dataDxfId="1044"/>
    <tableColumn id="8" name="Spalte8" headerRowDxfId="1043" dataDxfId="1042"/>
    <tableColumn id="9" name="Spalte9" headerRowDxfId="1041" dataDxfId="1040"/>
  </tableColumns>
  <tableStyleInfo name="TableStyleMedium2" showFirstColumn="0" showLastColumn="0" showRowStripes="1" showColumnStripes="0"/>
</table>
</file>

<file path=xl/tables/table34.xml><?xml version="1.0" encoding="utf-8"?>
<table xmlns="http://schemas.openxmlformats.org/spreadsheetml/2006/main" id="73" name="Tabelle156374" displayName="Tabelle156374" ref="A94:I136" headerRowCount="0" totalsRowShown="0" headerRowDxfId="1039" dataDxfId="1037" headerRowBorderDxfId="1038" tableBorderDxfId="1036">
  <tableColumns count="9">
    <tableColumn id="1" name="Spalte1" headerRowDxfId="1035" dataDxfId="1034"/>
    <tableColumn id="2" name="Spalte2" headerRowDxfId="1033" dataDxfId="1032"/>
    <tableColumn id="3" name="Spalte3" headerRowDxfId="1031" dataDxfId="1030"/>
    <tableColumn id="4" name="Spalte4" headerRowDxfId="1029" dataDxfId="1028"/>
    <tableColumn id="5" name="Spalte5" headerRowDxfId="1027" dataDxfId="1026"/>
    <tableColumn id="6" name="Spalte6" headerRowDxfId="1025" dataDxfId="1024"/>
    <tableColumn id="7" name="Spalte7" headerRowDxfId="1023" dataDxfId="1022"/>
    <tableColumn id="8" name="Spalte8" headerRowDxfId="1021" dataDxfId="1020"/>
    <tableColumn id="9" name="Spalte9" headerRowDxfId="1019" dataDxfId="1018"/>
  </tableColumns>
  <tableStyleInfo name="TableStyleMedium2" showFirstColumn="0" showLastColumn="0" showRowStripes="1" showColumnStripes="0"/>
</table>
</file>

<file path=xl/tables/table35.xml><?xml version="1.0" encoding="utf-8"?>
<table xmlns="http://schemas.openxmlformats.org/spreadsheetml/2006/main" id="74" name="Tabelle156375" displayName="Tabelle156375" ref="A138:I180" headerRowCount="0" totalsRowShown="0" headerRowDxfId="1017" dataDxfId="1015" headerRowBorderDxfId="1016" tableBorderDxfId="1014">
  <tableColumns count="9">
    <tableColumn id="1" name="Spalte1" headerRowDxfId="1013" dataDxfId="1012"/>
    <tableColumn id="2" name="Spalte2" headerRowDxfId="1011" dataDxfId="1010"/>
    <tableColumn id="3" name="Spalte3" headerRowDxfId="1009" dataDxfId="1008"/>
    <tableColumn id="4" name="Spalte4" headerRowDxfId="1007" dataDxfId="1006"/>
    <tableColumn id="5" name="Spalte5" headerRowDxfId="1005" dataDxfId="1004"/>
    <tableColumn id="6" name="Spalte6" headerRowDxfId="1003" dataDxfId="1002"/>
    <tableColumn id="7" name="Spalte7" headerRowDxfId="1001" dataDxfId="1000"/>
    <tableColumn id="8" name="Spalte8" headerRowDxfId="999" dataDxfId="998"/>
    <tableColumn id="9" name="Spalte9" headerRowDxfId="997" dataDxfId="996"/>
  </tableColumns>
  <tableStyleInfo name="TableStyleMedium2" showFirstColumn="0" showLastColumn="0" showRowStripes="1" showColumnStripes="0"/>
</table>
</file>

<file path=xl/tables/table36.xml><?xml version="1.0" encoding="utf-8"?>
<table xmlns="http://schemas.openxmlformats.org/spreadsheetml/2006/main" id="75" name="Tabelle156376" displayName="Tabelle156376" ref="A182:I224" headerRowCount="0" totalsRowShown="0" headerRowDxfId="995" dataDxfId="993" headerRowBorderDxfId="994" tableBorderDxfId="992">
  <tableColumns count="9">
    <tableColumn id="1" name="Spalte1" headerRowDxfId="991" dataDxfId="990"/>
    <tableColumn id="2" name="Spalte2" headerRowDxfId="989" dataDxfId="988"/>
    <tableColumn id="3" name="Spalte3" headerRowDxfId="987" dataDxfId="986"/>
    <tableColumn id="4" name="Spalte4" headerRowDxfId="985" dataDxfId="984"/>
    <tableColumn id="5" name="Spalte5" headerRowDxfId="983" dataDxfId="982"/>
    <tableColumn id="6" name="Spalte6" headerRowDxfId="981" dataDxfId="980"/>
    <tableColumn id="7" name="Spalte7" headerRowDxfId="979" dataDxfId="978"/>
    <tableColumn id="8" name="Spalte8" headerRowDxfId="977" dataDxfId="976"/>
    <tableColumn id="9" name="Spalte9" headerRowDxfId="975" dataDxfId="974"/>
  </tableColumns>
  <tableStyleInfo name="TableStyleMedium2" showFirstColumn="0" showLastColumn="0" showRowStripes="1" showColumnStripes="0"/>
</table>
</file>

<file path=xl/tables/table37.xml><?xml version="1.0" encoding="utf-8"?>
<table xmlns="http://schemas.openxmlformats.org/spreadsheetml/2006/main" id="76" name="Tabelle156377" displayName="Tabelle156377" ref="A226:I268" headerRowCount="0" totalsRowShown="0" headerRowDxfId="973" dataDxfId="971" headerRowBorderDxfId="972" tableBorderDxfId="970">
  <tableColumns count="9">
    <tableColumn id="1" name="Spalte1" headerRowDxfId="969" dataDxfId="968"/>
    <tableColumn id="2" name="Spalte2" headerRowDxfId="967" dataDxfId="966"/>
    <tableColumn id="3" name="Spalte3" headerRowDxfId="965" dataDxfId="964"/>
    <tableColumn id="4" name="Spalte4" headerRowDxfId="963" dataDxfId="962"/>
    <tableColumn id="5" name="Spalte5" headerRowDxfId="961" dataDxfId="960"/>
    <tableColumn id="6" name="Spalte6" headerRowDxfId="959" dataDxfId="958"/>
    <tableColumn id="7" name="Spalte7" headerRowDxfId="957" dataDxfId="956"/>
    <tableColumn id="8" name="Spalte8" headerRowDxfId="955" dataDxfId="954"/>
    <tableColumn id="9" name="Spalte9" headerRowDxfId="953" dataDxfId="952"/>
  </tableColumns>
  <tableStyleInfo name="TableStyleMedium2" showFirstColumn="0" showLastColumn="0" showRowStripes="1" showColumnStripes="0"/>
</table>
</file>

<file path=xl/tables/table38.xml><?xml version="1.0" encoding="utf-8"?>
<table xmlns="http://schemas.openxmlformats.org/spreadsheetml/2006/main" id="77" name="Tabelle156378" displayName="Tabelle156378" ref="A270:I312" headerRowCount="0" totalsRowShown="0" headerRowDxfId="951" dataDxfId="949" headerRowBorderDxfId="950" tableBorderDxfId="948">
  <tableColumns count="9">
    <tableColumn id="1" name="Spalte1" headerRowDxfId="947" dataDxfId="946"/>
    <tableColumn id="2" name="Spalte2" headerRowDxfId="945" dataDxfId="944"/>
    <tableColumn id="3" name="Spalte3" headerRowDxfId="943" dataDxfId="942"/>
    <tableColumn id="4" name="Spalte4" headerRowDxfId="941" dataDxfId="940"/>
    <tableColumn id="5" name="Spalte5" headerRowDxfId="939" dataDxfId="938"/>
    <tableColumn id="6" name="Spalte6" headerRowDxfId="937" dataDxfId="936"/>
    <tableColumn id="7" name="Spalte7" headerRowDxfId="935" dataDxfId="934"/>
    <tableColumn id="8" name="Spalte8" headerRowDxfId="933" dataDxfId="932"/>
    <tableColumn id="9" name="Spalte9" headerRowDxfId="931" dataDxfId="930"/>
  </tableColumns>
  <tableStyleInfo name="TableStyleMedium2" showFirstColumn="0" showLastColumn="0" showRowStripes="1" showColumnStripes="0"/>
</table>
</file>

<file path=xl/tables/table39.xml><?xml version="1.0" encoding="utf-8"?>
<table xmlns="http://schemas.openxmlformats.org/spreadsheetml/2006/main" id="78" name="Tabelle156379" displayName="Tabelle156379" ref="A314:I356" headerRowCount="0" totalsRowShown="0" headerRowDxfId="929" dataDxfId="927" headerRowBorderDxfId="928" tableBorderDxfId="926">
  <tableColumns count="9">
    <tableColumn id="1" name="Spalte1" headerRowDxfId="925" dataDxfId="924"/>
    <tableColumn id="2" name="Spalte2" headerRowDxfId="923" dataDxfId="922"/>
    <tableColumn id="3" name="Spalte3" headerRowDxfId="921" dataDxfId="920"/>
    <tableColumn id="4" name="Spalte4" headerRowDxfId="919" dataDxfId="918"/>
    <tableColumn id="5" name="Spalte5" headerRowDxfId="917" dataDxfId="916"/>
    <tableColumn id="6" name="Spalte6" headerRowDxfId="915" dataDxfId="914"/>
    <tableColumn id="7" name="Spalte7" headerRowDxfId="913" dataDxfId="912"/>
    <tableColumn id="8" name="Spalte8" headerRowDxfId="911" dataDxfId="910"/>
    <tableColumn id="9" name="Spalte9" headerRowDxfId="909" dataDxfId="908"/>
  </tableColumns>
  <tableStyleInfo name="TableStyleMedium2" showFirstColumn="0" showLastColumn="0" showRowStripes="1" showColumnStripes="0"/>
</table>
</file>

<file path=xl/tables/table4.xml><?xml version="1.0" encoding="utf-8"?>
<table xmlns="http://schemas.openxmlformats.org/spreadsheetml/2006/main" id="33" name="Tabelle33" displayName="Tabelle33" ref="B269:D293" headerRowCount="0" totalsRowShown="0" headerRowBorderDxfId="1565" tableBorderDxfId="1564" totalsRowBorderDxfId="1563">
  <tableColumns count="3">
    <tableColumn id="1" name="Spalte1" headerRowDxfId="1562" dataDxfId="1561"/>
    <tableColumn id="2" name="Spalte2" headerRowDxfId="1560" dataDxfId="1559"/>
    <tableColumn id="3" name="Spalte3" headerRowDxfId="1558" dataDxfId="1557"/>
  </tableColumns>
  <tableStyleInfo name="TableStyleMedium2" showFirstColumn="0" showLastColumn="0" showRowStripes="1" showColumnStripes="0"/>
</table>
</file>

<file path=xl/tables/table40.xml><?xml version="1.0" encoding="utf-8"?>
<table xmlns="http://schemas.openxmlformats.org/spreadsheetml/2006/main" id="79" name="Tabelle156380" displayName="Tabelle156380" ref="A358:I400" headerRowCount="0" totalsRowShown="0" headerRowDxfId="907" dataDxfId="905" headerRowBorderDxfId="906" tableBorderDxfId="904">
  <tableColumns count="9">
    <tableColumn id="1" name="Spalte1" headerRowDxfId="903" dataDxfId="902"/>
    <tableColumn id="2" name="Spalte2" headerRowDxfId="901" dataDxfId="900"/>
    <tableColumn id="3" name="Spalte3" headerRowDxfId="899" dataDxfId="898"/>
    <tableColumn id="4" name="Spalte4" headerRowDxfId="897" dataDxfId="896"/>
    <tableColumn id="5" name="Spalte5" headerRowDxfId="895" dataDxfId="894"/>
    <tableColumn id="6" name="Spalte6" headerRowDxfId="893" dataDxfId="892"/>
    <tableColumn id="7" name="Spalte7" headerRowDxfId="891" dataDxfId="890"/>
    <tableColumn id="8" name="Spalte8" headerRowDxfId="889" dataDxfId="888"/>
    <tableColumn id="9" name="Spalte9" headerRowDxfId="887" dataDxfId="886"/>
  </tableColumns>
  <tableStyleInfo name="TableStyleMedium2" showFirstColumn="0" showLastColumn="0" showRowStripes="1" showColumnStripes="0"/>
</table>
</file>

<file path=xl/tables/table41.xml><?xml version="1.0" encoding="utf-8"?>
<table xmlns="http://schemas.openxmlformats.org/spreadsheetml/2006/main" id="80" name="Tabelle156381" displayName="Tabelle156381" ref="A402:I444" headerRowCount="0" totalsRowShown="0" headerRowDxfId="885" dataDxfId="883" headerRowBorderDxfId="884" tableBorderDxfId="882">
  <tableColumns count="9">
    <tableColumn id="1" name="Spalte1" headerRowDxfId="881" dataDxfId="880"/>
    <tableColumn id="2" name="Spalte2" headerRowDxfId="879" dataDxfId="878"/>
    <tableColumn id="3" name="Spalte3" headerRowDxfId="877" dataDxfId="876"/>
    <tableColumn id="4" name="Spalte4" headerRowDxfId="875" dataDxfId="874"/>
    <tableColumn id="5" name="Spalte5" headerRowDxfId="873" dataDxfId="872"/>
    <tableColumn id="6" name="Spalte6" headerRowDxfId="871" dataDxfId="870"/>
    <tableColumn id="7" name="Spalte7" headerRowDxfId="869" dataDxfId="868"/>
    <tableColumn id="8" name="Spalte8" headerRowDxfId="867" dataDxfId="866"/>
    <tableColumn id="9" name="Spalte9" headerRowDxfId="865" dataDxfId="864"/>
  </tableColumns>
  <tableStyleInfo name="TableStyleMedium2" showFirstColumn="0" showLastColumn="0" showRowStripes="1" showColumnStripes="0"/>
</table>
</file>

<file path=xl/tables/table42.xml><?xml version="1.0" encoding="utf-8"?>
<table xmlns="http://schemas.openxmlformats.org/spreadsheetml/2006/main" id="12" name="Tabelle2513" displayName="Tabelle2513" ref="B31:D36" headerRowCount="0" totalsRowShown="0" headerRowDxfId="863" headerRowBorderDxfId="862" tableBorderDxfId="861" totalsRowBorderDxfId="860">
  <tableColumns count="3">
    <tableColumn id="1" name="Spalte1" headerRowDxfId="859" dataDxfId="858"/>
    <tableColumn id="2" name="Spalte2" headerRowDxfId="857" dataDxfId="856">
      <calculatedColumnFormula>SUM(C33:C36)</calculatedColumnFormula>
    </tableColumn>
    <tableColumn id="3" name="Spalte3" headerRowDxfId="855" dataDxfId="854"/>
  </tableColumns>
  <tableStyleInfo name="TableStyleMedium2" showFirstColumn="0" showLastColumn="0" showRowStripes="1" showColumnStripes="0"/>
</table>
</file>

<file path=xl/tables/table43.xml><?xml version="1.0" encoding="utf-8"?>
<table xmlns="http://schemas.openxmlformats.org/spreadsheetml/2006/main" id="37" name="Tabelle2738" displayName="Tabelle2738" ref="B68:D89" headerRowCount="0" totalsRowShown="0" headerRowBorderDxfId="853" tableBorderDxfId="852" totalsRowBorderDxfId="851">
  <tableColumns count="3">
    <tableColumn id="1" name="Spalte1" headerRowDxfId="850" dataDxfId="849"/>
    <tableColumn id="2" name="Spalte2" headerRowDxfId="848" dataDxfId="847"/>
    <tableColumn id="3" name="Spalte3" headerRowDxfId="846" dataDxfId="845"/>
  </tableColumns>
  <tableStyleInfo name="TableStyleMedium2" showFirstColumn="0" showLastColumn="0" showRowStripes="1" showColumnStripes="0"/>
</table>
</file>

<file path=xl/tables/table44.xml><?xml version="1.0" encoding="utf-8"?>
<table xmlns="http://schemas.openxmlformats.org/spreadsheetml/2006/main" id="38" name="Tabelle3039" displayName="Tabelle3039" ref="B133:D155" headerRowCount="0" totalsRowShown="0" headerRowBorderDxfId="844" tableBorderDxfId="843" totalsRowBorderDxfId="842">
  <tableColumns count="3">
    <tableColumn id="1" name="Spalte1" headerRowDxfId="841" dataDxfId="840"/>
    <tableColumn id="2" name="Spalte2" headerRowDxfId="839" dataDxfId="838"/>
    <tableColumn id="3" name="Spalte3" headerRowDxfId="837" dataDxfId="836"/>
  </tableColumns>
  <tableStyleInfo name="TableStyleMedium2" showFirstColumn="0" showLastColumn="0" showRowStripes="1" showColumnStripes="0"/>
</table>
</file>

<file path=xl/tables/table45.xml><?xml version="1.0" encoding="utf-8"?>
<table xmlns="http://schemas.openxmlformats.org/spreadsheetml/2006/main" id="39" name="Tabelle3340" displayName="Tabelle3340" ref="B199:D221" headerRowCount="0" totalsRowShown="0" headerRowBorderDxfId="835" tableBorderDxfId="834" totalsRowBorderDxfId="833">
  <tableColumns count="3">
    <tableColumn id="1" name="Spalte1" headerRowDxfId="832" dataDxfId="831"/>
    <tableColumn id="2" name="Spalte2" headerRowDxfId="830" dataDxfId="829"/>
    <tableColumn id="3" name="Spalte3" headerRowDxfId="828" dataDxfId="827"/>
  </tableColumns>
  <tableStyleInfo name="TableStyleMedium2" showFirstColumn="0" showLastColumn="0" showRowStripes="1" showColumnStripes="0"/>
</table>
</file>

<file path=xl/tables/table46.xml><?xml version="1.0" encoding="utf-8"?>
<table xmlns="http://schemas.openxmlformats.org/spreadsheetml/2006/main" id="40" name="Tabelle25341" displayName="Tabelle25341" ref="B53:D58" headerRowCount="0" totalsRowShown="0" headerRowDxfId="826" headerRowBorderDxfId="825" tableBorderDxfId="824" totalsRowBorderDxfId="823">
  <tableColumns count="3">
    <tableColumn id="1" name="Spalte1" headerRowDxfId="822" dataDxfId="821"/>
    <tableColumn id="2" name="Spalte2" headerRowDxfId="820" dataDxfId="819">
      <calculatedColumnFormula>SUM(C55:C58)</calculatedColumnFormula>
    </tableColumn>
    <tableColumn id="3" name="Spalte3" headerRowDxfId="818" dataDxfId="817"/>
  </tableColumns>
  <tableStyleInfo name="TableStyleMedium2" showFirstColumn="0" showLastColumn="0" showRowStripes="1" showColumnStripes="0"/>
</table>
</file>

<file path=xl/tables/table47.xml><?xml version="1.0" encoding="utf-8"?>
<table xmlns="http://schemas.openxmlformats.org/spreadsheetml/2006/main" id="41" name="Tabelle251442" displayName="Tabelle251442" ref="B97:D102" headerRowCount="0" totalsRowShown="0" headerRowDxfId="816" headerRowBorderDxfId="815" tableBorderDxfId="814" totalsRowBorderDxfId="813">
  <tableColumns count="3">
    <tableColumn id="1" name="Spalte1" headerRowDxfId="812" dataDxfId="811"/>
    <tableColumn id="2" name="Spalte2" headerRowDxfId="810" dataDxfId="809">
      <calculatedColumnFormula>SUM(C99:C102)</calculatedColumnFormula>
    </tableColumn>
    <tableColumn id="3" name="Spalte3" headerRowDxfId="808" dataDxfId="807"/>
  </tableColumns>
  <tableStyleInfo name="TableStyleMedium2" showFirstColumn="0" showLastColumn="0" showRowStripes="1" showColumnStripes="0"/>
</table>
</file>

<file path=xl/tables/table48.xml><?xml version="1.0" encoding="utf-8"?>
<table xmlns="http://schemas.openxmlformats.org/spreadsheetml/2006/main" id="42" name="Tabelle252743" displayName="Tabelle252743" ref="B119:D124" headerRowCount="0" totalsRowShown="0" headerRowDxfId="806" headerRowBorderDxfId="805" tableBorderDxfId="804" totalsRowBorderDxfId="803">
  <tableColumns count="3">
    <tableColumn id="1" name="Spalte1" headerRowDxfId="802" dataDxfId="801"/>
    <tableColumn id="2" name="Spalte2" headerRowDxfId="800" dataDxfId="799">
      <calculatedColumnFormula>SUM(C121:C124)</calculatedColumnFormula>
    </tableColumn>
    <tableColumn id="3" name="Spalte3" headerRowDxfId="798" dataDxfId="797"/>
  </tableColumns>
  <tableStyleInfo name="TableStyleMedium2" showFirstColumn="0" showLastColumn="0" showRowStripes="1" showColumnStripes="0"/>
</table>
</file>

<file path=xl/tables/table49.xml><?xml version="1.0" encoding="utf-8"?>
<table xmlns="http://schemas.openxmlformats.org/spreadsheetml/2006/main" id="43" name="Tabelle253044" displayName="Tabelle253044" ref="B163:D168" headerRowCount="0" totalsRowShown="0" headerRowDxfId="796" headerRowBorderDxfId="795" tableBorderDxfId="794" totalsRowBorderDxfId="793">
  <tableColumns count="3">
    <tableColumn id="1" name="Spalte1" headerRowDxfId="792" dataDxfId="791"/>
    <tableColumn id="2" name="Spalte2" headerRowDxfId="790" dataDxfId="789">
      <calculatedColumnFormula>SUM(C165:C168)</calculatedColumnFormula>
    </tableColumn>
    <tableColumn id="3" name="Spalte3" headerRowDxfId="788" dataDxfId="787"/>
  </tableColumns>
  <tableStyleInfo name="TableStyleMedium2" showFirstColumn="0" showLastColumn="0" showRowStripes="1" showColumnStripes="0"/>
</table>
</file>

<file path=xl/tables/table5.xml><?xml version="1.0" encoding="utf-8"?>
<table xmlns="http://schemas.openxmlformats.org/spreadsheetml/2006/main" id="2" name="Tabelle253" displayName="Tabelle253" ref="B123:D128" headerRowCount="0" totalsRowShown="0" headerRowDxfId="1556" headerRowBorderDxfId="1555" tableBorderDxfId="1554" totalsRowBorderDxfId="1553">
  <tableColumns count="3">
    <tableColumn id="1" name="Spalte1" headerRowDxfId="1552" dataDxfId="1551"/>
    <tableColumn id="2" name="Spalte2" headerRowDxfId="1550" dataDxfId="1549">
      <calculatedColumnFormula>SUM(C125:C128)</calculatedColumnFormula>
    </tableColumn>
    <tableColumn id="3" name="Spalte3" headerRowDxfId="1548" dataDxfId="1547"/>
  </tableColumns>
  <tableStyleInfo name="TableStyleMedium2" showFirstColumn="0" showLastColumn="0" showRowStripes="1" showColumnStripes="0"/>
</table>
</file>

<file path=xl/tables/table50.xml><?xml version="1.0" encoding="utf-8"?>
<table xmlns="http://schemas.openxmlformats.org/spreadsheetml/2006/main" id="44" name="Tabelle253245" displayName="Tabelle253245" ref="B185:D190" headerRowCount="0" totalsRowShown="0" headerRowDxfId="786" headerRowBorderDxfId="785" tableBorderDxfId="784" totalsRowBorderDxfId="783">
  <tableColumns count="3">
    <tableColumn id="1" name="Spalte1" headerRowDxfId="782" dataDxfId="781"/>
    <tableColumn id="2" name="Spalte2" headerRowDxfId="780" dataDxfId="779">
      <calculatedColumnFormula>SUM(C187:C190)</calculatedColumnFormula>
    </tableColumn>
    <tableColumn id="3" name="Spalte3" headerRowDxfId="778" dataDxfId="777"/>
  </tableColumns>
  <tableStyleInfo name="TableStyleMedium2" showFirstColumn="0" showLastColumn="0" showRowStripes="1" showColumnStripes="0"/>
</table>
</file>

<file path=xl/tables/table51.xml><?xml version="1.0" encoding="utf-8"?>
<table xmlns="http://schemas.openxmlformats.org/spreadsheetml/2006/main" id="45" name="Tabelle253646" displayName="Tabelle253646" ref="B229:D234" headerRowCount="0" totalsRowShown="0" headerRowDxfId="776" headerRowBorderDxfId="775" tableBorderDxfId="774" totalsRowBorderDxfId="773">
  <tableColumns count="3">
    <tableColumn id="1" name="Spalte1" headerRowDxfId="772" dataDxfId="771"/>
    <tableColumn id="2" name="Spalte2" headerRowDxfId="770" dataDxfId="769">
      <calculatedColumnFormula>SUM(C231:C234)</calculatedColumnFormula>
    </tableColumn>
    <tableColumn id="3" name="Spalte3" headerRowDxfId="768" dataDxfId="767"/>
  </tableColumns>
  <tableStyleInfo name="TableStyleMedium2" showFirstColumn="0" showLastColumn="0" showRowStripes="1" showColumnStripes="0"/>
</table>
</file>

<file path=xl/tables/table52.xml><?xml version="1.0" encoding="utf-8"?>
<table xmlns="http://schemas.openxmlformats.org/spreadsheetml/2006/main" id="46" name="Tabelle15637247" displayName="Tabelle15637247" ref="A4:I46" headerRowCount="0" totalsRowShown="0" headerRowDxfId="766" dataDxfId="764" headerRowBorderDxfId="765" tableBorderDxfId="763" totalsRowBorderDxfId="762">
  <tableColumns count="9">
    <tableColumn id="1" name="Spalte1" headerRowDxfId="761" dataDxfId="760"/>
    <tableColumn id="2" name="Spalte2" headerRowDxfId="759" dataDxfId="758"/>
    <tableColumn id="3" name="Spalte3" headerRowDxfId="757" dataDxfId="756"/>
    <tableColumn id="4" name="Spalte4" headerRowDxfId="755" dataDxfId="754"/>
    <tableColumn id="5" name="Spalte5" headerRowDxfId="753" dataDxfId="752"/>
    <tableColumn id="6" name="Spalte6" headerRowDxfId="751" dataDxfId="750"/>
    <tableColumn id="7" name="Spalte7" headerRowDxfId="749" dataDxfId="748"/>
    <tableColumn id="8" name="Spalte8" headerRowDxfId="747" dataDxfId="746"/>
    <tableColumn id="9" name="Spalte9" headerRowDxfId="745" dataDxfId="744"/>
  </tableColumns>
  <tableStyleInfo name="TableStyleMedium2" showFirstColumn="0" showLastColumn="0" showRowStripes="1" showColumnStripes="0"/>
</table>
</file>

<file path=xl/tables/table53.xml><?xml version="1.0" encoding="utf-8"?>
<table xmlns="http://schemas.openxmlformats.org/spreadsheetml/2006/main" id="47" name="Tabelle1563738248" displayName="Tabelle1563738248" ref="A48:I90" headerRowCount="0" totalsRowShown="0" headerRowDxfId="743" dataDxfId="741" headerRowBorderDxfId="742" tableBorderDxfId="740">
  <tableColumns count="9">
    <tableColumn id="1" name="Spalte1" headerRowDxfId="739" dataDxfId="738"/>
    <tableColumn id="2" name="Spalte2" headerRowDxfId="737" dataDxfId="736"/>
    <tableColumn id="3" name="Spalte3" headerRowDxfId="735" dataDxfId="734"/>
    <tableColumn id="4" name="Spalte4" headerRowDxfId="733" dataDxfId="732"/>
    <tableColumn id="5" name="Spalte5" headerRowDxfId="731" dataDxfId="730"/>
    <tableColumn id="6" name="Spalte6" headerRowDxfId="729" dataDxfId="728"/>
    <tableColumn id="7" name="Spalte7" headerRowDxfId="727" dataDxfId="726"/>
    <tableColumn id="8" name="Spalte8" headerRowDxfId="725" dataDxfId="724"/>
    <tableColumn id="9" name="Spalte9" headerRowDxfId="723" dataDxfId="722"/>
  </tableColumns>
  <tableStyleInfo name="TableStyleMedium2" showFirstColumn="0" showLastColumn="0" showRowStripes="1" showColumnStripes="0"/>
</table>
</file>

<file path=xl/tables/table54.xml><?xml version="1.0" encoding="utf-8"?>
<table xmlns="http://schemas.openxmlformats.org/spreadsheetml/2006/main" id="48" name="Tabelle1563748349" displayName="Tabelle1563748349" ref="A92:I134" headerRowCount="0" totalsRowShown="0" headerRowDxfId="721" dataDxfId="719" headerRowBorderDxfId="720" tableBorderDxfId="718">
  <tableColumns count="9">
    <tableColumn id="1" name="Spalte1" headerRowDxfId="717" dataDxfId="716"/>
    <tableColumn id="2" name="Spalte2" headerRowDxfId="715" dataDxfId="714"/>
    <tableColumn id="3" name="Spalte3" headerRowDxfId="713" dataDxfId="712"/>
    <tableColumn id="4" name="Spalte4" headerRowDxfId="711" dataDxfId="710"/>
    <tableColumn id="5" name="Spalte5" headerRowDxfId="709" dataDxfId="708"/>
    <tableColumn id="6" name="Spalte6" headerRowDxfId="707" dataDxfId="706"/>
    <tableColumn id="7" name="Spalte7" headerRowDxfId="705" dataDxfId="704"/>
    <tableColumn id="8" name="Spalte8" headerRowDxfId="703" dataDxfId="702"/>
    <tableColumn id="9" name="Spalte9" headerRowDxfId="701" dataDxfId="700"/>
  </tableColumns>
  <tableStyleInfo name="TableStyleMedium2" showFirstColumn="0" showLastColumn="0" showRowStripes="1" showColumnStripes="0"/>
</table>
</file>

<file path=xl/tables/table55.xml><?xml version="1.0" encoding="utf-8"?>
<table xmlns="http://schemas.openxmlformats.org/spreadsheetml/2006/main" id="49" name="Tabelle1563758450" displayName="Tabelle1563758450" ref="A136:I178" headerRowCount="0" totalsRowShown="0" headerRowDxfId="699" dataDxfId="697" headerRowBorderDxfId="698" tableBorderDxfId="696">
  <tableColumns count="9">
    <tableColumn id="1" name="Spalte1" headerRowDxfId="695" dataDxfId="694"/>
    <tableColumn id="2" name="Spalte2" headerRowDxfId="693" dataDxfId="692"/>
    <tableColumn id="3" name="Spalte3" headerRowDxfId="691" dataDxfId="690"/>
    <tableColumn id="4" name="Spalte4" headerRowDxfId="689" dataDxfId="688"/>
    <tableColumn id="5" name="Spalte5" headerRowDxfId="687" dataDxfId="686"/>
    <tableColumn id="6" name="Spalte6" headerRowDxfId="685" dataDxfId="684"/>
    <tableColumn id="7" name="Spalte7" headerRowDxfId="683" dataDxfId="682"/>
    <tableColumn id="8" name="Spalte8" headerRowDxfId="681" dataDxfId="680"/>
    <tableColumn id="9" name="Spalte9" headerRowDxfId="679" dataDxfId="678"/>
  </tableColumns>
  <tableStyleInfo name="TableStyleMedium2" showFirstColumn="0" showLastColumn="0" showRowStripes="1" showColumnStripes="0"/>
</table>
</file>

<file path=xl/tables/table56.xml><?xml version="1.0" encoding="utf-8"?>
<table xmlns="http://schemas.openxmlformats.org/spreadsheetml/2006/main" id="50" name="Tabelle1563768551" displayName="Tabelle1563768551" ref="A180:I222" headerRowCount="0" totalsRowShown="0" headerRowDxfId="677" dataDxfId="675" headerRowBorderDxfId="676" tableBorderDxfId="674">
  <tableColumns count="9">
    <tableColumn id="1" name="Spalte1" headerRowDxfId="673" dataDxfId="672"/>
    <tableColumn id="2" name="Spalte2" headerRowDxfId="671" dataDxfId="670"/>
    <tableColumn id="3" name="Spalte3" headerRowDxfId="669" dataDxfId="668"/>
    <tableColumn id="4" name="Spalte4" headerRowDxfId="667" dataDxfId="666"/>
    <tableColumn id="5" name="Spalte5" headerRowDxfId="665" dataDxfId="664"/>
    <tableColumn id="6" name="Spalte6" headerRowDxfId="663" dataDxfId="662"/>
    <tableColumn id="7" name="Spalte7" headerRowDxfId="661" dataDxfId="660"/>
    <tableColumn id="8" name="Spalte8" headerRowDxfId="659" dataDxfId="658"/>
    <tableColumn id="9" name="Spalte9" headerRowDxfId="657" dataDxfId="656"/>
  </tableColumns>
  <tableStyleInfo name="TableStyleMedium2" showFirstColumn="0" showLastColumn="0" showRowStripes="1" showColumnStripes="0"/>
</table>
</file>

<file path=xl/tables/table57.xml><?xml version="1.0" encoding="utf-8"?>
<table xmlns="http://schemas.openxmlformats.org/spreadsheetml/2006/main" id="51" name="Tabelle1563778652" displayName="Tabelle1563778652" ref="A224:I266" headerRowCount="0" totalsRowShown="0" headerRowDxfId="655" dataDxfId="653" headerRowBorderDxfId="654" tableBorderDxfId="652">
  <tableColumns count="9">
    <tableColumn id="1" name="Spalte1" headerRowDxfId="651" dataDxfId="650"/>
    <tableColumn id="2" name="Spalte2" headerRowDxfId="649" dataDxfId="648"/>
    <tableColumn id="3" name="Spalte3" headerRowDxfId="647" dataDxfId="646"/>
    <tableColumn id="4" name="Spalte4" headerRowDxfId="645" dataDxfId="644"/>
    <tableColumn id="5" name="Spalte5" headerRowDxfId="643" dataDxfId="642"/>
    <tableColumn id="6" name="Spalte6" headerRowDxfId="641" dataDxfId="640"/>
    <tableColumn id="7" name="Spalte7" headerRowDxfId="639" dataDxfId="638"/>
    <tableColumn id="8" name="Spalte8" headerRowDxfId="637" dataDxfId="636"/>
    <tableColumn id="9" name="Spalte9" headerRowDxfId="635" dataDxfId="634"/>
  </tableColumns>
  <tableStyleInfo name="TableStyleMedium2" showFirstColumn="0" showLastColumn="0" showRowStripes="1" showColumnStripes="0"/>
</table>
</file>

<file path=xl/tables/table58.xml><?xml version="1.0" encoding="utf-8"?>
<table xmlns="http://schemas.openxmlformats.org/spreadsheetml/2006/main" id="52" name="Tabelle1563788753" displayName="Tabelle1563788753" ref="A268:I310" headerRowCount="0" totalsRowShown="0" headerRowDxfId="633" dataDxfId="631" headerRowBorderDxfId="632" tableBorderDxfId="630">
  <tableColumns count="9">
    <tableColumn id="1" name="Spalte1" headerRowDxfId="629" dataDxfId="628"/>
    <tableColumn id="2" name="Spalte2" headerRowDxfId="627" dataDxfId="626"/>
    <tableColumn id="3" name="Spalte3" headerRowDxfId="625" dataDxfId="624"/>
    <tableColumn id="4" name="Spalte4" headerRowDxfId="623" dataDxfId="622"/>
    <tableColumn id="5" name="Spalte5" headerRowDxfId="621" dataDxfId="620"/>
    <tableColumn id="6" name="Spalte6" headerRowDxfId="619" dataDxfId="618"/>
    <tableColumn id="7" name="Spalte7" headerRowDxfId="617" dataDxfId="616"/>
    <tableColumn id="8" name="Spalte8" headerRowDxfId="615" dataDxfId="614"/>
    <tableColumn id="9" name="Spalte9" headerRowDxfId="613" dataDxfId="612"/>
  </tableColumns>
  <tableStyleInfo name="TableStyleMedium2" showFirstColumn="0" showLastColumn="0" showRowStripes="1" showColumnStripes="0"/>
</table>
</file>

<file path=xl/tables/table59.xml><?xml version="1.0" encoding="utf-8"?>
<table xmlns="http://schemas.openxmlformats.org/spreadsheetml/2006/main" id="53" name="Tabelle1563798854" displayName="Tabelle1563798854" ref="A312:I354" headerRowCount="0" totalsRowShown="0" headerRowDxfId="611" dataDxfId="609" headerRowBorderDxfId="610" tableBorderDxfId="608">
  <tableColumns count="9">
    <tableColumn id="1" name="Spalte1" headerRowDxfId="607" dataDxfId="606"/>
    <tableColumn id="2" name="Spalte2" headerRowDxfId="605" dataDxfId="604"/>
    <tableColumn id="3" name="Spalte3" headerRowDxfId="603" dataDxfId="602"/>
    <tableColumn id="4" name="Spalte4" headerRowDxfId="601" dataDxfId="600"/>
    <tableColumn id="5" name="Spalte5" headerRowDxfId="599" dataDxfId="598"/>
    <tableColumn id="6" name="Spalte6" headerRowDxfId="597" dataDxfId="596"/>
    <tableColumn id="7" name="Spalte7" headerRowDxfId="595" dataDxfId="594"/>
    <tableColumn id="8" name="Spalte8" headerRowDxfId="593" dataDxfId="592"/>
    <tableColumn id="9" name="Spalte9" headerRowDxfId="591" dataDxfId="590"/>
  </tableColumns>
  <tableStyleInfo name="TableStyleMedium2" showFirstColumn="0" showLastColumn="0" showRowStripes="1" showColumnStripes="0"/>
</table>
</file>

<file path=xl/tables/table6.xml><?xml version="1.0" encoding="utf-8"?>
<table xmlns="http://schemas.openxmlformats.org/spreadsheetml/2006/main" id="13" name="Tabelle2514" displayName="Tabelle2514" ref="B167:D172" headerRowCount="0" totalsRowShown="0" headerRowDxfId="1546" headerRowBorderDxfId="1545" tableBorderDxfId="1544" totalsRowBorderDxfId="1543">
  <tableColumns count="3">
    <tableColumn id="1" name="Spalte1" headerRowDxfId="1542" dataDxfId="1541"/>
    <tableColumn id="2" name="Spalte2" headerRowDxfId="1540" dataDxfId="1539">
      <calculatedColumnFormula>SUM(C169:C172)</calculatedColumnFormula>
    </tableColumn>
    <tableColumn id="3" name="Spalte3" headerRowDxfId="1538" dataDxfId="1537"/>
  </tableColumns>
  <tableStyleInfo name="TableStyleMedium2" showFirstColumn="0" showLastColumn="0" showRowStripes="1" showColumnStripes="0"/>
</table>
</file>

<file path=xl/tables/table60.xml><?xml version="1.0" encoding="utf-8"?>
<table xmlns="http://schemas.openxmlformats.org/spreadsheetml/2006/main" id="57" name="Tabelle1563808958" displayName="Tabelle1563808958" ref="A356:I398" headerRowCount="0" totalsRowShown="0" headerRowDxfId="589" dataDxfId="587" headerRowBorderDxfId="588" tableBorderDxfId="586">
  <tableColumns count="9">
    <tableColumn id="1" name="Spalte1" headerRowDxfId="585" dataDxfId="584"/>
    <tableColumn id="2" name="Spalte2" headerRowDxfId="583" dataDxfId="582"/>
    <tableColumn id="3" name="Spalte3" headerRowDxfId="581" dataDxfId="580"/>
    <tableColumn id="4" name="Spalte4" headerRowDxfId="579" dataDxfId="578"/>
    <tableColumn id="5" name="Spalte5" headerRowDxfId="577" dataDxfId="576"/>
    <tableColumn id="6" name="Spalte6" headerRowDxfId="575" dataDxfId="574"/>
    <tableColumn id="7" name="Spalte7" headerRowDxfId="573" dataDxfId="572"/>
    <tableColumn id="8" name="Spalte8" headerRowDxfId="571" dataDxfId="570"/>
    <tableColumn id="9" name="Spalte9" headerRowDxfId="569" dataDxfId="568"/>
  </tableColumns>
  <tableStyleInfo name="TableStyleMedium2" showFirstColumn="0" showLastColumn="0" showRowStripes="1" showColumnStripes="0"/>
</table>
</file>

<file path=xl/tables/table61.xml><?xml version="1.0" encoding="utf-8"?>
<table xmlns="http://schemas.openxmlformats.org/spreadsheetml/2006/main" id="58" name="Tabelle1563819059" displayName="Tabelle1563819059" ref="A400:I442" headerRowCount="0" totalsRowShown="0" headerRowDxfId="567" dataDxfId="565" headerRowBorderDxfId="566" tableBorderDxfId="564">
  <tableColumns count="9">
    <tableColumn id="1" name="Spalte1" headerRowDxfId="563" dataDxfId="562"/>
    <tableColumn id="2" name="Spalte2" headerRowDxfId="561" dataDxfId="560"/>
    <tableColumn id="3" name="Spalte3" headerRowDxfId="559" dataDxfId="558"/>
    <tableColumn id="4" name="Spalte4" headerRowDxfId="557" dataDxfId="556"/>
    <tableColumn id="5" name="Spalte5" headerRowDxfId="555" dataDxfId="554"/>
    <tableColumn id="6" name="Spalte6" headerRowDxfId="553" dataDxfId="552"/>
    <tableColumn id="7" name="Spalte7" headerRowDxfId="551" dataDxfId="550"/>
    <tableColumn id="8" name="Spalte8" headerRowDxfId="549" dataDxfId="548"/>
    <tableColumn id="9" name="Spalte9" headerRowDxfId="547" dataDxfId="546"/>
  </tableColumns>
  <tableStyleInfo name="TableStyleMedium2" showFirstColumn="0" showLastColumn="0" showRowStripes="1" showColumnStripes="0"/>
</table>
</file>

<file path=xl/tables/table62.xml><?xml version="1.0" encoding="utf-8"?>
<table xmlns="http://schemas.openxmlformats.org/spreadsheetml/2006/main" id="60" name="Tabelle1561" displayName="Tabelle1561" ref="A4:H46" headerRowCount="0" totalsRowShown="0" headerRowDxfId="545" dataDxfId="543" headerRowBorderDxfId="544" tableBorderDxfId="542">
  <tableColumns count="8">
    <tableColumn id="1" name="Spalte1" headerRowDxfId="541" dataDxfId="540"/>
    <tableColumn id="2" name="Spalte2" headerRowDxfId="539" dataDxfId="538"/>
    <tableColumn id="3" name="Spalte3" headerRowDxfId="537" dataDxfId="536"/>
    <tableColumn id="4" name="Spalte4" headerRowDxfId="535" dataDxfId="534"/>
    <tableColumn id="5" name="Spalte5" headerRowDxfId="533" dataDxfId="532"/>
    <tableColumn id="6" name="Spalte6" headerRowDxfId="531" dataDxfId="530"/>
    <tableColumn id="7" name="Spalte7" headerRowDxfId="529" dataDxfId="528"/>
    <tableColumn id="8" name="Spalte8" headerRowDxfId="527" dataDxfId="526"/>
  </tableColumns>
  <tableStyleInfo name="TableStyleMedium2" showFirstColumn="0" showLastColumn="0" showRowStripes="1" showColumnStripes="0"/>
</table>
</file>

<file path=xl/tables/table63.xml><?xml version="1.0" encoding="utf-8"?>
<table xmlns="http://schemas.openxmlformats.org/spreadsheetml/2006/main" id="61" name="Tabelle1662" displayName="Tabelle1662" ref="A48:H90" headerRowCount="0" totalsRowShown="0" headerRowDxfId="525" dataDxfId="523" headerRowBorderDxfId="524" tableBorderDxfId="522">
  <tableColumns count="8">
    <tableColumn id="1" name="Spalte1" headerRowDxfId="521" dataDxfId="520"/>
    <tableColumn id="2" name="Spalte2" headerRowDxfId="519" dataDxfId="518"/>
    <tableColumn id="3" name="Spalte3" headerRowDxfId="517" dataDxfId="516"/>
    <tableColumn id="4" name="Spalte4" headerRowDxfId="515" dataDxfId="514"/>
    <tableColumn id="5" name="Spalte5" headerRowDxfId="513" dataDxfId="512"/>
    <tableColumn id="6" name="Spalte6" headerRowDxfId="511" dataDxfId="510"/>
    <tableColumn id="7" name="Spalte7" headerRowDxfId="509" dataDxfId="508"/>
    <tableColumn id="8" name="Spalte8" headerRowDxfId="507" dataDxfId="506"/>
  </tableColumns>
  <tableStyleInfo name="TableStyleMedium2" showFirstColumn="0" showLastColumn="0" showRowStripes="1" showColumnStripes="0"/>
</table>
</file>

<file path=xl/tables/table64.xml><?xml version="1.0" encoding="utf-8"?>
<table xmlns="http://schemas.openxmlformats.org/spreadsheetml/2006/main" id="63" name="Tabelle1764" displayName="Tabelle1764" ref="A92:H134" headerRowCount="0" totalsRowShown="0" headerRowDxfId="505" dataDxfId="503" headerRowBorderDxfId="504" tableBorderDxfId="502">
  <tableColumns count="8">
    <tableColumn id="1" name="Spalte1" headerRowDxfId="501" dataDxfId="500"/>
    <tableColumn id="2" name="Spalte2" headerRowDxfId="499" dataDxfId="498"/>
    <tableColumn id="3" name="Spalte3" headerRowDxfId="497" dataDxfId="496"/>
    <tableColumn id="4" name="Spalte4" headerRowDxfId="495" dataDxfId="494"/>
    <tableColumn id="5" name="Spalte5" headerRowDxfId="493" dataDxfId="492"/>
    <tableColumn id="6" name="Spalte6" headerRowDxfId="491" dataDxfId="490"/>
    <tableColumn id="7" name="Spalte7" headerRowDxfId="489" dataDxfId="488"/>
    <tableColumn id="8" name="Spalte8" headerRowDxfId="487" dataDxfId="486"/>
  </tableColumns>
  <tableStyleInfo name="TableStyleMedium2" showFirstColumn="0" showLastColumn="0" showRowStripes="1" showColumnStripes="0"/>
</table>
</file>

<file path=xl/tables/table65.xml><?xml version="1.0" encoding="utf-8"?>
<table xmlns="http://schemas.openxmlformats.org/spreadsheetml/2006/main" id="64" name="Tabelle1865" displayName="Tabelle1865" ref="A136:H178" headerRowCount="0" totalsRowShown="0" headerRowDxfId="485" dataDxfId="483" headerRowBorderDxfId="484" tableBorderDxfId="482">
  <tableColumns count="8">
    <tableColumn id="1" name="Spalte1" headerRowDxfId="481" dataDxfId="480"/>
    <tableColumn id="2" name="Spalte2" headerRowDxfId="479" dataDxfId="478"/>
    <tableColumn id="3" name="Spalte3" headerRowDxfId="477" dataDxfId="476"/>
    <tableColumn id="4" name="Spalte4" headerRowDxfId="475" dataDxfId="474"/>
    <tableColumn id="5" name="Spalte5" headerRowDxfId="473" dataDxfId="472"/>
    <tableColumn id="6" name="Spalte6" headerRowDxfId="471" dataDxfId="470"/>
    <tableColumn id="7" name="Spalte7" headerRowDxfId="469" dataDxfId="468"/>
    <tableColumn id="8" name="Spalte8" headerRowDxfId="467" dataDxfId="466"/>
  </tableColumns>
  <tableStyleInfo name="TableStyleMedium2" showFirstColumn="0" showLastColumn="0" showRowStripes="1" showColumnStripes="0"/>
</table>
</file>

<file path=xl/tables/table66.xml><?xml version="1.0" encoding="utf-8"?>
<table xmlns="http://schemas.openxmlformats.org/spreadsheetml/2006/main" id="65" name="Tabelle1966" displayName="Tabelle1966" ref="A180:H222" headerRowCount="0" totalsRowShown="0" headerRowDxfId="465" dataDxfId="463" headerRowBorderDxfId="464" tableBorderDxfId="462">
  <tableColumns count="8">
    <tableColumn id="1" name="Spalte1" headerRowDxfId="461" dataDxfId="460"/>
    <tableColumn id="2" name="Spalte2" headerRowDxfId="459" dataDxfId="458"/>
    <tableColumn id="3" name="Spalte3" headerRowDxfId="457" dataDxfId="456"/>
    <tableColumn id="4" name="Spalte4" headerRowDxfId="455" dataDxfId="454"/>
    <tableColumn id="5" name="Spalte5" headerRowDxfId="453" dataDxfId="452"/>
    <tableColumn id="6" name="Spalte6" headerRowDxfId="451" dataDxfId="450"/>
    <tableColumn id="7" name="Spalte7" headerRowDxfId="449" dataDxfId="448"/>
    <tableColumn id="8" name="Spalte8" headerRowDxfId="447" dataDxfId="446"/>
  </tableColumns>
  <tableStyleInfo name="TableStyleMedium2" showFirstColumn="0" showLastColumn="0" showRowStripes="1" showColumnStripes="0"/>
</table>
</file>

<file path=xl/tables/table67.xml><?xml version="1.0" encoding="utf-8"?>
<table xmlns="http://schemas.openxmlformats.org/spreadsheetml/2006/main" id="66" name="Tabelle2067" displayName="Tabelle2067" ref="A224:H266" headerRowCount="0" totalsRowShown="0" headerRowDxfId="445" dataDxfId="443" headerRowBorderDxfId="444" tableBorderDxfId="442">
  <tableColumns count="8">
    <tableColumn id="1" name="Spalte1" headerRowDxfId="441" dataDxfId="440"/>
    <tableColumn id="2" name="Spalte2" headerRowDxfId="439" dataDxfId="438"/>
    <tableColumn id="3" name="Spalte3" headerRowDxfId="437" dataDxfId="436"/>
    <tableColumn id="4" name="Spalte4" headerRowDxfId="435" dataDxfId="434"/>
    <tableColumn id="5" name="Spalte5" headerRowDxfId="433" dataDxfId="432"/>
    <tableColumn id="6" name="Spalte6" headerRowDxfId="431" dataDxfId="430"/>
    <tableColumn id="7" name="Spalte7" headerRowDxfId="429" dataDxfId="428"/>
    <tableColumn id="8" name="Spalte8" headerRowDxfId="427" dataDxfId="426"/>
  </tableColumns>
  <tableStyleInfo name="TableStyleMedium2" showFirstColumn="0" showLastColumn="0" showRowStripes="1" showColumnStripes="0"/>
</table>
</file>

<file path=xl/tables/table68.xml><?xml version="1.0" encoding="utf-8"?>
<table xmlns="http://schemas.openxmlformats.org/spreadsheetml/2006/main" id="67" name="Tabelle2168" displayName="Tabelle2168" ref="A268:H310" headerRowCount="0" totalsRowShown="0" headerRowDxfId="425" dataDxfId="423" headerRowBorderDxfId="424" tableBorderDxfId="422">
  <tableColumns count="8">
    <tableColumn id="1" name="Spalte1" headerRowDxfId="421" dataDxfId="420"/>
    <tableColumn id="2" name="Spalte2" headerRowDxfId="419" dataDxfId="418"/>
    <tableColumn id="3" name="Spalte3" headerRowDxfId="417" dataDxfId="416"/>
    <tableColumn id="4" name="Spalte4" headerRowDxfId="415" dataDxfId="414"/>
    <tableColumn id="5" name="Spalte5" headerRowDxfId="413" dataDxfId="412"/>
    <tableColumn id="6" name="Spalte6" headerRowDxfId="411" dataDxfId="410"/>
    <tableColumn id="7" name="Spalte7" headerRowDxfId="409" dataDxfId="408"/>
    <tableColumn id="8" name="Spalte8" headerRowDxfId="407" dataDxfId="406"/>
  </tableColumns>
  <tableStyleInfo name="TableStyleMedium2" showFirstColumn="0" showLastColumn="0" showRowStripes="1" showColumnStripes="0"/>
</table>
</file>

<file path=xl/tables/table69.xml><?xml version="1.0" encoding="utf-8"?>
<table xmlns="http://schemas.openxmlformats.org/spreadsheetml/2006/main" id="68" name="Tabelle2269" displayName="Tabelle2269" ref="A312:H354" headerRowCount="0" totalsRowShown="0" headerRowDxfId="405" dataDxfId="403" headerRowBorderDxfId="404" tableBorderDxfId="402">
  <tableColumns count="8">
    <tableColumn id="1" name="Spalte1" headerRowDxfId="401" dataDxfId="400"/>
    <tableColumn id="2" name="Spalte2" headerRowDxfId="399" dataDxfId="398"/>
    <tableColumn id="3" name="Spalte3" headerRowDxfId="397" dataDxfId="396"/>
    <tableColumn id="4" name="Spalte4" headerRowDxfId="395" dataDxfId="394"/>
    <tableColumn id="5" name="Spalte5" headerRowDxfId="393" dataDxfId="392"/>
    <tableColumn id="6" name="Spalte6" headerRowDxfId="391" dataDxfId="390"/>
    <tableColumn id="7" name="Spalte7" headerRowDxfId="389" dataDxfId="388"/>
    <tableColumn id="8" name="Spalte8" headerRowDxfId="387" dataDxfId="386"/>
  </tableColumns>
  <tableStyleInfo name="TableStyleMedium2" showFirstColumn="0" showLastColumn="0" showRowStripes="1" showColumnStripes="0"/>
</table>
</file>

<file path=xl/tables/table7.xml><?xml version="1.0" encoding="utf-8"?>
<table xmlns="http://schemas.openxmlformats.org/spreadsheetml/2006/main" id="26" name="Tabelle2527" displayName="Tabelle2527" ref="B189:D194" headerRowCount="0" totalsRowShown="0" headerRowDxfId="1536" headerRowBorderDxfId="1535" tableBorderDxfId="1534" totalsRowBorderDxfId="1533">
  <tableColumns count="3">
    <tableColumn id="1" name="Spalte1" headerRowDxfId="1532" dataDxfId="1531"/>
    <tableColumn id="2" name="Spalte2" headerRowDxfId="1530" dataDxfId="1529">
      <calculatedColumnFormula>SUM(C191:C194)</calculatedColumnFormula>
    </tableColumn>
    <tableColumn id="3" name="Spalte3" headerRowDxfId="1528" dataDxfId="1527"/>
  </tableColumns>
  <tableStyleInfo name="TableStyleMedium2" showFirstColumn="0" showLastColumn="0" showRowStripes="1" showColumnStripes="0"/>
</table>
</file>

<file path=xl/tables/table70.xml><?xml version="1.0" encoding="utf-8"?>
<table xmlns="http://schemas.openxmlformats.org/spreadsheetml/2006/main" id="69" name="Tabelle2370" displayName="Tabelle2370" ref="A356:H398" headerRowCount="0" totalsRowShown="0" headerRowDxfId="385" dataDxfId="383" headerRowBorderDxfId="384" tableBorderDxfId="382">
  <tableColumns count="8">
    <tableColumn id="1" name="Spalte1" headerRowDxfId="381" dataDxfId="380"/>
    <tableColumn id="2" name="Spalte2" headerRowDxfId="379" dataDxfId="378"/>
    <tableColumn id="3" name="Spalte3" headerRowDxfId="377" dataDxfId="376"/>
    <tableColumn id="4" name="Spalte4" headerRowDxfId="375" dataDxfId="374"/>
    <tableColumn id="5" name="Spalte5" headerRowDxfId="373" dataDxfId="372"/>
    <tableColumn id="6" name="Spalte6" headerRowDxfId="371" dataDxfId="370"/>
    <tableColumn id="7" name="Spalte7" headerRowDxfId="369" dataDxfId="368"/>
    <tableColumn id="8" name="Spalte8" headerRowDxfId="367" dataDxfId="366"/>
  </tableColumns>
  <tableStyleInfo name="TableStyleMedium2" showFirstColumn="0" showLastColumn="0" showRowStripes="1" showColumnStripes="0"/>
</table>
</file>

<file path=xl/tables/table71.xml><?xml version="1.0" encoding="utf-8"?>
<table xmlns="http://schemas.openxmlformats.org/spreadsheetml/2006/main" id="70" name="Tabelle2471" displayName="Tabelle2471" ref="A400:H442" headerRowCount="0" totalsRowShown="0" headerRowDxfId="365" dataDxfId="363" headerRowBorderDxfId="364" tableBorderDxfId="362">
  <tableColumns count="8">
    <tableColumn id="1" name="Spalte1" headerRowDxfId="361" dataDxfId="360"/>
    <tableColumn id="2" name="Spalte2" headerRowDxfId="359" dataDxfId="358"/>
    <tableColumn id="3" name="Spalte3" headerRowDxfId="357" dataDxfId="356"/>
    <tableColumn id="4" name="Spalte4" headerRowDxfId="355" dataDxfId="354"/>
    <tableColumn id="5" name="Spalte5" headerRowDxfId="353" dataDxfId="352"/>
    <tableColumn id="6" name="Spalte6" headerRowDxfId="351" dataDxfId="350"/>
    <tableColumn id="7" name="Spalte7" headerRowDxfId="349" dataDxfId="348"/>
    <tableColumn id="8" name="Spalte8" headerRowDxfId="347" dataDxfId="346"/>
  </tableColumns>
  <tableStyleInfo name="TableStyleMedium2" showFirstColumn="0" showLastColumn="0" showRowStripes="1" showColumnStripes="0"/>
</table>
</file>

<file path=xl/tables/table72.xml><?xml version="1.0" encoding="utf-8"?>
<table xmlns="http://schemas.openxmlformats.org/spreadsheetml/2006/main" id="71" name="Tabelle156372" displayName="Tabelle156372" ref="A4:I46" headerRowCount="0" totalsRowShown="0" headerRowDxfId="345" dataDxfId="343" headerRowBorderDxfId="344" tableBorderDxfId="342" totalsRowBorderDxfId="341">
  <tableColumns count="9">
    <tableColumn id="1" name="Spalte1" headerRowDxfId="340" dataDxfId="339"/>
    <tableColumn id="2" name="Spalte2" headerRowDxfId="338" dataDxfId="337"/>
    <tableColumn id="3" name="Spalte3" headerRowDxfId="336" dataDxfId="335"/>
    <tableColumn id="4" name="Spalte4" headerRowDxfId="334" dataDxfId="333"/>
    <tableColumn id="5" name="Spalte5" headerRowDxfId="332" dataDxfId="331"/>
    <tableColumn id="6" name="Spalte6" headerRowDxfId="330" dataDxfId="329"/>
    <tableColumn id="7" name="Spalte7" headerRowDxfId="328" dataDxfId="327"/>
    <tableColumn id="8" name="Spalte8" headerRowDxfId="326" dataDxfId="325"/>
    <tableColumn id="9" name="Spalte9" headerRowDxfId="324" dataDxfId="323"/>
  </tableColumns>
  <tableStyleInfo name="TableStyleMedium2" showFirstColumn="0" showLastColumn="0" showRowStripes="1" showColumnStripes="0"/>
</table>
</file>

<file path=xl/tables/table73.xml><?xml version="1.0" encoding="utf-8"?>
<table xmlns="http://schemas.openxmlformats.org/spreadsheetml/2006/main" id="81" name="Tabelle15637382" displayName="Tabelle15637382" ref="A48:I90" headerRowCount="0" totalsRowShown="0" headerRowDxfId="322" dataDxfId="320" headerRowBorderDxfId="321" tableBorderDxfId="319">
  <tableColumns count="9">
    <tableColumn id="1" name="Spalte1" headerRowDxfId="318" dataDxfId="317"/>
    <tableColumn id="2" name="Spalte2" headerRowDxfId="316" dataDxfId="315"/>
    <tableColumn id="3" name="Spalte3" headerRowDxfId="314" dataDxfId="313"/>
    <tableColumn id="4" name="Spalte4" headerRowDxfId="312" dataDxfId="311"/>
    <tableColumn id="5" name="Spalte5" headerRowDxfId="310" dataDxfId="309"/>
    <tableColumn id="6" name="Spalte6" headerRowDxfId="308" dataDxfId="307"/>
    <tableColumn id="7" name="Spalte7" headerRowDxfId="306" dataDxfId="305"/>
    <tableColumn id="8" name="Spalte8" headerRowDxfId="304" dataDxfId="303"/>
    <tableColumn id="9" name="Spalte9" headerRowDxfId="302" dataDxfId="301"/>
  </tableColumns>
  <tableStyleInfo name="TableStyleMedium2" showFirstColumn="0" showLastColumn="0" showRowStripes="1" showColumnStripes="0"/>
</table>
</file>

<file path=xl/tables/table74.xml><?xml version="1.0" encoding="utf-8"?>
<table xmlns="http://schemas.openxmlformats.org/spreadsheetml/2006/main" id="82" name="Tabelle15637483" displayName="Tabelle15637483" ref="A92:I134" headerRowCount="0" totalsRowShown="0" headerRowDxfId="300" dataDxfId="298" headerRowBorderDxfId="299" tableBorderDxfId="297">
  <tableColumns count="9">
    <tableColumn id="1" name="Spalte1" headerRowDxfId="296" dataDxfId="295"/>
    <tableColumn id="2" name="Spalte2" headerRowDxfId="294" dataDxfId="293"/>
    <tableColumn id="3" name="Spalte3" headerRowDxfId="292" dataDxfId="291"/>
    <tableColumn id="4" name="Spalte4" headerRowDxfId="290" dataDxfId="289"/>
    <tableColumn id="5" name="Spalte5" headerRowDxfId="288" dataDxfId="287"/>
    <tableColumn id="6" name="Spalte6" headerRowDxfId="286" dataDxfId="285"/>
    <tableColumn id="7" name="Spalte7" headerRowDxfId="284" dataDxfId="283"/>
    <tableColumn id="8" name="Spalte8" headerRowDxfId="282" dataDxfId="281"/>
    <tableColumn id="9" name="Spalte9" headerRowDxfId="280" dataDxfId="279"/>
  </tableColumns>
  <tableStyleInfo name="TableStyleMedium2" showFirstColumn="0" showLastColumn="0" showRowStripes="1" showColumnStripes="0"/>
</table>
</file>

<file path=xl/tables/table75.xml><?xml version="1.0" encoding="utf-8"?>
<table xmlns="http://schemas.openxmlformats.org/spreadsheetml/2006/main" id="83" name="Tabelle15637584" displayName="Tabelle15637584" ref="A136:I178" headerRowCount="0" totalsRowShown="0" headerRowDxfId="278" dataDxfId="276" headerRowBorderDxfId="277" tableBorderDxfId="275">
  <tableColumns count="9">
    <tableColumn id="1" name="Spalte1" headerRowDxfId="274" dataDxfId="273"/>
    <tableColumn id="2" name="Spalte2" headerRowDxfId="272" dataDxfId="271"/>
    <tableColumn id="3" name="Spalte3" headerRowDxfId="270" dataDxfId="269"/>
    <tableColumn id="4" name="Spalte4" headerRowDxfId="268" dataDxfId="267"/>
    <tableColumn id="5" name="Spalte5" headerRowDxfId="266" dataDxfId="265"/>
    <tableColumn id="6" name="Spalte6" headerRowDxfId="264" dataDxfId="263"/>
    <tableColumn id="7" name="Spalte7" headerRowDxfId="262" dataDxfId="261"/>
    <tableColumn id="8" name="Spalte8" headerRowDxfId="260" dataDxfId="259"/>
    <tableColumn id="9" name="Spalte9" headerRowDxfId="258" dataDxfId="257"/>
  </tableColumns>
  <tableStyleInfo name="TableStyleMedium2" showFirstColumn="0" showLastColumn="0" showRowStripes="1" showColumnStripes="0"/>
</table>
</file>

<file path=xl/tables/table76.xml><?xml version="1.0" encoding="utf-8"?>
<table xmlns="http://schemas.openxmlformats.org/spreadsheetml/2006/main" id="84" name="Tabelle15637685" displayName="Tabelle15637685" ref="A180:I222" headerRowCount="0" totalsRowShown="0" headerRowDxfId="256" dataDxfId="254" headerRowBorderDxfId="255" tableBorderDxfId="253">
  <tableColumns count="9">
    <tableColumn id="1" name="Spalte1" headerRowDxfId="252" dataDxfId="251"/>
    <tableColumn id="2" name="Spalte2" headerRowDxfId="250" dataDxfId="249"/>
    <tableColumn id="3" name="Spalte3" headerRowDxfId="248" dataDxfId="247"/>
    <tableColumn id="4" name="Spalte4" headerRowDxfId="246" dataDxfId="245"/>
    <tableColumn id="5" name="Spalte5" headerRowDxfId="244" dataDxfId="243"/>
    <tableColumn id="6" name="Spalte6" headerRowDxfId="242" dataDxfId="241"/>
    <tableColumn id="7" name="Spalte7" headerRowDxfId="240" dataDxfId="239"/>
    <tableColumn id="8" name="Spalte8" headerRowDxfId="238" dataDxfId="237"/>
    <tableColumn id="9" name="Spalte9" headerRowDxfId="236" dataDxfId="235"/>
  </tableColumns>
  <tableStyleInfo name="TableStyleMedium2" showFirstColumn="0" showLastColumn="0" showRowStripes="1" showColumnStripes="0"/>
</table>
</file>

<file path=xl/tables/table77.xml><?xml version="1.0" encoding="utf-8"?>
<table xmlns="http://schemas.openxmlformats.org/spreadsheetml/2006/main" id="85" name="Tabelle15637786" displayName="Tabelle15637786" ref="A224:I266" headerRowCount="0" totalsRowShown="0" headerRowDxfId="234" dataDxfId="232" headerRowBorderDxfId="233" tableBorderDxfId="231">
  <tableColumns count="9">
    <tableColumn id="1" name="Spalte1" headerRowDxfId="230" dataDxfId="229"/>
    <tableColumn id="2" name="Spalte2" headerRowDxfId="228" dataDxfId="227"/>
    <tableColumn id="3" name="Spalte3" headerRowDxfId="226" dataDxfId="225"/>
    <tableColumn id="4" name="Spalte4" headerRowDxfId="224" dataDxfId="223"/>
    <tableColumn id="5" name="Spalte5" headerRowDxfId="222" dataDxfId="221"/>
    <tableColumn id="6" name="Spalte6" headerRowDxfId="220" dataDxfId="219"/>
    <tableColumn id="7" name="Spalte7" headerRowDxfId="218" dataDxfId="217"/>
    <tableColumn id="8" name="Spalte8" headerRowDxfId="216" dataDxfId="215"/>
    <tableColumn id="9" name="Spalte9" headerRowDxfId="214" dataDxfId="213"/>
  </tableColumns>
  <tableStyleInfo name="TableStyleMedium2" showFirstColumn="0" showLastColumn="0" showRowStripes="1" showColumnStripes="0"/>
</table>
</file>

<file path=xl/tables/table78.xml><?xml version="1.0" encoding="utf-8"?>
<table xmlns="http://schemas.openxmlformats.org/spreadsheetml/2006/main" id="86" name="Tabelle15637887" displayName="Tabelle15637887" ref="A268:I310" headerRowCount="0" totalsRowShown="0" headerRowDxfId="212" dataDxfId="210" headerRowBorderDxfId="211" tableBorderDxfId="209">
  <tableColumns count="9">
    <tableColumn id="1" name="Spalte1" headerRowDxfId="208" dataDxfId="207"/>
    <tableColumn id="2" name="Spalte2" headerRowDxfId="206" dataDxfId="205"/>
    <tableColumn id="3" name="Spalte3" headerRowDxfId="204" dataDxfId="203"/>
    <tableColumn id="4" name="Spalte4" headerRowDxfId="202" dataDxfId="201"/>
    <tableColumn id="5" name="Spalte5" headerRowDxfId="200" dataDxfId="199"/>
    <tableColumn id="6" name="Spalte6" headerRowDxfId="198" dataDxfId="197"/>
    <tableColumn id="7" name="Spalte7" headerRowDxfId="196" dataDxfId="195"/>
    <tableColumn id="8" name="Spalte8" headerRowDxfId="194" dataDxfId="193"/>
    <tableColumn id="9" name="Spalte9" headerRowDxfId="192" dataDxfId="191"/>
  </tableColumns>
  <tableStyleInfo name="TableStyleMedium2" showFirstColumn="0" showLastColumn="0" showRowStripes="1" showColumnStripes="0"/>
</table>
</file>

<file path=xl/tables/table79.xml><?xml version="1.0" encoding="utf-8"?>
<table xmlns="http://schemas.openxmlformats.org/spreadsheetml/2006/main" id="87" name="Tabelle15637988" displayName="Tabelle15637988" ref="A312:I354" headerRowCount="0" totalsRowShown="0" headerRowDxfId="190" dataDxfId="188" headerRowBorderDxfId="189" tableBorderDxfId="187">
  <tableColumns count="9">
    <tableColumn id="1" name="Spalte1" headerRowDxfId="186" dataDxfId="185"/>
    <tableColumn id="2" name="Spalte2" headerRowDxfId="184" dataDxfId="183"/>
    <tableColumn id="3" name="Spalte3" headerRowDxfId="182" dataDxfId="181"/>
    <tableColumn id="4" name="Spalte4" headerRowDxfId="180" dataDxfId="179"/>
    <tableColumn id="5" name="Spalte5" headerRowDxfId="178" dataDxfId="177"/>
    <tableColumn id="6" name="Spalte6" headerRowDxfId="176" dataDxfId="175"/>
    <tableColumn id="7" name="Spalte7" headerRowDxfId="174" dataDxfId="173"/>
    <tableColumn id="8" name="Spalte8" headerRowDxfId="172" dataDxfId="171"/>
    <tableColumn id="9" name="Spalte9" headerRowDxfId="170" dataDxfId="169"/>
  </tableColumns>
  <tableStyleInfo name="TableStyleMedium2" showFirstColumn="0" showLastColumn="0" showRowStripes="1" showColumnStripes="0"/>
</table>
</file>

<file path=xl/tables/table8.xml><?xml version="1.0" encoding="utf-8"?>
<table xmlns="http://schemas.openxmlformats.org/spreadsheetml/2006/main" id="29" name="Tabelle2530" displayName="Tabelle2530" ref="B233:D238" headerRowCount="0" totalsRowShown="0" headerRowDxfId="1526" headerRowBorderDxfId="1525" tableBorderDxfId="1524" totalsRowBorderDxfId="1523">
  <tableColumns count="3">
    <tableColumn id="1" name="Spalte1" headerRowDxfId="1522" dataDxfId="1521"/>
    <tableColumn id="2" name="Spalte2" headerRowDxfId="1520" dataDxfId="1519">
      <calculatedColumnFormula>SUM(C235:C238)</calculatedColumnFormula>
    </tableColumn>
    <tableColumn id="3" name="Spalte3" headerRowDxfId="1518" dataDxfId="1517"/>
  </tableColumns>
  <tableStyleInfo name="TableStyleMedium2" showFirstColumn="0" showLastColumn="0" showRowStripes="1" showColumnStripes="0"/>
</table>
</file>

<file path=xl/tables/table80.xml><?xml version="1.0" encoding="utf-8"?>
<table xmlns="http://schemas.openxmlformats.org/spreadsheetml/2006/main" id="88" name="Tabelle15638089" displayName="Tabelle15638089" ref="A356:I398" headerRowCount="0" totalsRowShown="0" headerRowDxfId="168" dataDxfId="166" headerRowBorderDxfId="167" tableBorderDxfId="165">
  <tableColumns count="9">
    <tableColumn id="1" name="Spalte1" headerRowDxfId="164" dataDxfId="163"/>
    <tableColumn id="2" name="Spalte2" headerRowDxfId="162" dataDxfId="161"/>
    <tableColumn id="3" name="Spalte3" headerRowDxfId="160" dataDxfId="159"/>
    <tableColumn id="4" name="Spalte4" headerRowDxfId="158" dataDxfId="157"/>
    <tableColumn id="5" name="Spalte5" headerRowDxfId="156" dataDxfId="155"/>
    <tableColumn id="6" name="Spalte6" headerRowDxfId="154" dataDxfId="153"/>
    <tableColumn id="7" name="Spalte7" headerRowDxfId="152" dataDxfId="151"/>
    <tableColumn id="8" name="Spalte8" headerRowDxfId="150" dataDxfId="149"/>
    <tableColumn id="9" name="Spalte9" headerRowDxfId="148" dataDxfId="147"/>
  </tableColumns>
  <tableStyleInfo name="TableStyleMedium2" showFirstColumn="0" showLastColumn="0" showRowStripes="1" showColumnStripes="0"/>
</table>
</file>

<file path=xl/tables/table81.xml><?xml version="1.0" encoding="utf-8"?>
<table xmlns="http://schemas.openxmlformats.org/spreadsheetml/2006/main" id="89" name="Tabelle15638190" displayName="Tabelle15638190" ref="A400:I442" headerRowCount="0" totalsRowShown="0" headerRowDxfId="146" dataDxfId="144" headerRowBorderDxfId="145" tableBorderDxfId="143">
  <tableColumns count="9">
    <tableColumn id="1" name="Spalte1" headerRowDxfId="142" dataDxfId="141"/>
    <tableColumn id="2" name="Spalte2" headerRowDxfId="140" dataDxfId="139"/>
    <tableColumn id="3" name="Spalte3" headerRowDxfId="138" dataDxfId="137"/>
    <tableColumn id="4" name="Spalte4" headerRowDxfId="136" dataDxfId="135"/>
    <tableColumn id="5" name="Spalte5" headerRowDxfId="134" dataDxfId="133"/>
    <tableColumn id="6" name="Spalte6" headerRowDxfId="132" dataDxfId="131"/>
    <tableColumn id="7" name="Spalte7" headerRowDxfId="130" dataDxfId="129"/>
    <tableColumn id="8" name="Spalte8" headerRowDxfId="128" dataDxfId="127"/>
    <tableColumn id="9" name="Spalte9" headerRowDxfId="126" dataDxfId="125"/>
  </tableColumns>
  <tableStyleInfo name="TableStyleMedium2" showFirstColumn="0" showLastColumn="0" showRowStripes="1" showColumnStripes="0"/>
</table>
</file>

<file path=xl/tables/table82.xml><?xml version="1.0" encoding="utf-8"?>
<table xmlns="http://schemas.openxmlformats.org/spreadsheetml/2006/main" id="28" name="Tabelle2529" displayName="Tabelle2529" ref="B15:D20" headerRowCount="0" totalsRowShown="0" headerRowDxfId="124" headerRowBorderDxfId="123" tableBorderDxfId="122" totalsRowBorderDxfId="121">
  <tableColumns count="3">
    <tableColumn id="1" name="Spalte1" headerRowDxfId="120" dataDxfId="119"/>
    <tableColumn id="2" name="Spalte2" headerRowDxfId="118" dataDxfId="117">
      <calculatedColumnFormula>SUM(C17:C20)</calculatedColumnFormula>
    </tableColumn>
    <tableColumn id="3" name="Spalte3" headerRowDxfId="116" dataDxfId="115"/>
  </tableColumns>
  <tableStyleInfo name="TableStyleMedium2" showFirstColumn="0" showLastColumn="0" showRowStripes="1" showColumnStripes="0"/>
</table>
</file>

<file path=xl/tables/table83.xml><?xml version="1.0" encoding="utf-8"?>
<table xmlns="http://schemas.openxmlformats.org/spreadsheetml/2006/main" id="32" name="Tabelle333" displayName="Tabelle333" ref="A4:G46" headerRowCount="0" totalsRowShown="0" headerRowDxfId="114" dataDxfId="112" headerRowBorderDxfId="113" tableBorderDxfId="111">
  <tableColumns count="7">
    <tableColumn id="1" name="Spalte1" headerRowDxfId="110" dataDxfId="109"/>
    <tableColumn id="2" name="Spalte2" headerRowDxfId="108" dataDxfId="107"/>
    <tableColumn id="3" name="Spalte3" headerRowDxfId="106" dataDxfId="105"/>
    <tableColumn id="4" name="Spalte4" headerRowDxfId="104" dataDxfId="103"/>
    <tableColumn id="5" name="Spalte5" headerRowDxfId="102" dataDxfId="101"/>
    <tableColumn id="6" name="Spalte6" headerRowDxfId="100" dataDxfId="99"/>
    <tableColumn id="7" name="Spalte7" headerRowDxfId="98" dataDxfId="97"/>
  </tableColumns>
  <tableStyleInfo name="TableStyleMedium2" showFirstColumn="0" showLastColumn="0" showRowStripes="1" showColumnStripes="0"/>
</table>
</file>

<file path=xl/tables/table84.xml><?xml version="1.0" encoding="utf-8"?>
<table xmlns="http://schemas.openxmlformats.org/spreadsheetml/2006/main" id="34" name="Tabelle435" displayName="Tabelle435" ref="A48:G90" headerRowCount="0" totalsRowShown="0" headerRowDxfId="96" dataDxfId="94" headerRowBorderDxfId="95" tableBorderDxfId="93">
  <tableColumns count="7">
    <tableColumn id="1" name="Spalte1" headerRowDxfId="92" dataDxfId="91"/>
    <tableColumn id="2" name="Spalte2" headerRowDxfId="90" dataDxfId="89"/>
    <tableColumn id="3" name="Spalte3" headerRowDxfId="88" dataDxfId="87"/>
    <tableColumn id="4" name="Spalte4" headerRowDxfId="86" dataDxfId="85"/>
    <tableColumn id="5" name="Spalte5" headerRowDxfId="84" dataDxfId="83"/>
    <tableColumn id="6" name="Spalte6" headerRowDxfId="82" dataDxfId="81"/>
    <tableColumn id="7" name="Spalte7" headerRowDxfId="80" dataDxfId="79"/>
  </tableColumns>
  <tableStyleInfo name="TableStyleMedium2" showFirstColumn="0" showLastColumn="0" showRowStripes="1" showColumnStripes="0"/>
</table>
</file>

<file path=xl/tables/table85.xml><?xml version="1.0" encoding="utf-8"?>
<table xmlns="http://schemas.openxmlformats.org/spreadsheetml/2006/main" id="36" name="Tabelle537" displayName="Tabelle537" ref="A92:G134" headerRowCount="0" totalsRowShown="0" headerRowDxfId="78" dataDxfId="76" headerRowBorderDxfId="77" tableBorderDxfId="75">
  <tableColumns count="7">
    <tableColumn id="1" name="Spalte1" headerRowDxfId="74" dataDxfId="73"/>
    <tableColumn id="2" name="Spalte2" headerRowDxfId="72" dataDxfId="71"/>
    <tableColumn id="3" name="Spalte3" headerRowDxfId="70" dataDxfId="69"/>
    <tableColumn id="4" name="Spalte4" headerRowDxfId="68" dataDxfId="67"/>
    <tableColumn id="5" name="Spalte5" headerRowDxfId="66" dataDxfId="65"/>
    <tableColumn id="6" name="Spalte6" headerRowDxfId="64" dataDxfId="63"/>
    <tableColumn id="7" name="Spalte7" headerRowDxfId="62" dataDxfId="61"/>
  </tableColumns>
  <tableStyleInfo name="TableStyleMedium2" showFirstColumn="0" showLastColumn="0" showRowStripes="1" showColumnStripes="0"/>
</table>
</file>

<file path=xl/tables/table86.xml><?xml version="1.0" encoding="utf-8"?>
<table xmlns="http://schemas.openxmlformats.org/spreadsheetml/2006/main" id="54" name="Tabelle156355" displayName="Tabelle156355" ref="A4:H46" headerRowCount="0" totalsRowShown="0" headerRowDxfId="60" dataDxfId="58" headerRowBorderDxfId="59" tableBorderDxfId="57" totalsRowBorderDxfId="56">
  <tableColumns count="8">
    <tableColumn id="1" name="Spalte1" headerRowDxfId="55" dataDxfId="54"/>
    <tableColumn id="2" name="Spalte2" headerRowDxfId="53" dataDxfId="52"/>
    <tableColumn id="3" name="Spalte3" headerRowDxfId="51" dataDxfId="50"/>
    <tableColumn id="4" name="Spalte4" headerRowDxfId="49" dataDxfId="48"/>
    <tableColumn id="5" name="Spalte5" headerRowDxfId="47" dataDxfId="46"/>
    <tableColumn id="6" name="Spalte6" headerRowDxfId="45" dataDxfId="44"/>
    <tableColumn id="9" name="Spalte9" headerRowDxfId="43" dataDxfId="42"/>
    <tableColumn id="7" name="Spalte7" headerRowDxfId="41" dataDxfId="40"/>
  </tableColumns>
  <tableStyleInfo name="TableStyleMedium2" showFirstColumn="0" showLastColumn="0" showRowStripes="1" showColumnStripes="0"/>
</table>
</file>

<file path=xl/tables/table87.xml><?xml version="1.0" encoding="utf-8"?>
<table xmlns="http://schemas.openxmlformats.org/spreadsheetml/2006/main" id="55" name="Tabelle15637356" displayName="Tabelle15637356" ref="A48:H90" headerRowCount="0" totalsRowShown="0" headerRowDxfId="39" dataDxfId="37" headerRowBorderDxfId="38" tableBorderDxfId="36">
  <tableColumns count="8">
    <tableColumn id="1" name="Spalte1" headerRowDxfId="35" dataDxfId="34"/>
    <tableColumn id="2" name="Spalte2" headerRowDxfId="33" dataDxfId="32"/>
    <tableColumn id="3" name="Spalte3" headerRowDxfId="31" dataDxfId="30"/>
    <tableColumn id="4" name="Spalte4" headerRowDxfId="29" dataDxfId="28"/>
    <tableColumn id="5" name="Spalte5" headerRowDxfId="27" dataDxfId="26"/>
    <tableColumn id="6" name="Spalte6" headerRowDxfId="25" dataDxfId="24"/>
    <tableColumn id="9" name="Spalte9" headerRowDxfId="23" dataDxfId="22"/>
    <tableColumn id="7" name="Spalte7" headerRowDxfId="21" dataDxfId="20"/>
  </tableColumns>
  <tableStyleInfo name="TableStyleMedium2" showFirstColumn="0" showLastColumn="0" showRowStripes="1" showColumnStripes="0"/>
</table>
</file>

<file path=xl/tables/table88.xml><?xml version="1.0" encoding="utf-8"?>
<table xmlns="http://schemas.openxmlformats.org/spreadsheetml/2006/main" id="56" name="Tabelle15637457" displayName="Tabelle15637457" ref="A92:H134" headerRowCount="0" totalsRowShown="0" headerRowDxfId="19" dataDxfId="17" headerRowBorderDxfId="18" tableBorderDxfId="16">
  <tableColumns count="8">
    <tableColumn id="1" name="Spalte1" headerRowDxfId="15" dataDxfId="14"/>
    <tableColumn id="2" name="Spalte2" headerRowDxfId="13" dataDxfId="12"/>
    <tableColumn id="3" name="Spalte3" headerRowDxfId="11" dataDxfId="10"/>
    <tableColumn id="4" name="Spalte4" headerRowDxfId="9" dataDxfId="8"/>
    <tableColumn id="5" name="Spalte5" headerRowDxfId="7" dataDxfId="6"/>
    <tableColumn id="6" name="Spalte6" headerRowDxfId="5" dataDxfId="4"/>
    <tableColumn id="9" name="Spalte9" headerRowDxfId="3" dataDxfId="2"/>
    <tableColumn id="7" name="Spalte7" headerRowDxfId="1" dataDxfId="0"/>
  </tableColumns>
  <tableStyleInfo name="TableStyleMedium2" showFirstColumn="0" showLastColumn="0" showRowStripes="1" showColumnStripes="0"/>
</table>
</file>

<file path=xl/tables/table9.xml><?xml version="1.0" encoding="utf-8"?>
<table xmlns="http://schemas.openxmlformats.org/spreadsheetml/2006/main" id="31" name="Tabelle2532" displayName="Tabelle2532" ref="B255:D260" headerRowCount="0" totalsRowShown="0" headerRowDxfId="1516" headerRowBorderDxfId="1515" tableBorderDxfId="1514" totalsRowBorderDxfId="1513">
  <tableColumns count="3">
    <tableColumn id="1" name="Spalte1" headerRowDxfId="1512" dataDxfId="1511"/>
    <tableColumn id="2" name="Spalte2" headerRowDxfId="1510" dataDxfId="1509">
      <calculatedColumnFormula>SUM(C257:C260)</calculatedColumnFormula>
    </tableColumn>
    <tableColumn id="3" name="Spalte3" headerRowDxfId="1508" dataDxfId="1507"/>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table" Target="../tables/table68.xml"/><Relationship Id="rId3" Type="http://schemas.openxmlformats.org/officeDocument/2006/relationships/table" Target="../tables/table63.xml"/><Relationship Id="rId7" Type="http://schemas.openxmlformats.org/officeDocument/2006/relationships/table" Target="../tables/table67.xml"/><Relationship Id="rId2" Type="http://schemas.openxmlformats.org/officeDocument/2006/relationships/table" Target="../tables/table62.xml"/><Relationship Id="rId1" Type="http://schemas.openxmlformats.org/officeDocument/2006/relationships/printerSettings" Target="../printerSettings/printerSettings10.bin"/><Relationship Id="rId6" Type="http://schemas.openxmlformats.org/officeDocument/2006/relationships/table" Target="../tables/table66.xml"/><Relationship Id="rId11" Type="http://schemas.openxmlformats.org/officeDocument/2006/relationships/table" Target="../tables/table71.xml"/><Relationship Id="rId5" Type="http://schemas.openxmlformats.org/officeDocument/2006/relationships/table" Target="../tables/table65.xml"/><Relationship Id="rId10" Type="http://schemas.openxmlformats.org/officeDocument/2006/relationships/table" Target="../tables/table70.xml"/><Relationship Id="rId4" Type="http://schemas.openxmlformats.org/officeDocument/2006/relationships/table" Target="../tables/table64.xml"/><Relationship Id="rId9" Type="http://schemas.openxmlformats.org/officeDocument/2006/relationships/table" Target="../tables/table69.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78.xml"/><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printerSettings" Target="../printerSettings/printerSettings11.bin"/><Relationship Id="rId6" Type="http://schemas.openxmlformats.org/officeDocument/2006/relationships/table" Target="../tables/table76.xml"/><Relationship Id="rId11" Type="http://schemas.openxmlformats.org/officeDocument/2006/relationships/table" Target="../tables/table81.xml"/><Relationship Id="rId5" Type="http://schemas.openxmlformats.org/officeDocument/2006/relationships/table" Target="../tables/table75.xml"/><Relationship Id="rId10" Type="http://schemas.openxmlformats.org/officeDocument/2006/relationships/table" Target="../tables/table80.xml"/><Relationship Id="rId4" Type="http://schemas.openxmlformats.org/officeDocument/2006/relationships/table" Target="../tables/table74.xml"/><Relationship Id="rId9" Type="http://schemas.openxmlformats.org/officeDocument/2006/relationships/table" Target="../tables/table7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84.xml"/><Relationship Id="rId2" Type="http://schemas.openxmlformats.org/officeDocument/2006/relationships/table" Target="../tables/table83.xml"/><Relationship Id="rId1" Type="http://schemas.openxmlformats.org/officeDocument/2006/relationships/printerSettings" Target="../printerSettings/printerSettings14.bin"/><Relationship Id="rId4" Type="http://schemas.openxmlformats.org/officeDocument/2006/relationships/table" Target="../tables/table85.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87.xml"/><Relationship Id="rId2" Type="http://schemas.openxmlformats.org/officeDocument/2006/relationships/table" Target="../tables/table86.xml"/><Relationship Id="rId1" Type="http://schemas.openxmlformats.org/officeDocument/2006/relationships/printerSettings" Target="../printerSettings/printerSettings15.bin"/><Relationship Id="rId4" Type="http://schemas.openxmlformats.org/officeDocument/2006/relationships/table" Target="../tables/table8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8.xml"/><Relationship Id="rId13" Type="http://schemas.openxmlformats.org/officeDocument/2006/relationships/table" Target="../tables/table23.xml"/><Relationship Id="rId18" Type="http://schemas.openxmlformats.org/officeDocument/2006/relationships/table" Target="../tables/table28.xml"/><Relationship Id="rId3" Type="http://schemas.openxmlformats.org/officeDocument/2006/relationships/table" Target="../tables/table13.xml"/><Relationship Id="rId21" Type="http://schemas.openxmlformats.org/officeDocument/2006/relationships/table" Target="../tables/table31.xml"/><Relationship Id="rId7" Type="http://schemas.openxmlformats.org/officeDocument/2006/relationships/table" Target="../tables/table17.xml"/><Relationship Id="rId12" Type="http://schemas.openxmlformats.org/officeDocument/2006/relationships/table" Target="../tables/table22.xml"/><Relationship Id="rId17" Type="http://schemas.openxmlformats.org/officeDocument/2006/relationships/table" Target="../tables/table27.xml"/><Relationship Id="rId2" Type="http://schemas.openxmlformats.org/officeDocument/2006/relationships/table" Target="../tables/table12.xml"/><Relationship Id="rId16" Type="http://schemas.openxmlformats.org/officeDocument/2006/relationships/table" Target="../tables/table26.xml"/><Relationship Id="rId20" Type="http://schemas.openxmlformats.org/officeDocument/2006/relationships/table" Target="../tables/table30.xml"/><Relationship Id="rId1" Type="http://schemas.openxmlformats.org/officeDocument/2006/relationships/printerSettings" Target="../printerSettings/printerSettings5.bin"/><Relationship Id="rId6" Type="http://schemas.openxmlformats.org/officeDocument/2006/relationships/table" Target="../tables/table16.xml"/><Relationship Id="rId11" Type="http://schemas.openxmlformats.org/officeDocument/2006/relationships/table" Target="../tables/table21.xml"/><Relationship Id="rId5" Type="http://schemas.openxmlformats.org/officeDocument/2006/relationships/table" Target="../tables/table15.xml"/><Relationship Id="rId15" Type="http://schemas.openxmlformats.org/officeDocument/2006/relationships/table" Target="../tables/table25.xml"/><Relationship Id="rId10" Type="http://schemas.openxmlformats.org/officeDocument/2006/relationships/table" Target="../tables/table20.xml"/><Relationship Id="rId19" Type="http://schemas.openxmlformats.org/officeDocument/2006/relationships/table" Target="../tables/table29.xml"/><Relationship Id="rId4" Type="http://schemas.openxmlformats.org/officeDocument/2006/relationships/table" Target="../tables/table14.xml"/><Relationship Id="rId9" Type="http://schemas.openxmlformats.org/officeDocument/2006/relationships/table" Target="../tables/table19.xml"/><Relationship Id="rId14" Type="http://schemas.openxmlformats.org/officeDocument/2006/relationships/table" Target="../tables/table2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38.xml"/><Relationship Id="rId3" Type="http://schemas.openxmlformats.org/officeDocument/2006/relationships/table" Target="../tables/table33.xml"/><Relationship Id="rId7" Type="http://schemas.openxmlformats.org/officeDocument/2006/relationships/table" Target="../tables/table37.xml"/><Relationship Id="rId2" Type="http://schemas.openxmlformats.org/officeDocument/2006/relationships/table" Target="../tables/table32.xml"/><Relationship Id="rId1" Type="http://schemas.openxmlformats.org/officeDocument/2006/relationships/printerSettings" Target="../printerSettings/printerSettings6.bin"/><Relationship Id="rId6" Type="http://schemas.openxmlformats.org/officeDocument/2006/relationships/table" Target="../tables/table36.xml"/><Relationship Id="rId11" Type="http://schemas.openxmlformats.org/officeDocument/2006/relationships/table" Target="../tables/table41.xml"/><Relationship Id="rId5" Type="http://schemas.openxmlformats.org/officeDocument/2006/relationships/table" Target="../tables/table35.xml"/><Relationship Id="rId10" Type="http://schemas.openxmlformats.org/officeDocument/2006/relationships/table" Target="../tables/table40.xml"/><Relationship Id="rId4" Type="http://schemas.openxmlformats.org/officeDocument/2006/relationships/table" Target="../tables/table34.xml"/><Relationship Id="rId9" Type="http://schemas.openxmlformats.org/officeDocument/2006/relationships/table" Target="../tables/table39.xml"/></Relationships>
</file>

<file path=xl/worksheets/_rels/sheet7.xml.rels><?xml version="1.0" encoding="UTF-8" standalone="yes"?>
<Relationships xmlns="http://schemas.openxmlformats.org/package/2006/relationships"><Relationship Id="rId8" Type="http://schemas.openxmlformats.org/officeDocument/2006/relationships/table" Target="../tables/table48.xml"/><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printerSettings" Target="../printerSettings/printerSettings7.bin"/><Relationship Id="rId6" Type="http://schemas.openxmlformats.org/officeDocument/2006/relationships/table" Target="../tables/table46.xml"/><Relationship Id="rId11" Type="http://schemas.openxmlformats.org/officeDocument/2006/relationships/table" Target="../tables/table51.xml"/><Relationship Id="rId5" Type="http://schemas.openxmlformats.org/officeDocument/2006/relationships/table" Target="../tables/table45.xml"/><Relationship Id="rId10" Type="http://schemas.openxmlformats.org/officeDocument/2006/relationships/table" Target="../tables/table50.xml"/><Relationship Id="rId4" Type="http://schemas.openxmlformats.org/officeDocument/2006/relationships/table" Target="../tables/table44.xml"/><Relationship Id="rId9" Type="http://schemas.openxmlformats.org/officeDocument/2006/relationships/table" Target="../tables/table4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58.xml"/><Relationship Id="rId3" Type="http://schemas.openxmlformats.org/officeDocument/2006/relationships/table" Target="../tables/table53.xml"/><Relationship Id="rId7" Type="http://schemas.openxmlformats.org/officeDocument/2006/relationships/table" Target="../tables/table57.xml"/><Relationship Id="rId2" Type="http://schemas.openxmlformats.org/officeDocument/2006/relationships/table" Target="../tables/table52.xml"/><Relationship Id="rId1" Type="http://schemas.openxmlformats.org/officeDocument/2006/relationships/printerSettings" Target="../printerSettings/printerSettings9.bin"/><Relationship Id="rId6" Type="http://schemas.openxmlformats.org/officeDocument/2006/relationships/table" Target="../tables/table56.xml"/><Relationship Id="rId11" Type="http://schemas.openxmlformats.org/officeDocument/2006/relationships/table" Target="../tables/table61.xml"/><Relationship Id="rId5" Type="http://schemas.openxmlformats.org/officeDocument/2006/relationships/table" Target="../tables/table55.xml"/><Relationship Id="rId10" Type="http://schemas.openxmlformats.org/officeDocument/2006/relationships/table" Target="../tables/table60.xml"/><Relationship Id="rId4" Type="http://schemas.openxmlformats.org/officeDocument/2006/relationships/table" Target="../tables/table54.xml"/><Relationship Id="rId9" Type="http://schemas.openxmlformats.org/officeDocument/2006/relationships/table" Target="../tables/table5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theme="0" tint="-0.14999847407452621"/>
  </sheetPr>
  <dimension ref="A1:J96"/>
  <sheetViews>
    <sheetView tabSelected="1" topLeftCell="A13" workbookViewId="0">
      <selection activeCell="A16" sqref="A16:G16"/>
    </sheetView>
  </sheetViews>
  <sheetFormatPr baseColWidth="10" defaultRowHeight="15" x14ac:dyDescent="0.25"/>
  <cols>
    <col min="1" max="1" width="29.85546875" bestFit="1" customWidth="1"/>
    <col min="2" max="2" width="24.5703125" customWidth="1"/>
    <col min="3" max="3" width="40.85546875" customWidth="1"/>
    <col min="4" max="4" width="11.42578125" customWidth="1"/>
    <col min="5" max="5" width="44.140625" customWidth="1"/>
    <col min="6" max="6" width="32.42578125" customWidth="1"/>
    <col min="7" max="7" width="81" customWidth="1"/>
    <col min="8" max="8" width="36.28515625" customWidth="1"/>
  </cols>
  <sheetData>
    <row r="1" spans="1:10" ht="28.5" x14ac:dyDescent="0.45">
      <c r="A1" s="1" t="s">
        <v>0</v>
      </c>
      <c r="B1" s="27"/>
      <c r="C1" s="27"/>
      <c r="D1" s="27"/>
      <c r="E1" s="2"/>
      <c r="F1" s="2"/>
      <c r="G1" s="348" t="str">
        <f ca="1">IF(LEFT(CELL("dateiname",A1),9)="Z:\Strom\",HYPERLINK("Z:\Strom\BK8-Kraftwerksthemen\0000_Muster_Texte_Vorlagen\02_KoPr\Erhebungsbogen Istkosten\Anleitung EHB Istkosten_Netzreserve.docx","Anleitung zur Verwendung der Excel-Mappe"),"")</f>
        <v>Anleitung zur Verwendung der Excel-Mappe</v>
      </c>
      <c r="H1" s="348" t="str">
        <f ca="1">IF(LEFT(CELL("dateiname",A1),9)="Z:\Strom\",HYPERLINK("Z:\Strom\BK8-Kraftwerksthemen\0000_Muster_Texte_Vorlagen\02_KoPr\Erhebungsbogen Istkosten\Changelog zu EHB Istkosten Netzreserve.xlsx","Changelog zur Excel-Mappe"),"")</f>
        <v>Changelog zur Excel-Mappe</v>
      </c>
      <c r="I1" s="2"/>
      <c r="J1" s="2"/>
    </row>
    <row r="2" spans="1:10" ht="15" customHeight="1" x14ac:dyDescent="0.25">
      <c r="A2" s="625"/>
      <c r="B2" s="625"/>
      <c r="C2" s="625"/>
      <c r="D2" s="625"/>
      <c r="E2" s="625"/>
      <c r="F2" s="625"/>
      <c r="G2" s="625"/>
      <c r="H2" s="2"/>
      <c r="I2" s="2"/>
      <c r="J2" s="2"/>
    </row>
    <row r="3" spans="1:10" ht="135" customHeight="1" x14ac:dyDescent="0.25">
      <c r="A3" s="624" t="s">
        <v>287</v>
      </c>
      <c r="B3" s="624"/>
      <c r="C3" s="624"/>
      <c r="D3" s="624"/>
      <c r="E3" s="624"/>
      <c r="F3" s="624"/>
      <c r="G3" s="624"/>
      <c r="H3" s="2"/>
      <c r="I3" s="2"/>
      <c r="J3" s="2"/>
    </row>
    <row r="4" spans="1:10" s="4" customFormat="1" ht="45" customHeight="1" x14ac:dyDescent="0.25">
      <c r="A4" s="627" t="s">
        <v>307</v>
      </c>
      <c r="B4" s="627"/>
      <c r="C4" s="627"/>
      <c r="D4" s="627"/>
      <c r="E4" s="627"/>
      <c r="F4" s="627"/>
      <c r="G4" s="627"/>
      <c r="H4" s="3"/>
      <c r="I4" s="3"/>
      <c r="J4" s="3"/>
    </row>
    <row r="5" spans="1:10" s="4" customFormat="1" ht="80.25" customHeight="1" x14ac:dyDescent="0.25">
      <c r="A5" s="627" t="s">
        <v>288</v>
      </c>
      <c r="B5" s="627"/>
      <c r="C5" s="627"/>
      <c r="D5" s="627"/>
      <c r="E5" s="627"/>
      <c r="F5" s="627"/>
      <c r="G5" s="627"/>
      <c r="H5" s="3"/>
      <c r="I5" s="3"/>
      <c r="J5" s="3"/>
    </row>
    <row r="6" spans="1:10" s="4" customFormat="1" ht="15" customHeight="1" x14ac:dyDescent="0.25">
      <c r="A6" s="533"/>
      <c r="B6" s="533"/>
      <c r="C6" s="533"/>
      <c r="D6" s="533"/>
      <c r="E6" s="533"/>
      <c r="F6" s="533"/>
      <c r="G6" s="533"/>
      <c r="H6" s="3"/>
      <c r="I6" s="3"/>
      <c r="J6" s="3"/>
    </row>
    <row r="7" spans="1:10" s="4" customFormat="1" ht="15" customHeight="1" x14ac:dyDescent="0.25">
      <c r="A7" s="627" t="s">
        <v>306</v>
      </c>
      <c r="B7" s="627"/>
      <c r="C7" s="627"/>
      <c r="D7" s="627"/>
      <c r="E7" s="627"/>
      <c r="F7" s="627"/>
      <c r="G7" s="627"/>
      <c r="H7" s="3"/>
      <c r="I7" s="3"/>
      <c r="J7" s="3"/>
    </row>
    <row r="8" spans="1:10" ht="15" customHeight="1" x14ac:dyDescent="0.3">
      <c r="A8" s="27"/>
      <c r="B8" s="27"/>
      <c r="C8" s="27"/>
      <c r="D8" s="27"/>
      <c r="E8" s="5"/>
      <c r="F8" s="6"/>
      <c r="G8" s="6"/>
      <c r="H8" s="2"/>
      <c r="I8" s="2"/>
      <c r="J8" s="2"/>
    </row>
    <row r="9" spans="1:10" ht="18.75" x14ac:dyDescent="0.3">
      <c r="A9" s="620" t="s">
        <v>1</v>
      </c>
      <c r="B9" s="620"/>
      <c r="C9" s="620"/>
      <c r="D9" s="27"/>
      <c r="E9" s="5"/>
      <c r="F9" s="6"/>
      <c r="G9" s="6"/>
      <c r="H9" s="2"/>
      <c r="I9" s="2"/>
      <c r="J9" s="2"/>
    </row>
    <row r="10" spans="1:10" ht="15" customHeight="1" x14ac:dyDescent="0.3">
      <c r="A10" s="27"/>
      <c r="B10" s="27"/>
      <c r="C10" s="27"/>
      <c r="D10" s="27"/>
      <c r="E10" s="5"/>
      <c r="F10" s="6"/>
      <c r="G10" s="6"/>
      <c r="H10" s="2"/>
      <c r="I10" s="2"/>
      <c r="J10" s="2"/>
    </row>
    <row r="11" spans="1:10" ht="30.75" customHeight="1" x14ac:dyDescent="0.25">
      <c r="A11" s="626" t="s">
        <v>289</v>
      </c>
      <c r="B11" s="626"/>
      <c r="C11" s="626"/>
      <c r="D11" s="626"/>
      <c r="E11" s="626"/>
      <c r="F11" s="626"/>
      <c r="G11" s="626"/>
      <c r="H11" s="2"/>
      <c r="I11" s="2"/>
      <c r="J11" s="2"/>
    </row>
    <row r="12" spans="1:10" x14ac:dyDescent="0.25">
      <c r="A12" s="618"/>
      <c r="B12" s="618"/>
      <c r="C12" s="618"/>
      <c r="D12" s="618"/>
      <c r="E12" s="618"/>
      <c r="F12" s="618"/>
      <c r="G12" s="618"/>
      <c r="H12" s="2"/>
      <c r="I12" s="2"/>
      <c r="J12" s="2"/>
    </row>
    <row r="13" spans="1:10" s="27" customFormat="1" ht="15.75" customHeight="1" x14ac:dyDescent="0.25">
      <c r="A13" s="529"/>
      <c r="B13" s="529"/>
      <c r="C13" s="529"/>
      <c r="D13" s="529"/>
      <c r="E13" s="529"/>
      <c r="F13" s="529"/>
      <c r="G13" s="529"/>
      <c r="H13" s="2"/>
      <c r="I13" s="2"/>
      <c r="J13" s="2"/>
    </row>
    <row r="14" spans="1:10" s="27" customFormat="1" ht="18.75" x14ac:dyDescent="0.25">
      <c r="A14" s="620" t="s">
        <v>158</v>
      </c>
      <c r="B14" s="620"/>
      <c r="C14" s="620"/>
      <c r="D14" s="529"/>
      <c r="E14" s="529"/>
      <c r="F14" s="529"/>
      <c r="G14" s="529"/>
      <c r="H14" s="2"/>
      <c r="I14" s="2"/>
      <c r="J14" s="2"/>
    </row>
    <row r="15" spans="1:10" s="27" customFormat="1" ht="15.75" customHeight="1" x14ac:dyDescent="0.25">
      <c r="A15" s="618"/>
      <c r="B15" s="618"/>
      <c r="C15" s="618"/>
      <c r="D15" s="618"/>
      <c r="E15" s="618"/>
      <c r="F15" s="618"/>
      <c r="G15" s="618"/>
      <c r="H15" s="2"/>
      <c r="I15" s="2"/>
      <c r="J15" s="2"/>
    </row>
    <row r="16" spans="1:10" s="27" customFormat="1" ht="33" customHeight="1" x14ac:dyDescent="0.25">
      <c r="A16" s="624" t="s">
        <v>290</v>
      </c>
      <c r="B16" s="624"/>
      <c r="C16" s="624"/>
      <c r="D16" s="624"/>
      <c r="E16" s="624"/>
      <c r="F16" s="624"/>
      <c r="G16" s="624"/>
      <c r="H16" s="2"/>
      <c r="I16" s="2"/>
      <c r="J16" s="2"/>
    </row>
    <row r="17" spans="1:10" s="27" customFormat="1" ht="15.75" customHeight="1" x14ac:dyDescent="0.25">
      <c r="A17" s="531"/>
      <c r="B17" s="532"/>
      <c r="C17" s="532"/>
      <c r="D17" s="532"/>
      <c r="E17" s="532"/>
      <c r="F17" s="532"/>
      <c r="G17" s="532"/>
      <c r="H17" s="2"/>
      <c r="I17" s="2"/>
      <c r="J17" s="2"/>
    </row>
    <row r="18" spans="1:10" x14ac:dyDescent="0.25">
      <c r="A18" s="618"/>
      <c r="B18" s="618"/>
      <c r="C18" s="618"/>
      <c r="D18" s="618"/>
      <c r="E18" s="618"/>
      <c r="F18" s="618"/>
      <c r="G18" s="618"/>
      <c r="H18" s="7"/>
      <c r="I18" s="2"/>
      <c r="J18" s="2"/>
    </row>
    <row r="19" spans="1:10" ht="18.75" x14ac:dyDescent="0.25">
      <c r="A19" s="620" t="s">
        <v>157</v>
      </c>
      <c r="B19" s="620"/>
      <c r="C19" s="620"/>
      <c r="D19" s="529"/>
      <c r="E19" s="529"/>
      <c r="F19" s="529"/>
      <c r="G19" s="529"/>
      <c r="H19" s="2"/>
      <c r="I19" s="2"/>
      <c r="J19" s="2"/>
    </row>
    <row r="20" spans="1:10" ht="15.75" customHeight="1" x14ac:dyDescent="0.25">
      <c r="A20" s="618"/>
      <c r="B20" s="618"/>
      <c r="C20" s="618"/>
      <c r="D20" s="618"/>
      <c r="E20" s="618"/>
      <c r="F20" s="618"/>
      <c r="G20" s="618"/>
      <c r="H20" s="2"/>
      <c r="I20" s="2"/>
      <c r="J20" s="2"/>
    </row>
    <row r="21" spans="1:10" ht="150" customHeight="1" x14ac:dyDescent="0.25">
      <c r="A21" s="624" t="s">
        <v>331</v>
      </c>
      <c r="B21" s="624"/>
      <c r="C21" s="624"/>
      <c r="D21" s="624"/>
      <c r="E21" s="624"/>
      <c r="F21" s="624"/>
      <c r="G21" s="624"/>
      <c r="H21" s="2"/>
      <c r="I21" s="2"/>
      <c r="J21" s="2"/>
    </row>
    <row r="22" spans="1:10" s="27" customFormat="1" ht="15" customHeight="1" x14ac:dyDescent="0.25">
      <c r="A22" s="531"/>
      <c r="B22" s="532"/>
      <c r="C22" s="532"/>
      <c r="D22" s="532"/>
      <c r="E22" s="532"/>
      <c r="F22" s="532"/>
      <c r="G22" s="532"/>
      <c r="H22" s="2"/>
      <c r="I22" s="2"/>
      <c r="J22" s="2"/>
    </row>
    <row r="23" spans="1:10" ht="18.75" customHeight="1" x14ac:dyDescent="0.25">
      <c r="A23" s="619" t="s">
        <v>159</v>
      </c>
      <c r="B23" s="619"/>
      <c r="C23" s="619"/>
      <c r="D23" s="529"/>
      <c r="E23" s="529"/>
      <c r="F23" s="529"/>
      <c r="G23" s="529"/>
      <c r="H23" s="2"/>
      <c r="I23" s="2"/>
      <c r="J23" s="2"/>
    </row>
    <row r="24" spans="1:10" x14ac:dyDescent="0.25">
      <c r="A24" s="618"/>
      <c r="B24" s="618"/>
      <c r="C24" s="618"/>
      <c r="D24" s="618"/>
      <c r="E24" s="618"/>
      <c r="F24" s="618"/>
      <c r="G24" s="618"/>
      <c r="H24" s="2"/>
      <c r="I24" s="2"/>
      <c r="J24" s="2"/>
    </row>
    <row r="25" spans="1:10" ht="48.75" customHeight="1" x14ac:dyDescent="0.25">
      <c r="A25" s="624" t="s">
        <v>302</v>
      </c>
      <c r="B25" s="624"/>
      <c r="C25" s="624"/>
      <c r="D25" s="624"/>
      <c r="E25" s="624"/>
      <c r="F25" s="624"/>
      <c r="G25" s="624"/>
      <c r="H25" s="2"/>
      <c r="I25" s="2"/>
      <c r="J25" s="2"/>
    </row>
    <row r="26" spans="1:10" ht="15.75" customHeight="1" x14ac:dyDescent="0.25">
      <c r="A26" s="618"/>
      <c r="B26" s="618"/>
      <c r="C26" s="618"/>
      <c r="D26" s="618"/>
      <c r="E26" s="618"/>
      <c r="F26" s="618"/>
      <c r="G26" s="618"/>
      <c r="H26" s="2"/>
      <c r="I26" s="2"/>
      <c r="J26" s="2"/>
    </row>
    <row r="27" spans="1:10" s="27" customFormat="1" ht="18.75" customHeight="1" x14ac:dyDescent="0.25">
      <c r="A27" s="619" t="s">
        <v>160</v>
      </c>
      <c r="B27" s="619"/>
      <c r="C27" s="619"/>
      <c r="D27" s="621"/>
      <c r="E27" s="621"/>
      <c r="F27" s="621"/>
      <c r="H27" s="2"/>
      <c r="J27" s="2"/>
    </row>
    <row r="28" spans="1:10" ht="15" customHeight="1" x14ac:dyDescent="0.25">
      <c r="A28" s="27"/>
      <c r="B28" s="27"/>
      <c r="C28" s="27"/>
      <c r="D28" s="27"/>
      <c r="E28" s="27"/>
      <c r="F28" s="27"/>
      <c r="G28" s="27"/>
      <c r="I28" s="27"/>
    </row>
    <row r="29" spans="1:10" ht="82.5" customHeight="1" x14ac:dyDescent="0.25">
      <c r="A29" s="623" t="s">
        <v>243</v>
      </c>
      <c r="B29" s="623"/>
      <c r="C29" s="623"/>
      <c r="D29" s="623"/>
      <c r="E29" s="623"/>
      <c r="F29" s="623"/>
      <c r="G29" s="623"/>
      <c r="I29" s="27"/>
    </row>
    <row r="30" spans="1:10" s="27" customFormat="1" ht="15" customHeight="1" x14ac:dyDescent="0.25">
      <c r="A30" s="530"/>
      <c r="B30" s="529"/>
      <c r="C30" s="529"/>
      <c r="D30" s="529"/>
      <c r="E30" s="529"/>
      <c r="F30" s="529"/>
      <c r="G30" s="529"/>
    </row>
    <row r="31" spans="1:10" s="27" customFormat="1" ht="15" customHeight="1" x14ac:dyDescent="0.25">
      <c r="A31" s="620" t="s">
        <v>267</v>
      </c>
      <c r="B31" s="620"/>
      <c r="C31" s="620"/>
      <c r="D31" s="529"/>
      <c r="E31" s="529"/>
      <c r="F31" s="529"/>
      <c r="G31" s="529"/>
    </row>
    <row r="32" spans="1:10" ht="15.75" customHeight="1" x14ac:dyDescent="0.25">
      <c r="A32" s="618"/>
      <c r="B32" s="618"/>
      <c r="C32" s="618"/>
      <c r="D32" s="618"/>
      <c r="E32" s="618"/>
      <c r="F32" s="618"/>
      <c r="G32" s="618"/>
      <c r="I32" s="27"/>
    </row>
    <row r="33" spans="1:9" ht="45.75" customHeight="1" x14ac:dyDescent="0.25">
      <c r="A33" s="617" t="s">
        <v>291</v>
      </c>
      <c r="B33" s="617"/>
      <c r="C33" s="617"/>
      <c r="D33" s="617"/>
      <c r="E33" s="617"/>
      <c r="F33" s="617"/>
      <c r="G33" s="617"/>
      <c r="I33" s="27"/>
    </row>
    <row r="34" spans="1:9" ht="15.75" customHeight="1" x14ac:dyDescent="0.25">
      <c r="A34" s="531"/>
      <c r="B34" s="532"/>
      <c r="C34" s="532"/>
      <c r="D34" s="532"/>
      <c r="E34" s="532"/>
      <c r="F34" s="532"/>
      <c r="G34" s="532"/>
      <c r="I34" s="27"/>
    </row>
    <row r="35" spans="1:9" x14ac:dyDescent="0.25">
      <c r="A35" s="618"/>
      <c r="B35" s="618"/>
      <c r="C35" s="618"/>
      <c r="D35" s="618"/>
      <c r="E35" s="618"/>
      <c r="F35" s="618"/>
      <c r="G35" s="618"/>
      <c r="I35" s="27"/>
    </row>
    <row r="36" spans="1:9" ht="15.75" customHeight="1" x14ac:dyDescent="0.25">
      <c r="A36" s="620" t="s">
        <v>268</v>
      </c>
      <c r="B36" s="620"/>
      <c r="C36" s="620"/>
      <c r="D36" s="529"/>
      <c r="E36" s="529"/>
      <c r="F36" s="529"/>
      <c r="G36" s="529"/>
      <c r="I36" s="27"/>
    </row>
    <row r="37" spans="1:9" ht="12.75" customHeight="1" x14ac:dyDescent="0.25">
      <c r="A37" s="618"/>
      <c r="B37" s="618"/>
      <c r="C37" s="618"/>
      <c r="D37" s="618"/>
      <c r="E37" s="618"/>
      <c r="F37" s="618"/>
      <c r="G37" s="618"/>
      <c r="I37" s="27"/>
    </row>
    <row r="38" spans="1:9" ht="76.5" customHeight="1" x14ac:dyDescent="0.25">
      <c r="A38" s="617" t="s">
        <v>292</v>
      </c>
      <c r="B38" s="617"/>
      <c r="C38" s="617"/>
      <c r="D38" s="617"/>
      <c r="E38" s="617"/>
      <c r="F38" s="617"/>
      <c r="G38" s="617"/>
      <c r="I38" s="27"/>
    </row>
    <row r="39" spans="1:9" s="27" customFormat="1" x14ac:dyDescent="0.25">
      <c r="A39" s="560"/>
      <c r="B39" s="560"/>
      <c r="C39" s="560"/>
      <c r="D39" s="560"/>
      <c r="E39" s="560"/>
      <c r="F39" s="560"/>
      <c r="G39" s="560"/>
    </row>
    <row r="40" spans="1:9" s="27" customFormat="1" ht="18.75" x14ac:dyDescent="0.25">
      <c r="A40" s="619" t="s">
        <v>303</v>
      </c>
      <c r="B40" s="619"/>
      <c r="C40" s="619"/>
      <c r="D40" s="559"/>
      <c r="E40" s="559"/>
      <c r="F40" s="559"/>
      <c r="G40" s="559"/>
    </row>
    <row r="41" spans="1:9" s="27" customFormat="1" x14ac:dyDescent="0.25">
      <c r="A41" s="618"/>
      <c r="B41" s="618"/>
      <c r="C41" s="618"/>
      <c r="D41" s="618"/>
      <c r="E41" s="618"/>
      <c r="F41" s="618"/>
      <c r="G41" s="618"/>
    </row>
    <row r="42" spans="1:9" s="27" customFormat="1" ht="31.5" customHeight="1" x14ac:dyDescent="0.25">
      <c r="A42" s="617" t="s">
        <v>304</v>
      </c>
      <c r="B42" s="617"/>
      <c r="C42" s="617"/>
      <c r="D42" s="617"/>
      <c r="E42" s="617"/>
      <c r="F42" s="617"/>
      <c r="G42" s="617"/>
    </row>
    <row r="43" spans="1:9" x14ac:dyDescent="0.25">
      <c r="A43" s="531"/>
      <c r="B43" s="532"/>
      <c r="C43" s="532"/>
      <c r="D43" s="532"/>
      <c r="E43" s="532"/>
      <c r="F43" s="532"/>
      <c r="G43" s="532"/>
      <c r="I43" s="27"/>
    </row>
    <row r="44" spans="1:9" ht="18.75" customHeight="1" x14ac:dyDescent="0.25">
      <c r="A44" s="619" t="s">
        <v>269</v>
      </c>
      <c r="B44" s="619"/>
      <c r="C44" s="619"/>
      <c r="D44" s="529"/>
      <c r="E44" s="529"/>
      <c r="F44" s="529"/>
      <c r="G44" s="529"/>
      <c r="I44" s="27"/>
    </row>
    <row r="45" spans="1:9" ht="18.75" customHeight="1" x14ac:dyDescent="0.25">
      <c r="A45" s="618"/>
      <c r="B45" s="618"/>
      <c r="C45" s="618"/>
      <c r="D45" s="618"/>
      <c r="E45" s="618"/>
      <c r="F45" s="618"/>
      <c r="G45" s="618"/>
      <c r="I45" s="27"/>
    </row>
    <row r="46" spans="1:9" ht="48" customHeight="1" x14ac:dyDescent="0.25">
      <c r="A46" s="617" t="s">
        <v>294</v>
      </c>
      <c r="B46" s="617"/>
      <c r="C46" s="617"/>
      <c r="D46" s="617"/>
      <c r="E46" s="617"/>
      <c r="F46" s="617"/>
      <c r="G46" s="617"/>
    </row>
    <row r="47" spans="1:9" ht="15.75" customHeight="1" x14ac:dyDescent="0.25">
      <c r="A47" s="618"/>
      <c r="B47" s="618"/>
      <c r="C47" s="618"/>
      <c r="D47" s="618"/>
      <c r="E47" s="618"/>
      <c r="F47" s="618"/>
      <c r="G47" s="618"/>
    </row>
    <row r="48" spans="1:9" ht="18.75" customHeight="1" x14ac:dyDescent="0.25">
      <c r="A48" s="619" t="s">
        <v>270</v>
      </c>
      <c r="B48" s="619"/>
      <c r="C48" s="619"/>
      <c r="D48" s="621"/>
      <c r="E48" s="621"/>
      <c r="F48" s="621"/>
      <c r="G48" s="27"/>
    </row>
    <row r="49" spans="1:7" ht="18.75" customHeight="1" x14ac:dyDescent="0.25">
      <c r="A49" s="27"/>
      <c r="B49" s="27"/>
      <c r="C49" s="27"/>
      <c r="D49" s="27"/>
      <c r="E49" s="27"/>
      <c r="F49" s="27"/>
      <c r="G49" s="27"/>
    </row>
    <row r="50" spans="1:7" ht="81" customHeight="1" x14ac:dyDescent="0.25">
      <c r="A50" s="622" t="s">
        <v>293</v>
      </c>
      <c r="B50" s="622"/>
      <c r="C50" s="622"/>
      <c r="D50" s="622"/>
      <c r="E50" s="622"/>
      <c r="F50" s="622"/>
      <c r="G50" s="622"/>
    </row>
    <row r="51" spans="1:7" x14ac:dyDescent="0.25">
      <c r="A51" s="530"/>
      <c r="B51" s="529"/>
      <c r="C51" s="529"/>
      <c r="D51" s="529"/>
      <c r="E51" s="529"/>
      <c r="F51" s="529"/>
      <c r="G51" s="529"/>
    </row>
    <row r="52" spans="1:7" s="27" customFormat="1" x14ac:dyDescent="0.25">
      <c r="A52" s="529"/>
      <c r="B52" s="529"/>
      <c r="C52" s="529"/>
      <c r="D52" s="529"/>
      <c r="E52" s="529"/>
      <c r="F52" s="529"/>
      <c r="G52" s="529"/>
    </row>
    <row r="53" spans="1:7" ht="15.75" customHeight="1" x14ac:dyDescent="0.25">
      <c r="A53" s="620" t="s">
        <v>234</v>
      </c>
      <c r="B53" s="620"/>
      <c r="C53" s="620"/>
      <c r="D53" s="529"/>
      <c r="E53" s="529"/>
      <c r="F53" s="529"/>
      <c r="G53" s="529"/>
    </row>
    <row r="54" spans="1:7" x14ac:dyDescent="0.25">
      <c r="A54" s="618"/>
      <c r="B54" s="618"/>
      <c r="C54" s="618"/>
      <c r="D54" s="618"/>
      <c r="E54" s="618"/>
      <c r="F54" s="618"/>
      <c r="G54" s="618"/>
    </row>
    <row r="55" spans="1:7" ht="32.25" customHeight="1" x14ac:dyDescent="0.25">
      <c r="A55" s="624" t="s">
        <v>255</v>
      </c>
      <c r="B55" s="624"/>
      <c r="C55" s="624"/>
      <c r="D55" s="624"/>
      <c r="E55" s="624"/>
      <c r="F55" s="624"/>
      <c r="G55" s="624"/>
    </row>
    <row r="56" spans="1:7" ht="15" customHeight="1" x14ac:dyDescent="0.25">
      <c r="A56" s="531"/>
      <c r="B56" s="532"/>
      <c r="C56" s="532"/>
      <c r="D56" s="532"/>
      <c r="E56" s="532"/>
      <c r="F56" s="532"/>
      <c r="G56" s="532"/>
    </row>
    <row r="57" spans="1:7" ht="15.75" customHeight="1" x14ac:dyDescent="0.25">
      <c r="A57" s="620" t="s">
        <v>235</v>
      </c>
      <c r="B57" s="620"/>
      <c r="C57" s="620"/>
      <c r="D57" s="529"/>
      <c r="E57" s="529"/>
      <c r="F57" s="529"/>
      <c r="G57" s="529"/>
    </row>
    <row r="58" spans="1:7" x14ac:dyDescent="0.25">
      <c r="A58" s="618"/>
      <c r="B58" s="618"/>
      <c r="C58" s="618"/>
      <c r="D58" s="618"/>
      <c r="E58" s="618"/>
      <c r="F58" s="618"/>
      <c r="G58" s="618"/>
    </row>
    <row r="59" spans="1:7" ht="93.75" customHeight="1" x14ac:dyDescent="0.25">
      <c r="A59" s="624" t="s">
        <v>295</v>
      </c>
      <c r="B59" s="624"/>
      <c r="C59" s="624"/>
      <c r="D59" s="624"/>
      <c r="E59" s="624"/>
      <c r="F59" s="624"/>
      <c r="G59" s="624"/>
    </row>
    <row r="60" spans="1:7" x14ac:dyDescent="0.25">
      <c r="A60" s="623"/>
      <c r="B60" s="623"/>
      <c r="C60" s="623"/>
      <c r="D60" s="623"/>
      <c r="E60" s="623"/>
      <c r="F60" s="623"/>
      <c r="G60" s="623"/>
    </row>
    <row r="61" spans="1:7" ht="18.75" customHeight="1" x14ac:dyDescent="0.25">
      <c r="A61" s="619" t="s">
        <v>236</v>
      </c>
      <c r="B61" s="619"/>
      <c r="C61" s="619"/>
      <c r="D61" s="529"/>
      <c r="E61" s="529"/>
      <c r="F61" s="529"/>
      <c r="G61" s="529"/>
    </row>
    <row r="62" spans="1:7" x14ac:dyDescent="0.25">
      <c r="A62" s="618"/>
      <c r="B62" s="618"/>
      <c r="C62" s="618"/>
      <c r="D62" s="618"/>
      <c r="E62" s="618"/>
      <c r="F62" s="618"/>
      <c r="G62" s="618"/>
    </row>
    <row r="63" spans="1:7" ht="46.5" customHeight="1" x14ac:dyDescent="0.25">
      <c r="A63" s="624" t="s">
        <v>296</v>
      </c>
      <c r="B63" s="624"/>
      <c r="C63" s="624"/>
      <c r="D63" s="624"/>
      <c r="E63" s="624"/>
      <c r="F63" s="624"/>
      <c r="G63" s="624"/>
    </row>
    <row r="64" spans="1:7" x14ac:dyDescent="0.25">
      <c r="A64" s="618"/>
      <c r="B64" s="618"/>
      <c r="C64" s="618"/>
      <c r="D64" s="618"/>
      <c r="E64" s="618"/>
      <c r="F64" s="618"/>
      <c r="G64" s="618"/>
    </row>
    <row r="65" spans="1:7" ht="18.75" customHeight="1" x14ac:dyDescent="0.25">
      <c r="A65" s="619" t="s">
        <v>237</v>
      </c>
      <c r="B65" s="619"/>
      <c r="C65" s="619"/>
      <c r="D65" s="621"/>
      <c r="E65" s="621"/>
      <c r="F65" s="621"/>
      <c r="G65" s="27"/>
    </row>
    <row r="66" spans="1:7" ht="15.75" customHeight="1" x14ac:dyDescent="0.25">
      <c r="A66" s="27"/>
      <c r="B66" s="27"/>
      <c r="C66" s="27"/>
      <c r="D66" s="27"/>
      <c r="E66" s="27"/>
      <c r="F66" s="27"/>
      <c r="G66" s="27"/>
    </row>
    <row r="67" spans="1:7" ht="83.25" customHeight="1" x14ac:dyDescent="0.25">
      <c r="A67" s="623" t="s">
        <v>252</v>
      </c>
      <c r="B67" s="623"/>
      <c r="C67" s="623"/>
      <c r="D67" s="623"/>
      <c r="E67" s="623"/>
      <c r="F67" s="623"/>
      <c r="G67" s="623"/>
    </row>
    <row r="68" spans="1:7" x14ac:dyDescent="0.25">
      <c r="A68" s="530"/>
      <c r="B68" s="529"/>
      <c r="C68" s="529"/>
      <c r="D68" s="529"/>
      <c r="E68" s="529"/>
      <c r="F68" s="529"/>
      <c r="G68" s="529"/>
    </row>
    <row r="70" spans="1:7" ht="18.75" customHeight="1" x14ac:dyDescent="0.25">
      <c r="A70" s="619" t="s">
        <v>162</v>
      </c>
      <c r="B70" s="619"/>
      <c r="C70" s="619"/>
      <c r="D70" s="27"/>
      <c r="E70" s="27"/>
      <c r="F70" s="27"/>
      <c r="G70" s="27"/>
    </row>
    <row r="72" spans="1:7" ht="15" customHeight="1" x14ac:dyDescent="0.25">
      <c r="A72" s="623" t="s">
        <v>164</v>
      </c>
      <c r="B72" s="623"/>
      <c r="C72" s="623"/>
      <c r="D72" s="623"/>
      <c r="E72" s="623"/>
      <c r="F72" s="623"/>
      <c r="G72" s="623"/>
    </row>
    <row r="73" spans="1:7" ht="15.75" customHeight="1" x14ac:dyDescent="0.25">
      <c r="A73" s="27"/>
      <c r="B73" s="27"/>
      <c r="C73" s="27"/>
      <c r="D73" s="27"/>
      <c r="E73" s="27"/>
      <c r="F73" s="27"/>
      <c r="G73" s="27"/>
    </row>
    <row r="74" spans="1:7" ht="18.75" customHeight="1" x14ac:dyDescent="0.25">
      <c r="A74" s="619" t="s">
        <v>163</v>
      </c>
      <c r="B74" s="619"/>
      <c r="C74" s="619"/>
      <c r="D74" s="27"/>
      <c r="E74" s="27"/>
      <c r="F74" s="27"/>
      <c r="G74" s="27"/>
    </row>
    <row r="75" spans="1:7" x14ac:dyDescent="0.25">
      <c r="A75" s="27"/>
      <c r="B75" s="27"/>
      <c r="C75" s="27"/>
      <c r="D75" s="27"/>
      <c r="E75" s="27"/>
      <c r="F75" s="27"/>
      <c r="G75" s="27"/>
    </row>
    <row r="76" spans="1:7" ht="108" customHeight="1" x14ac:dyDescent="0.25">
      <c r="A76" s="623" t="s">
        <v>297</v>
      </c>
      <c r="B76" s="623"/>
      <c r="C76" s="623"/>
      <c r="D76" s="623"/>
      <c r="E76" s="623"/>
      <c r="F76" s="623"/>
      <c r="G76" s="623"/>
    </row>
    <row r="79" spans="1:7" ht="18.75" customHeight="1" x14ac:dyDescent="0.25">
      <c r="A79" s="619" t="s">
        <v>166</v>
      </c>
      <c r="B79" s="619"/>
      <c r="C79" s="619"/>
      <c r="D79" s="27"/>
      <c r="E79" s="27"/>
      <c r="F79" s="27"/>
      <c r="G79" s="27"/>
    </row>
    <row r="80" spans="1:7" x14ac:dyDescent="0.25">
      <c r="A80" s="27"/>
      <c r="B80" s="27"/>
      <c r="C80" s="27"/>
      <c r="D80" s="27"/>
      <c r="E80" s="27"/>
      <c r="F80" s="27"/>
      <c r="G80" s="27"/>
    </row>
    <row r="81" spans="1:7" ht="15" customHeight="1" x14ac:dyDescent="0.25">
      <c r="A81" s="623" t="s">
        <v>167</v>
      </c>
      <c r="B81" s="623"/>
      <c r="C81" s="623"/>
      <c r="D81" s="623"/>
      <c r="E81" s="623"/>
      <c r="F81" s="623"/>
      <c r="G81" s="623"/>
    </row>
    <row r="84" spans="1:7" ht="18.75" customHeight="1" x14ac:dyDescent="0.25">
      <c r="A84" s="619" t="s">
        <v>168</v>
      </c>
      <c r="B84" s="619"/>
      <c r="C84" s="619"/>
      <c r="D84" s="27"/>
      <c r="E84" s="27"/>
      <c r="F84" s="27"/>
      <c r="G84" s="27"/>
    </row>
    <row r="85" spans="1:7" ht="15.75" customHeight="1" x14ac:dyDescent="0.25">
      <c r="A85" s="27"/>
      <c r="B85" s="27"/>
      <c r="C85" s="27"/>
      <c r="D85" s="27"/>
      <c r="E85" s="27"/>
      <c r="F85" s="27"/>
      <c r="G85" s="27"/>
    </row>
    <row r="86" spans="1:7" ht="67.5" customHeight="1" x14ac:dyDescent="0.25">
      <c r="A86" s="623" t="s">
        <v>298</v>
      </c>
      <c r="B86" s="623"/>
      <c r="C86" s="623"/>
      <c r="D86" s="623"/>
      <c r="E86" s="623"/>
      <c r="F86" s="623"/>
      <c r="G86" s="623"/>
    </row>
    <row r="89" spans="1:7" ht="18.75" customHeight="1" x14ac:dyDescent="0.25">
      <c r="A89" s="619" t="s">
        <v>240</v>
      </c>
      <c r="B89" s="619"/>
      <c r="C89" s="619"/>
      <c r="D89" s="27"/>
      <c r="E89" s="27"/>
      <c r="F89" s="27"/>
      <c r="G89" s="27"/>
    </row>
    <row r="90" spans="1:7" x14ac:dyDescent="0.25">
      <c r="A90" s="27"/>
      <c r="B90" s="27"/>
      <c r="C90" s="27"/>
      <c r="D90" s="27"/>
      <c r="E90" s="27"/>
      <c r="F90" s="27"/>
      <c r="G90" s="27"/>
    </row>
    <row r="91" spans="1:7" ht="15.75" customHeight="1" x14ac:dyDescent="0.25">
      <c r="A91" s="623" t="s">
        <v>242</v>
      </c>
      <c r="B91" s="623"/>
      <c r="C91" s="623"/>
      <c r="D91" s="623"/>
      <c r="E91" s="623"/>
      <c r="F91" s="623"/>
      <c r="G91" s="623"/>
    </row>
    <row r="92" spans="1:7" x14ac:dyDescent="0.25">
      <c r="A92" s="27"/>
      <c r="B92" s="27"/>
      <c r="C92" s="27"/>
      <c r="D92" s="27"/>
      <c r="E92" s="27"/>
      <c r="F92" s="27"/>
      <c r="G92" s="27"/>
    </row>
    <row r="93" spans="1:7" ht="15.75" customHeight="1" x14ac:dyDescent="0.25">
      <c r="A93" s="27"/>
      <c r="B93" s="27"/>
      <c r="C93" s="27"/>
      <c r="D93" s="27"/>
      <c r="E93" s="27"/>
      <c r="F93" s="27"/>
      <c r="G93" s="27"/>
    </row>
    <row r="94" spans="1:7" ht="18.75" customHeight="1" x14ac:dyDescent="0.25">
      <c r="A94" s="619" t="s">
        <v>241</v>
      </c>
      <c r="B94" s="619"/>
      <c r="C94" s="619"/>
      <c r="D94" s="27"/>
      <c r="E94" s="27"/>
      <c r="F94" s="27"/>
      <c r="G94" s="27"/>
    </row>
    <row r="95" spans="1:7" ht="15.75" customHeight="1" x14ac:dyDescent="0.25">
      <c r="A95" s="27"/>
      <c r="B95" s="27"/>
      <c r="C95" s="27"/>
      <c r="D95" s="27"/>
      <c r="E95" s="27"/>
      <c r="F95" s="27"/>
      <c r="G95" s="27"/>
    </row>
    <row r="96" spans="1:7" ht="45.75" customHeight="1" x14ac:dyDescent="0.25">
      <c r="A96" s="622" t="s">
        <v>299</v>
      </c>
      <c r="B96" s="622"/>
      <c r="C96" s="622"/>
      <c r="D96" s="622"/>
      <c r="E96" s="622"/>
      <c r="F96" s="622"/>
      <c r="G96" s="622"/>
    </row>
  </sheetData>
  <sheetProtection algorithmName="SHA-512" hashValue="QMjzzcJ/Zy/eHoC8hsaDY5dva+rnQ4RDUDB5bm+56PH+UIXK+cFsBJnl9Y0uR1f+7resiwNnZWs6BbJEDR0X4g==" saltValue="i0Xi5L+25lM1s4a/nTXG9w==" spinCount="100000" sheet="1" selectLockedCells="1" selectUnlockedCells="1"/>
  <mergeCells count="65">
    <mergeCell ref="A2:G2"/>
    <mergeCell ref="A3:G3"/>
    <mergeCell ref="A9:C9"/>
    <mergeCell ref="A11:G11"/>
    <mergeCell ref="A5:G5"/>
    <mergeCell ref="A7:G7"/>
    <mergeCell ref="A4:G4"/>
    <mergeCell ref="A12:G12"/>
    <mergeCell ref="A19:C19"/>
    <mergeCell ref="A20:G20"/>
    <mergeCell ref="A21:G21"/>
    <mergeCell ref="A14:C14"/>
    <mergeCell ref="A15:G15"/>
    <mergeCell ref="A16:G16"/>
    <mergeCell ref="A18:G18"/>
    <mergeCell ref="A23:C23"/>
    <mergeCell ref="A24:G24"/>
    <mergeCell ref="A25:G25"/>
    <mergeCell ref="D27:F27"/>
    <mergeCell ref="A70:C70"/>
    <mergeCell ref="A27:C27"/>
    <mergeCell ref="A26:G26"/>
    <mergeCell ref="A53:C53"/>
    <mergeCell ref="A54:G54"/>
    <mergeCell ref="A55:G55"/>
    <mergeCell ref="A57:C57"/>
    <mergeCell ref="A58:G58"/>
    <mergeCell ref="A59:G59"/>
    <mergeCell ref="A29:G29"/>
    <mergeCell ref="A60:G60"/>
    <mergeCell ref="A61:C61"/>
    <mergeCell ref="A96:G96"/>
    <mergeCell ref="A79:C79"/>
    <mergeCell ref="A81:G81"/>
    <mergeCell ref="A84:C84"/>
    <mergeCell ref="A86:G86"/>
    <mergeCell ref="D48:F48"/>
    <mergeCell ref="A50:G50"/>
    <mergeCell ref="A48:C48"/>
    <mergeCell ref="A91:G91"/>
    <mergeCell ref="A94:C94"/>
    <mergeCell ref="A62:G62"/>
    <mergeCell ref="A63:G63"/>
    <mergeCell ref="A64:G64"/>
    <mergeCell ref="A65:C65"/>
    <mergeCell ref="D65:F65"/>
    <mergeCell ref="A67:G67"/>
    <mergeCell ref="A89:C89"/>
    <mergeCell ref="A72:G72"/>
    <mergeCell ref="A74:C74"/>
    <mergeCell ref="A76:G76"/>
    <mergeCell ref="A31:C31"/>
    <mergeCell ref="A32:G32"/>
    <mergeCell ref="A33:G33"/>
    <mergeCell ref="A36:C36"/>
    <mergeCell ref="A37:G37"/>
    <mergeCell ref="A35:G35"/>
    <mergeCell ref="A38:G38"/>
    <mergeCell ref="A46:G46"/>
    <mergeCell ref="A47:G47"/>
    <mergeCell ref="A44:C44"/>
    <mergeCell ref="A45:G45"/>
    <mergeCell ref="A40:C40"/>
    <mergeCell ref="A41:G41"/>
    <mergeCell ref="A42:G42"/>
  </mergeCells>
  <pageMargins left="0.70866141732283472" right="0.70866141732283472" top="0.78740157480314965" bottom="0.78740157480314965" header="0.31496062992125984" footer="0.31496062992125984"/>
  <pageSetup paperSize="9" scale="63" orientation="landscape" r:id="rId1"/>
  <headerFooter>
    <oddHeader xml:space="preserve">&amp;R&amp;F; Kosten 2022 </oddHeader>
    <oddFooter>&amp;A&amp;RSeite &amp;P</oddFooter>
  </headerFooter>
  <rowBreaks count="1" manualBreakCount="1">
    <brk id="1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theme="6" tint="0.39997558519241921"/>
  </sheetPr>
  <dimension ref="A1:H442"/>
  <sheetViews>
    <sheetView workbookViewId="0">
      <selection activeCell="A7" sqref="A7"/>
    </sheetView>
  </sheetViews>
  <sheetFormatPr baseColWidth="10" defaultRowHeight="15" x14ac:dyDescent="0.25"/>
  <cols>
    <col min="1" max="1" width="57.85546875" style="27" bestFit="1" customWidth="1"/>
    <col min="2" max="2" width="15.140625" style="27" bestFit="1" customWidth="1"/>
    <col min="3" max="3" width="13" style="27" customWidth="1"/>
    <col min="4" max="4" width="39" style="27" bestFit="1" customWidth="1"/>
    <col min="5" max="5" width="31.28515625" style="27" bestFit="1" customWidth="1"/>
    <col min="6" max="6" width="48.28515625" style="27" bestFit="1" customWidth="1"/>
    <col min="7" max="7" width="37.7109375" style="27" customWidth="1"/>
    <col min="8" max="8" width="22.85546875" style="27" hidden="1" customWidth="1"/>
    <col min="9" max="16384" width="11.42578125" style="27"/>
  </cols>
  <sheetData>
    <row r="1" spans="1:7" ht="23.25" x14ac:dyDescent="0.35">
      <c r="A1" s="8" t="s">
        <v>322</v>
      </c>
    </row>
    <row r="3" spans="1:7" ht="15.75" thickBot="1" x14ac:dyDescent="0.3"/>
    <row r="4" spans="1:7" x14ac:dyDescent="0.25">
      <c r="A4" s="158" t="str">
        <f>'Istkosten rPhasenschieber'!B25</f>
        <v>rPSA 1</v>
      </c>
      <c r="B4" s="184" t="s">
        <v>84</v>
      </c>
      <c r="C4" s="184" t="s">
        <v>85</v>
      </c>
      <c r="D4" s="185" t="s">
        <v>95</v>
      </c>
      <c r="E4" s="185" t="s">
        <v>97</v>
      </c>
      <c r="F4" s="185" t="s">
        <v>88</v>
      </c>
      <c r="G4" s="185" t="s">
        <v>3</v>
      </c>
    </row>
    <row r="5" spans="1:7" x14ac:dyDescent="0.25">
      <c r="A5" s="119" t="str">
        <f>'Istkosten Netzreserve'!B85</f>
        <v>Arbeitskosten</v>
      </c>
      <c r="B5" s="149">
        <f>SUM(B6:B46)</f>
        <v>0</v>
      </c>
      <c r="C5" s="248">
        <f>SUM(C6:C46)</f>
        <v>0</v>
      </c>
      <c r="D5" s="169">
        <f>SUM(D7:D46)</f>
        <v>0</v>
      </c>
      <c r="E5" s="249">
        <f>SUM(E7:E46)</f>
        <v>0</v>
      </c>
      <c r="F5" s="250"/>
      <c r="G5" s="250"/>
    </row>
    <row r="6" spans="1:7" x14ac:dyDescent="0.25">
      <c r="A6" s="106"/>
      <c r="B6" s="252"/>
      <c r="C6" s="252"/>
      <c r="D6" s="161"/>
      <c r="E6" s="161"/>
      <c r="F6" s="251"/>
      <c r="G6" s="251"/>
    </row>
    <row r="7" spans="1:7" x14ac:dyDescent="0.25">
      <c r="A7" s="339" t="s">
        <v>86</v>
      </c>
      <c r="B7" s="171"/>
      <c r="C7" s="331"/>
      <c r="D7" s="171"/>
      <c r="E7" s="331"/>
      <c r="F7" s="346"/>
      <c r="G7" s="534"/>
    </row>
    <row r="8" spans="1:7" x14ac:dyDescent="0.25">
      <c r="A8" s="339" t="s">
        <v>86</v>
      </c>
      <c r="B8" s="171"/>
      <c r="C8" s="331"/>
      <c r="D8" s="171"/>
      <c r="E8" s="331"/>
      <c r="F8" s="346"/>
      <c r="G8" s="534"/>
    </row>
    <row r="9" spans="1:7" x14ac:dyDescent="0.25">
      <c r="A9" s="339" t="s">
        <v>86</v>
      </c>
      <c r="B9" s="171"/>
      <c r="C9" s="331"/>
      <c r="D9" s="171"/>
      <c r="E9" s="331"/>
      <c r="F9" s="346"/>
      <c r="G9" s="534"/>
    </row>
    <row r="10" spans="1:7" x14ac:dyDescent="0.25">
      <c r="A10" s="339" t="s">
        <v>86</v>
      </c>
      <c r="B10" s="171"/>
      <c r="C10" s="331"/>
      <c r="D10" s="171"/>
      <c r="E10" s="331"/>
      <c r="F10" s="346"/>
      <c r="G10" s="534"/>
    </row>
    <row r="11" spans="1:7" x14ac:dyDescent="0.25">
      <c r="A11" s="339" t="s">
        <v>86</v>
      </c>
      <c r="B11" s="171"/>
      <c r="C11" s="331"/>
      <c r="D11" s="171"/>
      <c r="E11" s="331"/>
      <c r="F11" s="346"/>
      <c r="G11" s="534"/>
    </row>
    <row r="12" spans="1:7" x14ac:dyDescent="0.25">
      <c r="A12" s="339" t="s">
        <v>86</v>
      </c>
      <c r="B12" s="171"/>
      <c r="C12" s="331"/>
      <c r="D12" s="171"/>
      <c r="E12" s="331"/>
      <c r="F12" s="346"/>
      <c r="G12" s="534"/>
    </row>
    <row r="13" spans="1:7" x14ac:dyDescent="0.25">
      <c r="A13" s="339" t="s">
        <v>86</v>
      </c>
      <c r="B13" s="171"/>
      <c r="C13" s="331"/>
      <c r="D13" s="171"/>
      <c r="E13" s="331"/>
      <c r="F13" s="346"/>
      <c r="G13" s="340" t="s">
        <v>305</v>
      </c>
    </row>
    <row r="14" spans="1:7" x14ac:dyDescent="0.25">
      <c r="A14" s="339" t="s">
        <v>86</v>
      </c>
      <c r="B14" s="171"/>
      <c r="C14" s="331"/>
      <c r="D14" s="171"/>
      <c r="E14" s="331"/>
      <c r="F14" s="346"/>
      <c r="G14" s="534"/>
    </row>
    <row r="15" spans="1:7" x14ac:dyDescent="0.25">
      <c r="A15" s="339" t="s">
        <v>86</v>
      </c>
      <c r="B15" s="171"/>
      <c r="C15" s="331"/>
      <c r="D15" s="171"/>
      <c r="E15" s="331"/>
      <c r="F15" s="346"/>
      <c r="G15" s="534"/>
    </row>
    <row r="16" spans="1:7" x14ac:dyDescent="0.25">
      <c r="A16" s="339" t="s">
        <v>86</v>
      </c>
      <c r="B16" s="171"/>
      <c r="C16" s="331"/>
      <c r="D16" s="171"/>
      <c r="E16" s="331"/>
      <c r="F16" s="346"/>
      <c r="G16" s="534"/>
    </row>
    <row r="17" spans="1:7" x14ac:dyDescent="0.25">
      <c r="A17" s="339" t="s">
        <v>86</v>
      </c>
      <c r="B17" s="171"/>
      <c r="C17" s="331"/>
      <c r="D17" s="171"/>
      <c r="E17" s="331"/>
      <c r="F17" s="346"/>
      <c r="G17" s="534"/>
    </row>
    <row r="18" spans="1:7" x14ac:dyDescent="0.25">
      <c r="A18" s="339" t="s">
        <v>86</v>
      </c>
      <c r="B18" s="171"/>
      <c r="C18" s="331"/>
      <c r="D18" s="171"/>
      <c r="E18" s="331"/>
      <c r="F18" s="346"/>
      <c r="G18" s="534"/>
    </row>
    <row r="19" spans="1:7" x14ac:dyDescent="0.25">
      <c r="A19" s="339" t="s">
        <v>86</v>
      </c>
      <c r="B19" s="171"/>
      <c r="C19" s="331"/>
      <c r="D19" s="171"/>
      <c r="E19" s="331"/>
      <c r="F19" s="346"/>
      <c r="G19" s="534"/>
    </row>
    <row r="20" spans="1:7" x14ac:dyDescent="0.25">
      <c r="A20" s="339" t="s">
        <v>86</v>
      </c>
      <c r="B20" s="171"/>
      <c r="C20" s="331"/>
      <c r="D20" s="171"/>
      <c r="E20" s="331"/>
      <c r="F20" s="346"/>
      <c r="G20" s="534"/>
    </row>
    <row r="21" spans="1:7" x14ac:dyDescent="0.25">
      <c r="A21" s="339" t="s">
        <v>86</v>
      </c>
      <c r="B21" s="171"/>
      <c r="C21" s="331"/>
      <c r="D21" s="171"/>
      <c r="E21" s="331"/>
      <c r="F21" s="346"/>
      <c r="G21" s="534"/>
    </row>
    <row r="22" spans="1:7" x14ac:dyDescent="0.25">
      <c r="A22" s="339" t="s">
        <v>86</v>
      </c>
      <c r="B22" s="171"/>
      <c r="C22" s="331"/>
      <c r="D22" s="171"/>
      <c r="E22" s="331"/>
      <c r="F22" s="346"/>
      <c r="G22" s="534"/>
    </row>
    <row r="23" spans="1:7" x14ac:dyDescent="0.25">
      <c r="A23" s="339" t="s">
        <v>86</v>
      </c>
      <c r="B23" s="171"/>
      <c r="C23" s="331"/>
      <c r="D23" s="171"/>
      <c r="E23" s="331"/>
      <c r="F23" s="346"/>
      <c r="G23" s="534"/>
    </row>
    <row r="24" spans="1:7" x14ac:dyDescent="0.25">
      <c r="A24" s="339" t="s">
        <v>86</v>
      </c>
      <c r="B24" s="171"/>
      <c r="C24" s="331"/>
      <c r="D24" s="171"/>
      <c r="E24" s="331"/>
      <c r="F24" s="346"/>
      <c r="G24" s="534"/>
    </row>
    <row r="25" spans="1:7" x14ac:dyDescent="0.25">
      <c r="A25" s="339" t="s">
        <v>86</v>
      </c>
      <c r="B25" s="171"/>
      <c r="C25" s="331"/>
      <c r="D25" s="171"/>
      <c r="E25" s="331"/>
      <c r="F25" s="346"/>
      <c r="G25" s="534"/>
    </row>
    <row r="26" spans="1:7" x14ac:dyDescent="0.25">
      <c r="A26" s="339" t="s">
        <v>86</v>
      </c>
      <c r="B26" s="171"/>
      <c r="C26" s="331"/>
      <c r="D26" s="171"/>
      <c r="E26" s="331"/>
      <c r="F26" s="346"/>
      <c r="G26" s="534"/>
    </row>
    <row r="27" spans="1:7" x14ac:dyDescent="0.25">
      <c r="A27" s="339" t="s">
        <v>86</v>
      </c>
      <c r="B27" s="171"/>
      <c r="C27" s="331"/>
      <c r="D27" s="171"/>
      <c r="E27" s="331"/>
      <c r="F27" s="346"/>
      <c r="G27" s="534"/>
    </row>
    <row r="28" spans="1:7" x14ac:dyDescent="0.25">
      <c r="A28" s="339" t="s">
        <v>86</v>
      </c>
      <c r="B28" s="171"/>
      <c r="C28" s="331"/>
      <c r="D28" s="171"/>
      <c r="E28" s="331"/>
      <c r="F28" s="346"/>
      <c r="G28" s="534"/>
    </row>
    <row r="29" spans="1:7" x14ac:dyDescent="0.25">
      <c r="A29" s="339" t="s">
        <v>86</v>
      </c>
      <c r="B29" s="171"/>
      <c r="C29" s="331"/>
      <c r="D29" s="171"/>
      <c r="E29" s="331"/>
      <c r="F29" s="346"/>
      <c r="G29" s="534"/>
    </row>
    <row r="30" spans="1:7" x14ac:dyDescent="0.25">
      <c r="A30" s="339" t="s">
        <v>86</v>
      </c>
      <c r="B30" s="171"/>
      <c r="C30" s="331"/>
      <c r="D30" s="171"/>
      <c r="E30" s="331"/>
      <c r="F30" s="346"/>
      <c r="G30" s="534"/>
    </row>
    <row r="31" spans="1:7" x14ac:dyDescent="0.25">
      <c r="A31" s="339" t="s">
        <v>86</v>
      </c>
      <c r="B31" s="171"/>
      <c r="C31" s="331"/>
      <c r="D31" s="171"/>
      <c r="E31" s="331"/>
      <c r="F31" s="346"/>
      <c r="G31" s="534"/>
    </row>
    <row r="32" spans="1:7" x14ac:dyDescent="0.25">
      <c r="A32" s="339" t="s">
        <v>86</v>
      </c>
      <c r="B32" s="171"/>
      <c r="C32" s="331"/>
      <c r="D32" s="171"/>
      <c r="E32" s="331"/>
      <c r="F32" s="346"/>
      <c r="G32" s="534"/>
    </row>
    <row r="33" spans="1:8" x14ac:dyDescent="0.25">
      <c r="A33" s="339" t="s">
        <v>86</v>
      </c>
      <c r="B33" s="171"/>
      <c r="C33" s="331"/>
      <c r="D33" s="171"/>
      <c r="E33" s="331"/>
      <c r="F33" s="346"/>
      <c r="G33" s="534"/>
    </row>
    <row r="34" spans="1:8" x14ac:dyDescent="0.25">
      <c r="A34" s="339" t="s">
        <v>86</v>
      </c>
      <c r="B34" s="171"/>
      <c r="C34" s="331"/>
      <c r="D34" s="171"/>
      <c r="E34" s="331"/>
      <c r="F34" s="346"/>
      <c r="G34" s="534"/>
    </row>
    <row r="35" spans="1:8" x14ac:dyDescent="0.25">
      <c r="A35" s="339" t="s">
        <v>86</v>
      </c>
      <c r="B35" s="171"/>
      <c r="C35" s="331"/>
      <c r="D35" s="171"/>
      <c r="E35" s="331"/>
      <c r="F35" s="346"/>
      <c r="G35" s="534"/>
    </row>
    <row r="36" spans="1:8" x14ac:dyDescent="0.25">
      <c r="A36" s="339" t="s">
        <v>86</v>
      </c>
      <c r="B36" s="171"/>
      <c r="C36" s="331"/>
      <c r="D36" s="171"/>
      <c r="E36" s="331"/>
      <c r="F36" s="346"/>
      <c r="G36" s="534"/>
    </row>
    <row r="37" spans="1:8" x14ac:dyDescent="0.25">
      <c r="A37" s="339" t="s">
        <v>86</v>
      </c>
      <c r="B37" s="171"/>
      <c r="C37" s="331"/>
      <c r="D37" s="171"/>
      <c r="E37" s="331"/>
      <c r="F37" s="346"/>
      <c r="G37" s="534"/>
    </row>
    <row r="38" spans="1:8" x14ac:dyDescent="0.25">
      <c r="A38" s="339" t="s">
        <v>86</v>
      </c>
      <c r="B38" s="171"/>
      <c r="C38" s="331"/>
      <c r="D38" s="171"/>
      <c r="E38" s="331"/>
      <c r="F38" s="346"/>
      <c r="G38" s="534"/>
    </row>
    <row r="39" spans="1:8" x14ac:dyDescent="0.25">
      <c r="A39" s="339" t="s">
        <v>86</v>
      </c>
      <c r="B39" s="171"/>
      <c r="C39" s="331"/>
      <c r="D39" s="171"/>
      <c r="E39" s="331"/>
      <c r="F39" s="346"/>
      <c r="G39" s="534"/>
    </row>
    <row r="40" spans="1:8" x14ac:dyDescent="0.25">
      <c r="A40" s="339" t="s">
        <v>86</v>
      </c>
      <c r="B40" s="171"/>
      <c r="C40" s="331"/>
      <c r="D40" s="171"/>
      <c r="E40" s="331"/>
      <c r="F40" s="346"/>
      <c r="G40" s="534"/>
    </row>
    <row r="41" spans="1:8" x14ac:dyDescent="0.25">
      <c r="A41" s="339" t="s">
        <v>86</v>
      </c>
      <c r="B41" s="171"/>
      <c r="C41" s="331"/>
      <c r="D41" s="171"/>
      <c r="E41" s="331"/>
      <c r="F41" s="346"/>
      <c r="G41" s="534"/>
    </row>
    <row r="42" spans="1:8" x14ac:dyDescent="0.25">
      <c r="A42" s="339" t="s">
        <v>86</v>
      </c>
      <c r="B42" s="171"/>
      <c r="C42" s="331"/>
      <c r="D42" s="171"/>
      <c r="E42" s="331"/>
      <c r="F42" s="346"/>
      <c r="G42" s="534"/>
    </row>
    <row r="43" spans="1:8" x14ac:dyDescent="0.25">
      <c r="A43" s="339" t="s">
        <v>86</v>
      </c>
      <c r="B43" s="171"/>
      <c r="C43" s="331"/>
      <c r="D43" s="171"/>
      <c r="E43" s="331"/>
      <c r="F43" s="346"/>
      <c r="G43" s="534"/>
    </row>
    <row r="44" spans="1:8" x14ac:dyDescent="0.25">
      <c r="A44" s="339" t="s">
        <v>86</v>
      </c>
      <c r="B44" s="171"/>
      <c r="C44" s="331"/>
      <c r="D44" s="171"/>
      <c r="E44" s="331"/>
      <c r="F44" s="346"/>
      <c r="G44" s="534"/>
    </row>
    <row r="45" spans="1:8" x14ac:dyDescent="0.25">
      <c r="A45" s="339" t="s">
        <v>86</v>
      </c>
      <c r="B45" s="171"/>
      <c r="C45" s="331"/>
      <c r="D45" s="171"/>
      <c r="E45" s="331"/>
      <c r="F45" s="346"/>
      <c r="G45" s="534"/>
    </row>
    <row r="46" spans="1:8" ht="15.75" thickBot="1" x14ac:dyDescent="0.3">
      <c r="A46" s="342" t="s">
        <v>86</v>
      </c>
      <c r="B46" s="343"/>
      <c r="C46" s="197"/>
      <c r="D46" s="343"/>
      <c r="E46" s="197"/>
      <c r="F46" s="346"/>
      <c r="G46" s="535"/>
    </row>
    <row r="47" spans="1:8" ht="15.75" thickBot="1" x14ac:dyDescent="0.3"/>
    <row r="48" spans="1:8" x14ac:dyDescent="0.25">
      <c r="A48" s="158" t="str">
        <f>'Istkosten rPhasenschieber'!B43</f>
        <v>rPSA 2</v>
      </c>
      <c r="B48" s="184" t="s">
        <v>84</v>
      </c>
      <c r="C48" s="184" t="s">
        <v>85</v>
      </c>
      <c r="D48" s="185" t="s">
        <v>95</v>
      </c>
      <c r="E48" s="185" t="s">
        <v>97</v>
      </c>
      <c r="F48" s="185" t="s">
        <v>88</v>
      </c>
      <c r="G48" s="185" t="s">
        <v>3</v>
      </c>
      <c r="H48" s="27" t="s">
        <v>3</v>
      </c>
    </row>
    <row r="49" spans="1:7" x14ac:dyDescent="0.25">
      <c r="A49" s="119" t="str">
        <f>'Istkosten Netzreserve'!B103</f>
        <v>Arbeitskosten</v>
      </c>
      <c r="B49" s="149">
        <f>SUM(B50:B90)</f>
        <v>0</v>
      </c>
      <c r="C49" s="248">
        <f>SUM(C50:C90)</f>
        <v>0</v>
      </c>
      <c r="D49" s="169">
        <f>SUM(D51:D90)</f>
        <v>0</v>
      </c>
      <c r="E49" s="249">
        <f>SUM(E51:E90)</f>
        <v>0</v>
      </c>
      <c r="F49" s="250"/>
      <c r="G49" s="250"/>
    </row>
    <row r="50" spans="1:7" x14ac:dyDescent="0.25">
      <c r="A50" s="106"/>
      <c r="B50" s="252"/>
      <c r="C50" s="252"/>
      <c r="D50" s="161"/>
      <c r="E50" s="161"/>
      <c r="F50" s="251"/>
      <c r="G50" s="251"/>
    </row>
    <row r="51" spans="1:7" x14ac:dyDescent="0.25">
      <c r="A51" s="339" t="s">
        <v>86</v>
      </c>
      <c r="B51" s="171"/>
      <c r="C51" s="331"/>
      <c r="D51" s="171"/>
      <c r="E51" s="331"/>
      <c r="F51" s="346"/>
      <c r="G51" s="534"/>
    </row>
    <row r="52" spans="1:7" x14ac:dyDescent="0.25">
      <c r="A52" s="339" t="s">
        <v>86</v>
      </c>
      <c r="B52" s="171"/>
      <c r="C52" s="331"/>
      <c r="D52" s="171"/>
      <c r="E52" s="331"/>
      <c r="F52" s="346"/>
      <c r="G52" s="534"/>
    </row>
    <row r="53" spans="1:7" x14ac:dyDescent="0.25">
      <c r="A53" s="339" t="s">
        <v>86</v>
      </c>
      <c r="B53" s="171"/>
      <c r="C53" s="331"/>
      <c r="D53" s="171"/>
      <c r="E53" s="331"/>
      <c r="F53" s="346"/>
      <c r="G53" s="534"/>
    </row>
    <row r="54" spans="1:7" x14ac:dyDescent="0.25">
      <c r="A54" s="339" t="s">
        <v>86</v>
      </c>
      <c r="B54" s="171"/>
      <c r="C54" s="331"/>
      <c r="D54" s="171"/>
      <c r="E54" s="331"/>
      <c r="F54" s="346"/>
      <c r="G54" s="534"/>
    </row>
    <row r="55" spans="1:7" x14ac:dyDescent="0.25">
      <c r="A55" s="339" t="s">
        <v>86</v>
      </c>
      <c r="B55" s="171"/>
      <c r="C55" s="331"/>
      <c r="D55" s="171"/>
      <c r="E55" s="331"/>
      <c r="F55" s="346"/>
      <c r="G55" s="534"/>
    </row>
    <row r="56" spans="1:7" x14ac:dyDescent="0.25">
      <c r="A56" s="339" t="s">
        <v>86</v>
      </c>
      <c r="B56" s="171"/>
      <c r="C56" s="331"/>
      <c r="D56" s="171"/>
      <c r="E56" s="331"/>
      <c r="F56" s="346"/>
      <c r="G56" s="534"/>
    </row>
    <row r="57" spans="1:7" x14ac:dyDescent="0.25">
      <c r="A57" s="339" t="s">
        <v>86</v>
      </c>
      <c r="B57" s="171"/>
      <c r="C57" s="331"/>
      <c r="D57" s="171"/>
      <c r="E57" s="331"/>
      <c r="F57" s="346"/>
      <c r="G57" s="534"/>
    </row>
    <row r="58" spans="1:7" x14ac:dyDescent="0.25">
      <c r="A58" s="339" t="s">
        <v>86</v>
      </c>
      <c r="B58" s="171"/>
      <c r="C58" s="331"/>
      <c r="D58" s="171"/>
      <c r="E58" s="331"/>
      <c r="F58" s="346"/>
      <c r="G58" s="534"/>
    </row>
    <row r="59" spans="1:7" x14ac:dyDescent="0.25">
      <c r="A59" s="339" t="s">
        <v>86</v>
      </c>
      <c r="B59" s="171"/>
      <c r="C59" s="331"/>
      <c r="D59" s="171"/>
      <c r="E59" s="331"/>
      <c r="F59" s="346"/>
      <c r="G59" s="534"/>
    </row>
    <row r="60" spans="1:7" x14ac:dyDescent="0.25">
      <c r="A60" s="339" t="s">
        <v>86</v>
      </c>
      <c r="B60" s="171"/>
      <c r="C60" s="331"/>
      <c r="D60" s="171"/>
      <c r="E60" s="331"/>
      <c r="F60" s="346"/>
      <c r="G60" s="534"/>
    </row>
    <row r="61" spans="1:7" x14ac:dyDescent="0.25">
      <c r="A61" s="339" t="s">
        <v>86</v>
      </c>
      <c r="B61" s="171"/>
      <c r="C61" s="331"/>
      <c r="D61" s="171"/>
      <c r="E61" s="331"/>
      <c r="F61" s="346"/>
      <c r="G61" s="534"/>
    </row>
    <row r="62" spans="1:7" x14ac:dyDescent="0.25">
      <c r="A62" s="339" t="s">
        <v>86</v>
      </c>
      <c r="B62" s="171"/>
      <c r="C62" s="331"/>
      <c r="D62" s="171"/>
      <c r="E62" s="331"/>
      <c r="F62" s="346"/>
      <c r="G62" s="534"/>
    </row>
    <row r="63" spans="1:7" x14ac:dyDescent="0.25">
      <c r="A63" s="339" t="s">
        <v>86</v>
      </c>
      <c r="B63" s="171"/>
      <c r="C63" s="331"/>
      <c r="D63" s="171"/>
      <c r="E63" s="331"/>
      <c r="F63" s="346"/>
      <c r="G63" s="534"/>
    </row>
    <row r="64" spans="1:7" x14ac:dyDescent="0.25">
      <c r="A64" s="339" t="s">
        <v>86</v>
      </c>
      <c r="B64" s="171"/>
      <c r="C64" s="331"/>
      <c r="D64" s="171"/>
      <c r="E64" s="331"/>
      <c r="F64" s="346"/>
      <c r="G64" s="534"/>
    </row>
    <row r="65" spans="1:7" x14ac:dyDescent="0.25">
      <c r="A65" s="339" t="s">
        <v>86</v>
      </c>
      <c r="B65" s="171"/>
      <c r="C65" s="331"/>
      <c r="D65" s="171"/>
      <c r="E65" s="331"/>
      <c r="F65" s="346"/>
      <c r="G65" s="534"/>
    </row>
    <row r="66" spans="1:7" x14ac:dyDescent="0.25">
      <c r="A66" s="339" t="s">
        <v>86</v>
      </c>
      <c r="B66" s="171"/>
      <c r="C66" s="331"/>
      <c r="D66" s="171"/>
      <c r="E66" s="331"/>
      <c r="F66" s="346"/>
      <c r="G66" s="534"/>
    </row>
    <row r="67" spans="1:7" x14ac:dyDescent="0.25">
      <c r="A67" s="339" t="s">
        <v>86</v>
      </c>
      <c r="B67" s="171"/>
      <c r="C67" s="331"/>
      <c r="D67" s="171"/>
      <c r="E67" s="331"/>
      <c r="F67" s="346"/>
      <c r="G67" s="534"/>
    </row>
    <row r="68" spans="1:7" x14ac:dyDescent="0.25">
      <c r="A68" s="339" t="s">
        <v>86</v>
      </c>
      <c r="B68" s="171"/>
      <c r="C68" s="331"/>
      <c r="D68" s="171"/>
      <c r="E68" s="331"/>
      <c r="F68" s="346"/>
      <c r="G68" s="534"/>
    </row>
    <row r="69" spans="1:7" x14ac:dyDescent="0.25">
      <c r="A69" s="339" t="s">
        <v>86</v>
      </c>
      <c r="B69" s="171"/>
      <c r="C69" s="331"/>
      <c r="D69" s="171"/>
      <c r="E69" s="331"/>
      <c r="F69" s="346"/>
      <c r="G69" s="534"/>
    </row>
    <row r="70" spans="1:7" x14ac:dyDescent="0.25">
      <c r="A70" s="339" t="s">
        <v>86</v>
      </c>
      <c r="B70" s="171"/>
      <c r="C70" s="331"/>
      <c r="D70" s="171"/>
      <c r="E70" s="331"/>
      <c r="F70" s="346"/>
      <c r="G70" s="534"/>
    </row>
    <row r="71" spans="1:7" x14ac:dyDescent="0.25">
      <c r="A71" s="339" t="s">
        <v>86</v>
      </c>
      <c r="B71" s="171"/>
      <c r="C71" s="331"/>
      <c r="D71" s="171"/>
      <c r="E71" s="331"/>
      <c r="F71" s="346"/>
      <c r="G71" s="534"/>
    </row>
    <row r="72" spans="1:7" x14ac:dyDescent="0.25">
      <c r="A72" s="339" t="s">
        <v>86</v>
      </c>
      <c r="B72" s="171"/>
      <c r="C72" s="331"/>
      <c r="D72" s="171"/>
      <c r="E72" s="331"/>
      <c r="F72" s="346"/>
      <c r="G72" s="534"/>
    </row>
    <row r="73" spans="1:7" x14ac:dyDescent="0.25">
      <c r="A73" s="339" t="s">
        <v>86</v>
      </c>
      <c r="B73" s="171"/>
      <c r="C73" s="331"/>
      <c r="D73" s="171"/>
      <c r="E73" s="331"/>
      <c r="F73" s="346"/>
      <c r="G73" s="534"/>
    </row>
    <row r="74" spans="1:7" x14ac:dyDescent="0.25">
      <c r="A74" s="339" t="s">
        <v>86</v>
      </c>
      <c r="B74" s="171"/>
      <c r="C74" s="331"/>
      <c r="D74" s="171"/>
      <c r="E74" s="331"/>
      <c r="F74" s="346"/>
      <c r="G74" s="534"/>
    </row>
    <row r="75" spans="1:7" x14ac:dyDescent="0.25">
      <c r="A75" s="339" t="s">
        <v>86</v>
      </c>
      <c r="B75" s="171"/>
      <c r="C75" s="331"/>
      <c r="D75" s="171"/>
      <c r="E75" s="331"/>
      <c r="F75" s="346"/>
      <c r="G75" s="534"/>
    </row>
    <row r="76" spans="1:7" x14ac:dyDescent="0.25">
      <c r="A76" s="339" t="s">
        <v>86</v>
      </c>
      <c r="B76" s="171"/>
      <c r="C76" s="331"/>
      <c r="D76" s="171"/>
      <c r="E76" s="331"/>
      <c r="F76" s="346"/>
      <c r="G76" s="534"/>
    </row>
    <row r="77" spans="1:7" x14ac:dyDescent="0.25">
      <c r="A77" s="339" t="s">
        <v>86</v>
      </c>
      <c r="B77" s="171"/>
      <c r="C77" s="331"/>
      <c r="D77" s="171"/>
      <c r="E77" s="331"/>
      <c r="F77" s="346"/>
      <c r="G77" s="534"/>
    </row>
    <row r="78" spans="1:7" x14ac:dyDescent="0.25">
      <c r="A78" s="339" t="s">
        <v>86</v>
      </c>
      <c r="B78" s="171"/>
      <c r="C78" s="331"/>
      <c r="D78" s="171"/>
      <c r="E78" s="331"/>
      <c r="F78" s="346"/>
      <c r="G78" s="534"/>
    </row>
    <row r="79" spans="1:7" x14ac:dyDescent="0.25">
      <c r="A79" s="339" t="s">
        <v>86</v>
      </c>
      <c r="B79" s="171"/>
      <c r="C79" s="331"/>
      <c r="D79" s="171"/>
      <c r="E79" s="331"/>
      <c r="F79" s="346"/>
      <c r="G79" s="534"/>
    </row>
    <row r="80" spans="1:7" x14ac:dyDescent="0.25">
      <c r="A80" s="339" t="s">
        <v>86</v>
      </c>
      <c r="B80" s="171"/>
      <c r="C80" s="331"/>
      <c r="D80" s="171"/>
      <c r="E80" s="331"/>
      <c r="F80" s="346"/>
      <c r="G80" s="534"/>
    </row>
    <row r="81" spans="1:8" x14ac:dyDescent="0.25">
      <c r="A81" s="339" t="s">
        <v>86</v>
      </c>
      <c r="B81" s="171"/>
      <c r="C81" s="331"/>
      <c r="D81" s="171"/>
      <c r="E81" s="331"/>
      <c r="F81" s="346"/>
      <c r="G81" s="534"/>
    </row>
    <row r="82" spans="1:8" x14ac:dyDescent="0.25">
      <c r="A82" s="339" t="s">
        <v>86</v>
      </c>
      <c r="B82" s="171"/>
      <c r="C82" s="331"/>
      <c r="D82" s="171"/>
      <c r="E82" s="331"/>
      <c r="F82" s="346"/>
      <c r="G82" s="534"/>
    </row>
    <row r="83" spans="1:8" x14ac:dyDescent="0.25">
      <c r="A83" s="339" t="s">
        <v>86</v>
      </c>
      <c r="B83" s="171"/>
      <c r="C83" s="331"/>
      <c r="D83" s="171"/>
      <c r="E83" s="331"/>
      <c r="F83" s="346"/>
      <c r="G83" s="534"/>
    </row>
    <row r="84" spans="1:8" x14ac:dyDescent="0.25">
      <c r="A84" s="339" t="s">
        <v>86</v>
      </c>
      <c r="B84" s="171"/>
      <c r="C84" s="331"/>
      <c r="D84" s="171"/>
      <c r="E84" s="331"/>
      <c r="F84" s="346"/>
      <c r="G84" s="534"/>
    </row>
    <row r="85" spans="1:8" x14ac:dyDescent="0.25">
      <c r="A85" s="339" t="s">
        <v>86</v>
      </c>
      <c r="B85" s="171"/>
      <c r="C85" s="331"/>
      <c r="D85" s="171"/>
      <c r="E85" s="331"/>
      <c r="F85" s="346"/>
      <c r="G85" s="534"/>
    </row>
    <row r="86" spans="1:8" x14ac:dyDescent="0.25">
      <c r="A86" s="339" t="s">
        <v>86</v>
      </c>
      <c r="B86" s="171"/>
      <c r="C86" s="331"/>
      <c r="D86" s="171"/>
      <c r="E86" s="331"/>
      <c r="F86" s="346"/>
      <c r="G86" s="534"/>
    </row>
    <row r="87" spans="1:8" x14ac:dyDescent="0.25">
      <c r="A87" s="339" t="s">
        <v>86</v>
      </c>
      <c r="B87" s="171"/>
      <c r="C87" s="331"/>
      <c r="D87" s="171"/>
      <c r="E87" s="331"/>
      <c r="F87" s="346"/>
      <c r="G87" s="534"/>
    </row>
    <row r="88" spans="1:8" x14ac:dyDescent="0.25">
      <c r="A88" s="339" t="s">
        <v>86</v>
      </c>
      <c r="B88" s="171"/>
      <c r="C88" s="331"/>
      <c r="D88" s="171"/>
      <c r="E88" s="331"/>
      <c r="F88" s="346"/>
      <c r="G88" s="534"/>
    </row>
    <row r="89" spans="1:8" x14ac:dyDescent="0.25">
      <c r="A89" s="339" t="s">
        <v>86</v>
      </c>
      <c r="B89" s="171"/>
      <c r="C89" s="331"/>
      <c r="D89" s="171"/>
      <c r="E89" s="331"/>
      <c r="F89" s="346"/>
      <c r="G89" s="534"/>
    </row>
    <row r="90" spans="1:8" ht="15.75" thickBot="1" x14ac:dyDescent="0.3">
      <c r="A90" s="342" t="s">
        <v>86</v>
      </c>
      <c r="B90" s="343"/>
      <c r="C90" s="197"/>
      <c r="D90" s="343"/>
      <c r="E90" s="197"/>
      <c r="F90" s="346"/>
      <c r="G90" s="535"/>
    </row>
    <row r="91" spans="1:8" ht="15.75" thickBot="1" x14ac:dyDescent="0.3"/>
    <row r="92" spans="1:8" x14ac:dyDescent="0.25">
      <c r="A92" s="158" t="str">
        <f>'Istkosten rPhasenschieber'!B61</f>
        <v>rPSA 3</v>
      </c>
      <c r="B92" s="184" t="s">
        <v>84</v>
      </c>
      <c r="C92" s="184" t="s">
        <v>85</v>
      </c>
      <c r="D92" s="185" t="s">
        <v>95</v>
      </c>
      <c r="E92" s="185" t="s">
        <v>97</v>
      </c>
      <c r="F92" s="185" t="s">
        <v>88</v>
      </c>
      <c r="G92" s="185" t="s">
        <v>3</v>
      </c>
      <c r="H92" s="27" t="s">
        <v>3</v>
      </c>
    </row>
    <row r="93" spans="1:8" x14ac:dyDescent="0.25">
      <c r="A93" s="119" t="str">
        <f>'Istkosten Netzreserve'!B121</f>
        <v>Arbeitskosten</v>
      </c>
      <c r="B93" s="149">
        <f>SUM(B94:B134)</f>
        <v>0</v>
      </c>
      <c r="C93" s="248">
        <f>SUM(C94:C134)</f>
        <v>0</v>
      </c>
      <c r="D93" s="169">
        <f>SUM(D95:D134)</f>
        <v>0</v>
      </c>
      <c r="E93" s="249">
        <f>SUM(E95:E134)</f>
        <v>0</v>
      </c>
      <c r="F93" s="250"/>
      <c r="G93" s="250"/>
    </row>
    <row r="94" spans="1:8" x14ac:dyDescent="0.25">
      <c r="A94" s="106"/>
      <c r="B94" s="252"/>
      <c r="C94" s="252"/>
      <c r="D94" s="161"/>
      <c r="E94" s="161"/>
      <c r="F94" s="251"/>
      <c r="G94" s="251"/>
    </row>
    <row r="95" spans="1:8" x14ac:dyDescent="0.25">
      <c r="A95" s="339" t="s">
        <v>86</v>
      </c>
      <c r="B95" s="171"/>
      <c r="C95" s="331"/>
      <c r="D95" s="171"/>
      <c r="E95" s="331"/>
      <c r="F95" s="346"/>
      <c r="G95" s="534"/>
    </row>
    <row r="96" spans="1:8" x14ac:dyDescent="0.25">
      <c r="A96" s="339" t="s">
        <v>86</v>
      </c>
      <c r="B96" s="171"/>
      <c r="C96" s="331"/>
      <c r="D96" s="171"/>
      <c r="E96" s="331"/>
      <c r="F96" s="346"/>
      <c r="G96" s="534"/>
    </row>
    <row r="97" spans="1:7" x14ac:dyDescent="0.25">
      <c r="A97" s="339" t="s">
        <v>86</v>
      </c>
      <c r="B97" s="171"/>
      <c r="C97" s="331"/>
      <c r="D97" s="171"/>
      <c r="E97" s="331"/>
      <c r="F97" s="346"/>
      <c r="G97" s="534"/>
    </row>
    <row r="98" spans="1:7" x14ac:dyDescent="0.25">
      <c r="A98" s="339" t="s">
        <v>86</v>
      </c>
      <c r="B98" s="171"/>
      <c r="C98" s="331"/>
      <c r="D98" s="171"/>
      <c r="E98" s="331"/>
      <c r="F98" s="346"/>
      <c r="G98" s="534"/>
    </row>
    <row r="99" spans="1:7" x14ac:dyDescent="0.25">
      <c r="A99" s="339" t="s">
        <v>86</v>
      </c>
      <c r="B99" s="171"/>
      <c r="C99" s="331"/>
      <c r="D99" s="171"/>
      <c r="E99" s="331"/>
      <c r="F99" s="346"/>
      <c r="G99" s="534"/>
    </row>
    <row r="100" spans="1:7" x14ac:dyDescent="0.25">
      <c r="A100" s="339" t="s">
        <v>86</v>
      </c>
      <c r="B100" s="171"/>
      <c r="C100" s="331"/>
      <c r="D100" s="171"/>
      <c r="E100" s="331"/>
      <c r="F100" s="346"/>
      <c r="G100" s="534"/>
    </row>
    <row r="101" spans="1:7" x14ac:dyDescent="0.25">
      <c r="A101" s="339" t="s">
        <v>86</v>
      </c>
      <c r="B101" s="171"/>
      <c r="C101" s="331"/>
      <c r="D101" s="171"/>
      <c r="E101" s="331"/>
      <c r="F101" s="346"/>
      <c r="G101" s="534"/>
    </row>
    <row r="102" spans="1:7" x14ac:dyDescent="0.25">
      <c r="A102" s="339" t="s">
        <v>86</v>
      </c>
      <c r="B102" s="171"/>
      <c r="C102" s="331"/>
      <c r="D102" s="171"/>
      <c r="E102" s="331"/>
      <c r="F102" s="346"/>
      <c r="G102" s="534"/>
    </row>
    <row r="103" spans="1:7" x14ac:dyDescent="0.25">
      <c r="A103" s="339" t="s">
        <v>86</v>
      </c>
      <c r="B103" s="171"/>
      <c r="C103" s="331"/>
      <c r="D103" s="171"/>
      <c r="E103" s="331"/>
      <c r="F103" s="346"/>
      <c r="G103" s="534"/>
    </row>
    <row r="104" spans="1:7" x14ac:dyDescent="0.25">
      <c r="A104" s="339" t="s">
        <v>86</v>
      </c>
      <c r="B104" s="171"/>
      <c r="C104" s="331"/>
      <c r="D104" s="171"/>
      <c r="E104" s="331"/>
      <c r="F104" s="346"/>
      <c r="G104" s="534"/>
    </row>
    <row r="105" spans="1:7" x14ac:dyDescent="0.25">
      <c r="A105" s="339" t="s">
        <v>86</v>
      </c>
      <c r="B105" s="171"/>
      <c r="C105" s="331"/>
      <c r="D105" s="171"/>
      <c r="E105" s="331"/>
      <c r="F105" s="346"/>
      <c r="G105" s="534"/>
    </row>
    <row r="106" spans="1:7" x14ac:dyDescent="0.25">
      <c r="A106" s="339" t="s">
        <v>86</v>
      </c>
      <c r="B106" s="171"/>
      <c r="C106" s="331"/>
      <c r="D106" s="171"/>
      <c r="E106" s="331"/>
      <c r="F106" s="346"/>
      <c r="G106" s="534"/>
    </row>
    <row r="107" spans="1:7" x14ac:dyDescent="0.25">
      <c r="A107" s="339" t="s">
        <v>86</v>
      </c>
      <c r="B107" s="171"/>
      <c r="C107" s="331"/>
      <c r="D107" s="171"/>
      <c r="E107" s="331"/>
      <c r="F107" s="346"/>
      <c r="G107" s="534"/>
    </row>
    <row r="108" spans="1:7" x14ac:dyDescent="0.25">
      <c r="A108" s="339" t="s">
        <v>86</v>
      </c>
      <c r="B108" s="171"/>
      <c r="C108" s="331"/>
      <c r="D108" s="171"/>
      <c r="E108" s="331"/>
      <c r="F108" s="346"/>
      <c r="G108" s="534"/>
    </row>
    <row r="109" spans="1:7" x14ac:dyDescent="0.25">
      <c r="A109" s="339" t="s">
        <v>86</v>
      </c>
      <c r="B109" s="171"/>
      <c r="C109" s="331"/>
      <c r="D109" s="171"/>
      <c r="E109" s="331"/>
      <c r="F109" s="346"/>
      <c r="G109" s="534"/>
    </row>
    <row r="110" spans="1:7" x14ac:dyDescent="0.25">
      <c r="A110" s="339" t="s">
        <v>86</v>
      </c>
      <c r="B110" s="171"/>
      <c r="C110" s="331"/>
      <c r="D110" s="171"/>
      <c r="E110" s="331"/>
      <c r="F110" s="346"/>
      <c r="G110" s="534"/>
    </row>
    <row r="111" spans="1:7" x14ac:dyDescent="0.25">
      <c r="A111" s="339" t="s">
        <v>86</v>
      </c>
      <c r="B111" s="171"/>
      <c r="C111" s="331"/>
      <c r="D111" s="171"/>
      <c r="E111" s="331"/>
      <c r="F111" s="346"/>
      <c r="G111" s="534"/>
    </row>
    <row r="112" spans="1:7" x14ac:dyDescent="0.25">
      <c r="A112" s="339" t="s">
        <v>86</v>
      </c>
      <c r="B112" s="171"/>
      <c r="C112" s="331"/>
      <c r="D112" s="171"/>
      <c r="E112" s="331"/>
      <c r="F112" s="346"/>
      <c r="G112" s="534"/>
    </row>
    <row r="113" spans="1:7" x14ac:dyDescent="0.25">
      <c r="A113" s="339" t="s">
        <v>86</v>
      </c>
      <c r="B113" s="171"/>
      <c r="C113" s="331"/>
      <c r="D113" s="171"/>
      <c r="E113" s="331"/>
      <c r="F113" s="346"/>
      <c r="G113" s="534"/>
    </row>
    <row r="114" spans="1:7" x14ac:dyDescent="0.25">
      <c r="A114" s="339" t="s">
        <v>86</v>
      </c>
      <c r="B114" s="171"/>
      <c r="C114" s="331"/>
      <c r="D114" s="171"/>
      <c r="E114" s="331"/>
      <c r="F114" s="346"/>
      <c r="G114" s="534"/>
    </row>
    <row r="115" spans="1:7" x14ac:dyDescent="0.25">
      <c r="A115" s="339" t="s">
        <v>86</v>
      </c>
      <c r="B115" s="171"/>
      <c r="C115" s="331"/>
      <c r="D115" s="171"/>
      <c r="E115" s="331"/>
      <c r="F115" s="346"/>
      <c r="G115" s="534"/>
    </row>
    <row r="116" spans="1:7" x14ac:dyDescent="0.25">
      <c r="A116" s="339" t="s">
        <v>86</v>
      </c>
      <c r="B116" s="171"/>
      <c r="C116" s="331"/>
      <c r="D116" s="171"/>
      <c r="E116" s="331"/>
      <c r="F116" s="346"/>
      <c r="G116" s="534"/>
    </row>
    <row r="117" spans="1:7" x14ac:dyDescent="0.25">
      <c r="A117" s="339" t="s">
        <v>86</v>
      </c>
      <c r="B117" s="171"/>
      <c r="C117" s="331"/>
      <c r="D117" s="171"/>
      <c r="E117" s="331"/>
      <c r="F117" s="346"/>
      <c r="G117" s="534"/>
    </row>
    <row r="118" spans="1:7" x14ac:dyDescent="0.25">
      <c r="A118" s="339" t="s">
        <v>86</v>
      </c>
      <c r="B118" s="171"/>
      <c r="C118" s="331"/>
      <c r="D118" s="171"/>
      <c r="E118" s="331"/>
      <c r="F118" s="346"/>
      <c r="G118" s="534"/>
    </row>
    <row r="119" spans="1:7" x14ac:dyDescent="0.25">
      <c r="A119" s="339" t="s">
        <v>86</v>
      </c>
      <c r="B119" s="171"/>
      <c r="C119" s="331"/>
      <c r="D119" s="171"/>
      <c r="E119" s="331"/>
      <c r="F119" s="346"/>
      <c r="G119" s="534"/>
    </row>
    <row r="120" spans="1:7" x14ac:dyDescent="0.25">
      <c r="A120" s="339" t="s">
        <v>86</v>
      </c>
      <c r="B120" s="171"/>
      <c r="C120" s="331"/>
      <c r="D120" s="171"/>
      <c r="E120" s="331"/>
      <c r="F120" s="346"/>
      <c r="G120" s="534"/>
    </row>
    <row r="121" spans="1:7" x14ac:dyDescent="0.25">
      <c r="A121" s="339" t="s">
        <v>86</v>
      </c>
      <c r="B121" s="171"/>
      <c r="C121" s="331"/>
      <c r="D121" s="171"/>
      <c r="E121" s="331"/>
      <c r="F121" s="346"/>
      <c r="G121" s="534"/>
    </row>
    <row r="122" spans="1:7" x14ac:dyDescent="0.25">
      <c r="A122" s="339" t="s">
        <v>86</v>
      </c>
      <c r="B122" s="171"/>
      <c r="C122" s="331"/>
      <c r="D122" s="171"/>
      <c r="E122" s="331"/>
      <c r="F122" s="346"/>
      <c r="G122" s="534"/>
    </row>
    <row r="123" spans="1:7" x14ac:dyDescent="0.25">
      <c r="A123" s="339" t="s">
        <v>86</v>
      </c>
      <c r="B123" s="171"/>
      <c r="C123" s="331"/>
      <c r="D123" s="171"/>
      <c r="E123" s="331"/>
      <c r="F123" s="346"/>
      <c r="G123" s="534"/>
    </row>
    <row r="124" spans="1:7" x14ac:dyDescent="0.25">
      <c r="A124" s="339" t="s">
        <v>86</v>
      </c>
      <c r="B124" s="171"/>
      <c r="C124" s="331"/>
      <c r="D124" s="171"/>
      <c r="E124" s="331"/>
      <c r="F124" s="346"/>
      <c r="G124" s="534"/>
    </row>
    <row r="125" spans="1:7" x14ac:dyDescent="0.25">
      <c r="A125" s="339" t="s">
        <v>86</v>
      </c>
      <c r="B125" s="171"/>
      <c r="C125" s="331"/>
      <c r="D125" s="171"/>
      <c r="E125" s="331"/>
      <c r="F125" s="346"/>
      <c r="G125" s="534"/>
    </row>
    <row r="126" spans="1:7" x14ac:dyDescent="0.25">
      <c r="A126" s="339" t="s">
        <v>86</v>
      </c>
      <c r="B126" s="171"/>
      <c r="C126" s="331"/>
      <c r="D126" s="171"/>
      <c r="E126" s="331"/>
      <c r="F126" s="346"/>
      <c r="G126" s="534"/>
    </row>
    <row r="127" spans="1:7" x14ac:dyDescent="0.25">
      <c r="A127" s="339" t="s">
        <v>86</v>
      </c>
      <c r="B127" s="171"/>
      <c r="C127" s="331"/>
      <c r="D127" s="171"/>
      <c r="E127" s="331"/>
      <c r="F127" s="346"/>
      <c r="G127" s="534"/>
    </row>
    <row r="128" spans="1:7" x14ac:dyDescent="0.25">
      <c r="A128" s="339" t="s">
        <v>86</v>
      </c>
      <c r="B128" s="171"/>
      <c r="C128" s="331"/>
      <c r="D128" s="171"/>
      <c r="E128" s="331"/>
      <c r="F128" s="346"/>
      <c r="G128" s="534"/>
    </row>
    <row r="129" spans="1:8" x14ac:dyDescent="0.25">
      <c r="A129" s="339" t="s">
        <v>86</v>
      </c>
      <c r="B129" s="171"/>
      <c r="C129" s="331"/>
      <c r="D129" s="171"/>
      <c r="E129" s="331"/>
      <c r="F129" s="346"/>
      <c r="G129" s="534"/>
    </row>
    <row r="130" spans="1:8" x14ac:dyDescent="0.25">
      <c r="A130" s="339" t="s">
        <v>86</v>
      </c>
      <c r="B130" s="171"/>
      <c r="C130" s="331"/>
      <c r="D130" s="171"/>
      <c r="E130" s="331"/>
      <c r="F130" s="346"/>
      <c r="G130" s="534"/>
    </row>
    <row r="131" spans="1:8" x14ac:dyDescent="0.25">
      <c r="A131" s="339" t="s">
        <v>86</v>
      </c>
      <c r="B131" s="171"/>
      <c r="C131" s="331"/>
      <c r="D131" s="171"/>
      <c r="E131" s="331"/>
      <c r="F131" s="346"/>
      <c r="G131" s="534"/>
    </row>
    <row r="132" spans="1:8" x14ac:dyDescent="0.25">
      <c r="A132" s="339" t="s">
        <v>86</v>
      </c>
      <c r="B132" s="171"/>
      <c r="C132" s="331"/>
      <c r="D132" s="171"/>
      <c r="E132" s="331"/>
      <c r="F132" s="346"/>
      <c r="G132" s="534"/>
    </row>
    <row r="133" spans="1:8" x14ac:dyDescent="0.25">
      <c r="A133" s="339" t="s">
        <v>86</v>
      </c>
      <c r="B133" s="171"/>
      <c r="C133" s="331"/>
      <c r="D133" s="171"/>
      <c r="E133" s="331"/>
      <c r="F133" s="346"/>
      <c r="G133" s="534"/>
    </row>
    <row r="134" spans="1:8" ht="15.75" thickBot="1" x14ac:dyDescent="0.3">
      <c r="A134" s="342" t="s">
        <v>86</v>
      </c>
      <c r="B134" s="343"/>
      <c r="C134" s="197"/>
      <c r="D134" s="343"/>
      <c r="E134" s="197"/>
      <c r="F134" s="346"/>
      <c r="G134" s="535"/>
    </row>
    <row r="135" spans="1:8" ht="15.75" thickBot="1" x14ac:dyDescent="0.3"/>
    <row r="136" spans="1:8" x14ac:dyDescent="0.25">
      <c r="A136" s="158" t="str">
        <f>'Istkosten rPhasenschieber'!B79</f>
        <v>rPSA 4</v>
      </c>
      <c r="B136" s="184" t="s">
        <v>84</v>
      </c>
      <c r="C136" s="184" t="s">
        <v>85</v>
      </c>
      <c r="D136" s="185" t="s">
        <v>95</v>
      </c>
      <c r="E136" s="185" t="s">
        <v>97</v>
      </c>
      <c r="F136" s="185" t="s">
        <v>88</v>
      </c>
      <c r="G136" s="185" t="s">
        <v>3</v>
      </c>
      <c r="H136" s="27" t="s">
        <v>3</v>
      </c>
    </row>
    <row r="137" spans="1:8" x14ac:dyDescent="0.25">
      <c r="A137" s="119" t="str">
        <f>'Istkosten Netzreserve'!B139</f>
        <v>Arbeitskosten</v>
      </c>
      <c r="B137" s="149">
        <f>SUM(B138:B178)</f>
        <v>0</v>
      </c>
      <c r="C137" s="248">
        <f>SUM(C138:C178)</f>
        <v>0</v>
      </c>
      <c r="D137" s="169">
        <f>SUM(D139:D178)</f>
        <v>0</v>
      </c>
      <c r="E137" s="249">
        <f>SUM(E139:E178)</f>
        <v>0</v>
      </c>
      <c r="F137" s="250"/>
      <c r="G137" s="250"/>
    </row>
    <row r="138" spans="1:8" x14ac:dyDescent="0.25">
      <c r="A138" s="106"/>
      <c r="B138" s="252"/>
      <c r="C138" s="252"/>
      <c r="D138" s="161"/>
      <c r="E138" s="161"/>
      <c r="F138" s="251"/>
      <c r="G138" s="251"/>
    </row>
    <row r="139" spans="1:8" x14ac:dyDescent="0.25">
      <c r="A139" s="339" t="s">
        <v>86</v>
      </c>
      <c r="B139" s="171"/>
      <c r="C139" s="331"/>
      <c r="D139" s="171"/>
      <c r="E139" s="331"/>
      <c r="F139" s="346"/>
      <c r="G139" s="534"/>
    </row>
    <row r="140" spans="1:8" x14ac:dyDescent="0.25">
      <c r="A140" s="339" t="s">
        <v>86</v>
      </c>
      <c r="B140" s="171"/>
      <c r="C140" s="331"/>
      <c r="D140" s="171"/>
      <c r="E140" s="331"/>
      <c r="F140" s="346"/>
      <c r="G140" s="534"/>
    </row>
    <row r="141" spans="1:8" x14ac:dyDescent="0.25">
      <c r="A141" s="339" t="s">
        <v>86</v>
      </c>
      <c r="B141" s="171"/>
      <c r="C141" s="331"/>
      <c r="D141" s="171"/>
      <c r="E141" s="331"/>
      <c r="F141" s="346"/>
      <c r="G141" s="534"/>
    </row>
    <row r="142" spans="1:8" x14ac:dyDescent="0.25">
      <c r="A142" s="339" t="s">
        <v>86</v>
      </c>
      <c r="B142" s="171"/>
      <c r="C142" s="331"/>
      <c r="D142" s="171"/>
      <c r="E142" s="331"/>
      <c r="F142" s="346"/>
      <c r="G142" s="534"/>
    </row>
    <row r="143" spans="1:8" x14ac:dyDescent="0.25">
      <c r="A143" s="339" t="s">
        <v>86</v>
      </c>
      <c r="B143" s="171"/>
      <c r="C143" s="331"/>
      <c r="D143" s="171"/>
      <c r="E143" s="331"/>
      <c r="F143" s="346"/>
      <c r="G143" s="534"/>
    </row>
    <row r="144" spans="1:8" x14ac:dyDescent="0.25">
      <c r="A144" s="339" t="s">
        <v>86</v>
      </c>
      <c r="B144" s="171"/>
      <c r="C144" s="331"/>
      <c r="D144" s="171"/>
      <c r="E144" s="331"/>
      <c r="F144" s="346"/>
      <c r="G144" s="534"/>
    </row>
    <row r="145" spans="1:7" x14ac:dyDescent="0.25">
      <c r="A145" s="339" t="s">
        <v>86</v>
      </c>
      <c r="B145" s="171"/>
      <c r="C145" s="331"/>
      <c r="D145" s="171"/>
      <c r="E145" s="331"/>
      <c r="F145" s="346"/>
      <c r="G145" s="534"/>
    </row>
    <row r="146" spans="1:7" x14ac:dyDescent="0.25">
      <c r="A146" s="339" t="s">
        <v>86</v>
      </c>
      <c r="B146" s="171"/>
      <c r="C146" s="331"/>
      <c r="D146" s="171"/>
      <c r="E146" s="331"/>
      <c r="F146" s="346"/>
      <c r="G146" s="534"/>
    </row>
    <row r="147" spans="1:7" x14ac:dyDescent="0.25">
      <c r="A147" s="339" t="s">
        <v>86</v>
      </c>
      <c r="B147" s="171"/>
      <c r="C147" s="331"/>
      <c r="D147" s="171"/>
      <c r="E147" s="331"/>
      <c r="F147" s="346"/>
      <c r="G147" s="534"/>
    </row>
    <row r="148" spans="1:7" x14ac:dyDescent="0.25">
      <c r="A148" s="339" t="s">
        <v>86</v>
      </c>
      <c r="B148" s="171"/>
      <c r="C148" s="331"/>
      <c r="D148" s="171"/>
      <c r="E148" s="331"/>
      <c r="F148" s="346"/>
      <c r="G148" s="534"/>
    </row>
    <row r="149" spans="1:7" x14ac:dyDescent="0.25">
      <c r="A149" s="339" t="s">
        <v>86</v>
      </c>
      <c r="B149" s="171"/>
      <c r="C149" s="331"/>
      <c r="D149" s="171"/>
      <c r="E149" s="331"/>
      <c r="F149" s="346"/>
      <c r="G149" s="534"/>
    </row>
    <row r="150" spans="1:7" x14ac:dyDescent="0.25">
      <c r="A150" s="339" t="s">
        <v>86</v>
      </c>
      <c r="B150" s="171"/>
      <c r="C150" s="331"/>
      <c r="D150" s="171"/>
      <c r="E150" s="331"/>
      <c r="F150" s="346"/>
      <c r="G150" s="534"/>
    </row>
    <row r="151" spans="1:7" x14ac:dyDescent="0.25">
      <c r="A151" s="339" t="s">
        <v>86</v>
      </c>
      <c r="B151" s="171"/>
      <c r="C151" s="331"/>
      <c r="D151" s="171"/>
      <c r="E151" s="331"/>
      <c r="F151" s="346"/>
      <c r="G151" s="534"/>
    </row>
    <row r="152" spans="1:7" x14ac:dyDescent="0.25">
      <c r="A152" s="339" t="s">
        <v>86</v>
      </c>
      <c r="B152" s="171"/>
      <c r="C152" s="331"/>
      <c r="D152" s="171"/>
      <c r="E152" s="331"/>
      <c r="F152" s="346"/>
      <c r="G152" s="534"/>
    </row>
    <row r="153" spans="1:7" x14ac:dyDescent="0.25">
      <c r="A153" s="339" t="s">
        <v>86</v>
      </c>
      <c r="B153" s="171"/>
      <c r="C153" s="331"/>
      <c r="D153" s="171"/>
      <c r="E153" s="331"/>
      <c r="F153" s="346"/>
      <c r="G153" s="534"/>
    </row>
    <row r="154" spans="1:7" x14ac:dyDescent="0.25">
      <c r="A154" s="339" t="s">
        <v>86</v>
      </c>
      <c r="B154" s="171"/>
      <c r="C154" s="331"/>
      <c r="D154" s="171"/>
      <c r="E154" s="331"/>
      <c r="F154" s="346"/>
      <c r="G154" s="534"/>
    </row>
    <row r="155" spans="1:7" x14ac:dyDescent="0.25">
      <c r="A155" s="339" t="s">
        <v>86</v>
      </c>
      <c r="B155" s="171"/>
      <c r="C155" s="331"/>
      <c r="D155" s="171"/>
      <c r="E155" s="331"/>
      <c r="F155" s="346"/>
      <c r="G155" s="534"/>
    </row>
    <row r="156" spans="1:7" x14ac:dyDescent="0.25">
      <c r="A156" s="339" t="s">
        <v>86</v>
      </c>
      <c r="B156" s="171"/>
      <c r="C156" s="331"/>
      <c r="D156" s="171"/>
      <c r="E156" s="331"/>
      <c r="F156" s="346"/>
      <c r="G156" s="534"/>
    </row>
    <row r="157" spans="1:7" x14ac:dyDescent="0.25">
      <c r="A157" s="339" t="s">
        <v>86</v>
      </c>
      <c r="B157" s="171"/>
      <c r="C157" s="331"/>
      <c r="D157" s="171"/>
      <c r="E157" s="331"/>
      <c r="F157" s="346"/>
      <c r="G157" s="534"/>
    </row>
    <row r="158" spans="1:7" x14ac:dyDescent="0.25">
      <c r="A158" s="339" t="s">
        <v>86</v>
      </c>
      <c r="B158" s="171"/>
      <c r="C158" s="331"/>
      <c r="D158" s="171"/>
      <c r="E158" s="331"/>
      <c r="F158" s="346"/>
      <c r="G158" s="534"/>
    </row>
    <row r="159" spans="1:7" x14ac:dyDescent="0.25">
      <c r="A159" s="339" t="s">
        <v>86</v>
      </c>
      <c r="B159" s="171"/>
      <c r="C159" s="331"/>
      <c r="D159" s="171"/>
      <c r="E159" s="331"/>
      <c r="F159" s="346"/>
      <c r="G159" s="534"/>
    </row>
    <row r="160" spans="1:7" x14ac:dyDescent="0.25">
      <c r="A160" s="339" t="s">
        <v>86</v>
      </c>
      <c r="B160" s="171"/>
      <c r="C160" s="331"/>
      <c r="D160" s="171"/>
      <c r="E160" s="331"/>
      <c r="F160" s="346"/>
      <c r="G160" s="534"/>
    </row>
    <row r="161" spans="1:7" x14ac:dyDescent="0.25">
      <c r="A161" s="339" t="s">
        <v>86</v>
      </c>
      <c r="B161" s="171"/>
      <c r="C161" s="331"/>
      <c r="D161" s="171"/>
      <c r="E161" s="331"/>
      <c r="F161" s="346"/>
      <c r="G161" s="534"/>
    </row>
    <row r="162" spans="1:7" x14ac:dyDescent="0.25">
      <c r="A162" s="339" t="s">
        <v>86</v>
      </c>
      <c r="B162" s="171"/>
      <c r="C162" s="331"/>
      <c r="D162" s="171"/>
      <c r="E162" s="331"/>
      <c r="F162" s="346"/>
      <c r="G162" s="534"/>
    </row>
    <row r="163" spans="1:7" x14ac:dyDescent="0.25">
      <c r="A163" s="339" t="s">
        <v>86</v>
      </c>
      <c r="B163" s="171"/>
      <c r="C163" s="331"/>
      <c r="D163" s="171"/>
      <c r="E163" s="331"/>
      <c r="F163" s="346"/>
      <c r="G163" s="534"/>
    </row>
    <row r="164" spans="1:7" x14ac:dyDescent="0.25">
      <c r="A164" s="339" t="s">
        <v>86</v>
      </c>
      <c r="B164" s="171"/>
      <c r="C164" s="331"/>
      <c r="D164" s="171"/>
      <c r="E164" s="331"/>
      <c r="F164" s="346"/>
      <c r="G164" s="534"/>
    </row>
    <row r="165" spans="1:7" x14ac:dyDescent="0.25">
      <c r="A165" s="339" t="s">
        <v>86</v>
      </c>
      <c r="B165" s="171"/>
      <c r="C165" s="331"/>
      <c r="D165" s="171"/>
      <c r="E165" s="331"/>
      <c r="F165" s="346"/>
      <c r="G165" s="534"/>
    </row>
    <row r="166" spans="1:7" x14ac:dyDescent="0.25">
      <c r="A166" s="339" t="s">
        <v>86</v>
      </c>
      <c r="B166" s="171"/>
      <c r="C166" s="331"/>
      <c r="D166" s="171"/>
      <c r="E166" s="331"/>
      <c r="F166" s="346"/>
      <c r="G166" s="534"/>
    </row>
    <row r="167" spans="1:7" x14ac:dyDescent="0.25">
      <c r="A167" s="339" t="s">
        <v>86</v>
      </c>
      <c r="B167" s="171"/>
      <c r="C167" s="331"/>
      <c r="D167" s="171"/>
      <c r="E167" s="331"/>
      <c r="F167" s="346"/>
      <c r="G167" s="534"/>
    </row>
    <row r="168" spans="1:7" x14ac:dyDescent="0.25">
      <c r="A168" s="339" t="s">
        <v>86</v>
      </c>
      <c r="B168" s="171"/>
      <c r="C168" s="331"/>
      <c r="D168" s="171"/>
      <c r="E168" s="331"/>
      <c r="F168" s="346"/>
      <c r="G168" s="534"/>
    </row>
    <row r="169" spans="1:7" x14ac:dyDescent="0.25">
      <c r="A169" s="339" t="s">
        <v>86</v>
      </c>
      <c r="B169" s="171"/>
      <c r="C169" s="331"/>
      <c r="D169" s="171"/>
      <c r="E169" s="331"/>
      <c r="F169" s="346"/>
      <c r="G169" s="534"/>
    </row>
    <row r="170" spans="1:7" x14ac:dyDescent="0.25">
      <c r="A170" s="339" t="s">
        <v>86</v>
      </c>
      <c r="B170" s="171"/>
      <c r="C170" s="331"/>
      <c r="D170" s="171"/>
      <c r="E170" s="331"/>
      <c r="F170" s="346"/>
      <c r="G170" s="534"/>
    </row>
    <row r="171" spans="1:7" x14ac:dyDescent="0.25">
      <c r="A171" s="339" t="s">
        <v>86</v>
      </c>
      <c r="B171" s="171"/>
      <c r="C171" s="331"/>
      <c r="D171" s="171"/>
      <c r="E171" s="331"/>
      <c r="F171" s="346"/>
      <c r="G171" s="534"/>
    </row>
    <row r="172" spans="1:7" x14ac:dyDescent="0.25">
      <c r="A172" s="339" t="s">
        <v>86</v>
      </c>
      <c r="B172" s="171"/>
      <c r="C172" s="331"/>
      <c r="D172" s="171"/>
      <c r="E172" s="331"/>
      <c r="F172" s="346"/>
      <c r="G172" s="534"/>
    </row>
    <row r="173" spans="1:7" x14ac:dyDescent="0.25">
      <c r="A173" s="339" t="s">
        <v>86</v>
      </c>
      <c r="B173" s="171"/>
      <c r="C173" s="331"/>
      <c r="D173" s="171"/>
      <c r="E173" s="331"/>
      <c r="F173" s="346"/>
      <c r="G173" s="534"/>
    </row>
    <row r="174" spans="1:7" x14ac:dyDescent="0.25">
      <c r="A174" s="339" t="s">
        <v>86</v>
      </c>
      <c r="B174" s="171"/>
      <c r="C174" s="331"/>
      <c r="D174" s="171"/>
      <c r="E174" s="331"/>
      <c r="F174" s="346"/>
      <c r="G174" s="534"/>
    </row>
    <row r="175" spans="1:7" x14ac:dyDescent="0.25">
      <c r="A175" s="339" t="s">
        <v>86</v>
      </c>
      <c r="B175" s="171"/>
      <c r="C175" s="331"/>
      <c r="D175" s="171"/>
      <c r="E175" s="331"/>
      <c r="F175" s="346"/>
      <c r="G175" s="534"/>
    </row>
    <row r="176" spans="1:7" x14ac:dyDescent="0.25">
      <c r="A176" s="339" t="s">
        <v>86</v>
      </c>
      <c r="B176" s="171"/>
      <c r="C176" s="331"/>
      <c r="D176" s="171"/>
      <c r="E176" s="331"/>
      <c r="F176" s="346"/>
      <c r="G176" s="534"/>
    </row>
    <row r="177" spans="1:8" x14ac:dyDescent="0.25">
      <c r="A177" s="339" t="s">
        <v>86</v>
      </c>
      <c r="B177" s="171"/>
      <c r="C177" s="331"/>
      <c r="D177" s="171"/>
      <c r="E177" s="331"/>
      <c r="F177" s="346"/>
      <c r="G177" s="534"/>
    </row>
    <row r="178" spans="1:8" ht="15.75" thickBot="1" x14ac:dyDescent="0.3">
      <c r="A178" s="342" t="s">
        <v>86</v>
      </c>
      <c r="B178" s="343"/>
      <c r="C178" s="197"/>
      <c r="D178" s="343"/>
      <c r="E178" s="197"/>
      <c r="F178" s="346"/>
      <c r="G178" s="535"/>
    </row>
    <row r="179" spans="1:8" ht="15.75" thickBot="1" x14ac:dyDescent="0.3"/>
    <row r="180" spans="1:8" x14ac:dyDescent="0.25">
      <c r="A180" s="158" t="str">
        <f>'Istkosten rPhasenschieber'!B97</f>
        <v>rPSA 5</v>
      </c>
      <c r="B180" s="184" t="s">
        <v>84</v>
      </c>
      <c r="C180" s="184" t="s">
        <v>85</v>
      </c>
      <c r="D180" s="185" t="s">
        <v>95</v>
      </c>
      <c r="E180" s="185" t="s">
        <v>97</v>
      </c>
      <c r="F180" s="185" t="s">
        <v>88</v>
      </c>
      <c r="G180" s="185" t="s">
        <v>3</v>
      </c>
      <c r="H180" s="27" t="s">
        <v>3</v>
      </c>
    </row>
    <row r="181" spans="1:8" x14ac:dyDescent="0.25">
      <c r="A181" s="119" t="str">
        <f>'Istkosten Netzreserve'!B157</f>
        <v>Arbeitskosten</v>
      </c>
      <c r="B181" s="149">
        <f>SUM(B182:B222)</f>
        <v>0</v>
      </c>
      <c r="C181" s="248">
        <f>SUM(C182:C222)</f>
        <v>0</v>
      </c>
      <c r="D181" s="169">
        <f>SUM(D183:D222)</f>
        <v>0</v>
      </c>
      <c r="E181" s="249">
        <f>SUM(E183:E222)</f>
        <v>0</v>
      </c>
      <c r="F181" s="250"/>
      <c r="G181" s="250"/>
    </row>
    <row r="182" spans="1:8" x14ac:dyDescent="0.25">
      <c r="A182" s="106"/>
      <c r="B182" s="252"/>
      <c r="C182" s="252"/>
      <c r="D182" s="161"/>
      <c r="E182" s="161"/>
      <c r="F182" s="251"/>
      <c r="G182" s="251"/>
    </row>
    <row r="183" spans="1:8" x14ac:dyDescent="0.25">
      <c r="A183" s="339" t="s">
        <v>86</v>
      </c>
      <c r="B183" s="171"/>
      <c r="C183" s="331"/>
      <c r="D183" s="171"/>
      <c r="E183" s="331"/>
      <c r="F183" s="346"/>
      <c r="G183" s="534"/>
    </row>
    <row r="184" spans="1:8" x14ac:dyDescent="0.25">
      <c r="A184" s="339" t="s">
        <v>86</v>
      </c>
      <c r="B184" s="171"/>
      <c r="C184" s="331"/>
      <c r="D184" s="171"/>
      <c r="E184" s="331"/>
      <c r="F184" s="346"/>
      <c r="G184" s="534"/>
    </row>
    <row r="185" spans="1:8" x14ac:dyDescent="0.25">
      <c r="A185" s="339" t="s">
        <v>86</v>
      </c>
      <c r="B185" s="171"/>
      <c r="C185" s="331"/>
      <c r="D185" s="171"/>
      <c r="E185" s="331"/>
      <c r="F185" s="346"/>
      <c r="G185" s="534"/>
    </row>
    <row r="186" spans="1:8" x14ac:dyDescent="0.25">
      <c r="A186" s="339" t="s">
        <v>86</v>
      </c>
      <c r="B186" s="171"/>
      <c r="C186" s="331"/>
      <c r="D186" s="171"/>
      <c r="E186" s="331"/>
      <c r="F186" s="346"/>
      <c r="G186" s="534"/>
    </row>
    <row r="187" spans="1:8" x14ac:dyDescent="0.25">
      <c r="A187" s="339" t="s">
        <v>86</v>
      </c>
      <c r="B187" s="171"/>
      <c r="C187" s="331"/>
      <c r="D187" s="171"/>
      <c r="E187" s="331"/>
      <c r="F187" s="346"/>
      <c r="G187" s="534"/>
    </row>
    <row r="188" spans="1:8" x14ac:dyDescent="0.25">
      <c r="A188" s="339" t="s">
        <v>86</v>
      </c>
      <c r="B188" s="171"/>
      <c r="C188" s="331"/>
      <c r="D188" s="171"/>
      <c r="E188" s="331"/>
      <c r="F188" s="346"/>
      <c r="G188" s="534"/>
    </row>
    <row r="189" spans="1:8" x14ac:dyDescent="0.25">
      <c r="A189" s="339" t="s">
        <v>86</v>
      </c>
      <c r="B189" s="171"/>
      <c r="C189" s="331"/>
      <c r="D189" s="171"/>
      <c r="E189" s="331"/>
      <c r="F189" s="346"/>
      <c r="G189" s="534"/>
    </row>
    <row r="190" spans="1:8" x14ac:dyDescent="0.25">
      <c r="A190" s="339" t="s">
        <v>86</v>
      </c>
      <c r="B190" s="171"/>
      <c r="C190" s="331"/>
      <c r="D190" s="171"/>
      <c r="E190" s="331"/>
      <c r="F190" s="346"/>
      <c r="G190" s="534"/>
    </row>
    <row r="191" spans="1:8" x14ac:dyDescent="0.25">
      <c r="A191" s="339" t="s">
        <v>86</v>
      </c>
      <c r="B191" s="171"/>
      <c r="C191" s="331"/>
      <c r="D191" s="171"/>
      <c r="E191" s="331"/>
      <c r="F191" s="346"/>
      <c r="G191" s="534"/>
    </row>
    <row r="192" spans="1:8" x14ac:dyDescent="0.25">
      <c r="A192" s="339" t="s">
        <v>86</v>
      </c>
      <c r="B192" s="171"/>
      <c r="C192" s="331"/>
      <c r="D192" s="171"/>
      <c r="E192" s="331"/>
      <c r="F192" s="346"/>
      <c r="G192" s="534"/>
    </row>
    <row r="193" spans="1:7" x14ac:dyDescent="0.25">
      <c r="A193" s="339" t="s">
        <v>86</v>
      </c>
      <c r="B193" s="171"/>
      <c r="C193" s="331"/>
      <c r="D193" s="171"/>
      <c r="E193" s="331"/>
      <c r="F193" s="346"/>
      <c r="G193" s="534"/>
    </row>
    <row r="194" spans="1:7" x14ac:dyDescent="0.25">
      <c r="A194" s="339" t="s">
        <v>86</v>
      </c>
      <c r="B194" s="171"/>
      <c r="C194" s="331"/>
      <c r="D194" s="171"/>
      <c r="E194" s="331"/>
      <c r="F194" s="346"/>
      <c r="G194" s="534"/>
    </row>
    <row r="195" spans="1:7" x14ac:dyDescent="0.25">
      <c r="A195" s="339" t="s">
        <v>86</v>
      </c>
      <c r="B195" s="171"/>
      <c r="C195" s="331"/>
      <c r="D195" s="171"/>
      <c r="E195" s="331"/>
      <c r="F195" s="346"/>
      <c r="G195" s="534"/>
    </row>
    <row r="196" spans="1:7" x14ac:dyDescent="0.25">
      <c r="A196" s="339" t="s">
        <v>86</v>
      </c>
      <c r="B196" s="171"/>
      <c r="C196" s="331"/>
      <c r="D196" s="171"/>
      <c r="E196" s="331"/>
      <c r="F196" s="346"/>
      <c r="G196" s="534"/>
    </row>
    <row r="197" spans="1:7" x14ac:dyDescent="0.25">
      <c r="A197" s="339" t="s">
        <v>86</v>
      </c>
      <c r="B197" s="171"/>
      <c r="C197" s="331"/>
      <c r="D197" s="171"/>
      <c r="E197" s="331"/>
      <c r="F197" s="346"/>
      <c r="G197" s="534"/>
    </row>
    <row r="198" spans="1:7" x14ac:dyDescent="0.25">
      <c r="A198" s="339" t="s">
        <v>86</v>
      </c>
      <c r="B198" s="171"/>
      <c r="C198" s="331"/>
      <c r="D198" s="171"/>
      <c r="E198" s="331"/>
      <c r="F198" s="346"/>
      <c r="G198" s="534"/>
    </row>
    <row r="199" spans="1:7" x14ac:dyDescent="0.25">
      <c r="A199" s="339" t="s">
        <v>86</v>
      </c>
      <c r="B199" s="171"/>
      <c r="C199" s="331"/>
      <c r="D199" s="171"/>
      <c r="E199" s="331"/>
      <c r="F199" s="346"/>
      <c r="G199" s="534"/>
    </row>
    <row r="200" spans="1:7" x14ac:dyDescent="0.25">
      <c r="A200" s="339" t="s">
        <v>86</v>
      </c>
      <c r="B200" s="171"/>
      <c r="C200" s="331"/>
      <c r="D200" s="171"/>
      <c r="E200" s="331"/>
      <c r="F200" s="346"/>
      <c r="G200" s="534"/>
    </row>
    <row r="201" spans="1:7" x14ac:dyDescent="0.25">
      <c r="A201" s="339" t="s">
        <v>86</v>
      </c>
      <c r="B201" s="171"/>
      <c r="C201" s="331"/>
      <c r="D201" s="171"/>
      <c r="E201" s="331"/>
      <c r="F201" s="346"/>
      <c r="G201" s="534"/>
    </row>
    <row r="202" spans="1:7" x14ac:dyDescent="0.25">
      <c r="A202" s="339" t="s">
        <v>86</v>
      </c>
      <c r="B202" s="171"/>
      <c r="C202" s="331"/>
      <c r="D202" s="171"/>
      <c r="E202" s="331"/>
      <c r="F202" s="346"/>
      <c r="G202" s="534"/>
    </row>
    <row r="203" spans="1:7" x14ac:dyDescent="0.25">
      <c r="A203" s="339" t="s">
        <v>86</v>
      </c>
      <c r="B203" s="171"/>
      <c r="C203" s="331"/>
      <c r="D203" s="171"/>
      <c r="E203" s="331"/>
      <c r="F203" s="346"/>
      <c r="G203" s="534"/>
    </row>
    <row r="204" spans="1:7" x14ac:dyDescent="0.25">
      <c r="A204" s="339" t="s">
        <v>86</v>
      </c>
      <c r="B204" s="171"/>
      <c r="C204" s="331"/>
      <c r="D204" s="171"/>
      <c r="E204" s="331"/>
      <c r="F204" s="346"/>
      <c r="G204" s="534"/>
    </row>
    <row r="205" spans="1:7" x14ac:dyDescent="0.25">
      <c r="A205" s="339" t="s">
        <v>86</v>
      </c>
      <c r="B205" s="171"/>
      <c r="C205" s="331"/>
      <c r="D205" s="171"/>
      <c r="E205" s="331"/>
      <c r="F205" s="346"/>
      <c r="G205" s="534"/>
    </row>
    <row r="206" spans="1:7" x14ac:dyDescent="0.25">
      <c r="A206" s="339" t="s">
        <v>86</v>
      </c>
      <c r="B206" s="171"/>
      <c r="C206" s="331"/>
      <c r="D206" s="171"/>
      <c r="E206" s="331"/>
      <c r="F206" s="346"/>
      <c r="G206" s="534"/>
    </row>
    <row r="207" spans="1:7" x14ac:dyDescent="0.25">
      <c r="A207" s="339" t="s">
        <v>86</v>
      </c>
      <c r="B207" s="171"/>
      <c r="C207" s="331"/>
      <c r="D207" s="171"/>
      <c r="E207" s="331"/>
      <c r="F207" s="346"/>
      <c r="G207" s="534"/>
    </row>
    <row r="208" spans="1:7" x14ac:dyDescent="0.25">
      <c r="A208" s="339" t="s">
        <v>86</v>
      </c>
      <c r="B208" s="171"/>
      <c r="C208" s="331"/>
      <c r="D208" s="171"/>
      <c r="E208" s="331"/>
      <c r="F208" s="346"/>
      <c r="G208" s="534"/>
    </row>
    <row r="209" spans="1:8" x14ac:dyDescent="0.25">
      <c r="A209" s="339" t="s">
        <v>86</v>
      </c>
      <c r="B209" s="171"/>
      <c r="C209" s="331"/>
      <c r="D209" s="171"/>
      <c r="E209" s="331"/>
      <c r="F209" s="346"/>
      <c r="G209" s="534"/>
    </row>
    <row r="210" spans="1:8" x14ac:dyDescent="0.25">
      <c r="A210" s="339" t="s">
        <v>86</v>
      </c>
      <c r="B210" s="171"/>
      <c r="C210" s="331"/>
      <c r="D210" s="171"/>
      <c r="E210" s="331"/>
      <c r="F210" s="346"/>
      <c r="G210" s="534"/>
    </row>
    <row r="211" spans="1:8" x14ac:dyDescent="0.25">
      <c r="A211" s="339" t="s">
        <v>86</v>
      </c>
      <c r="B211" s="171"/>
      <c r="C211" s="331"/>
      <c r="D211" s="171"/>
      <c r="E211" s="331"/>
      <c r="F211" s="346"/>
      <c r="G211" s="534"/>
    </row>
    <row r="212" spans="1:8" x14ac:dyDescent="0.25">
      <c r="A212" s="339" t="s">
        <v>86</v>
      </c>
      <c r="B212" s="171"/>
      <c r="C212" s="331"/>
      <c r="D212" s="171"/>
      <c r="E212" s="331"/>
      <c r="F212" s="346"/>
      <c r="G212" s="534"/>
    </row>
    <row r="213" spans="1:8" x14ac:dyDescent="0.25">
      <c r="A213" s="339" t="s">
        <v>86</v>
      </c>
      <c r="B213" s="171"/>
      <c r="C213" s="331"/>
      <c r="D213" s="171"/>
      <c r="E213" s="331"/>
      <c r="F213" s="346"/>
      <c r="G213" s="534"/>
    </row>
    <row r="214" spans="1:8" x14ac:dyDescent="0.25">
      <c r="A214" s="339" t="s">
        <v>86</v>
      </c>
      <c r="B214" s="171"/>
      <c r="C214" s="331"/>
      <c r="D214" s="171"/>
      <c r="E214" s="331"/>
      <c r="F214" s="346"/>
      <c r="G214" s="534"/>
    </row>
    <row r="215" spans="1:8" x14ac:dyDescent="0.25">
      <c r="A215" s="339" t="s">
        <v>86</v>
      </c>
      <c r="B215" s="171"/>
      <c r="C215" s="331"/>
      <c r="D215" s="171"/>
      <c r="E215" s="331"/>
      <c r="F215" s="346"/>
      <c r="G215" s="534"/>
    </row>
    <row r="216" spans="1:8" x14ac:dyDescent="0.25">
      <c r="A216" s="339" t="s">
        <v>86</v>
      </c>
      <c r="B216" s="171"/>
      <c r="C216" s="331"/>
      <c r="D216" s="171"/>
      <c r="E216" s="331"/>
      <c r="F216" s="346"/>
      <c r="G216" s="534"/>
    </row>
    <row r="217" spans="1:8" x14ac:dyDescent="0.25">
      <c r="A217" s="339" t="s">
        <v>86</v>
      </c>
      <c r="B217" s="171"/>
      <c r="C217" s="331"/>
      <c r="D217" s="171"/>
      <c r="E217" s="331"/>
      <c r="F217" s="346"/>
      <c r="G217" s="534"/>
    </row>
    <row r="218" spans="1:8" x14ac:dyDescent="0.25">
      <c r="A218" s="339" t="s">
        <v>86</v>
      </c>
      <c r="B218" s="171"/>
      <c r="C218" s="331"/>
      <c r="D218" s="171"/>
      <c r="E218" s="331"/>
      <c r="F218" s="346"/>
      <c r="G218" s="534"/>
    </row>
    <row r="219" spans="1:8" x14ac:dyDescent="0.25">
      <c r="A219" s="339" t="s">
        <v>86</v>
      </c>
      <c r="B219" s="171"/>
      <c r="C219" s="331"/>
      <c r="D219" s="171"/>
      <c r="E219" s="331"/>
      <c r="F219" s="346"/>
      <c r="G219" s="534"/>
    </row>
    <row r="220" spans="1:8" x14ac:dyDescent="0.25">
      <c r="A220" s="339" t="s">
        <v>86</v>
      </c>
      <c r="B220" s="171"/>
      <c r="C220" s="331"/>
      <c r="D220" s="171"/>
      <c r="E220" s="331"/>
      <c r="F220" s="346"/>
      <c r="G220" s="534"/>
    </row>
    <row r="221" spans="1:8" x14ac:dyDescent="0.25">
      <c r="A221" s="339" t="s">
        <v>86</v>
      </c>
      <c r="B221" s="171"/>
      <c r="C221" s="331"/>
      <c r="D221" s="171"/>
      <c r="E221" s="331"/>
      <c r="F221" s="346"/>
      <c r="G221" s="534"/>
    </row>
    <row r="222" spans="1:8" ht="15.75" thickBot="1" x14ac:dyDescent="0.3">
      <c r="A222" s="342" t="s">
        <v>86</v>
      </c>
      <c r="B222" s="343"/>
      <c r="C222" s="197"/>
      <c r="D222" s="343"/>
      <c r="E222" s="197"/>
      <c r="F222" s="346"/>
      <c r="G222" s="535"/>
    </row>
    <row r="223" spans="1:8" ht="15.75" thickBot="1" x14ac:dyDescent="0.3"/>
    <row r="224" spans="1:8" x14ac:dyDescent="0.25">
      <c r="A224" s="158" t="str">
        <f>'Istkosten rPhasenschieber'!B115</f>
        <v>rPSA 6</v>
      </c>
      <c r="B224" s="184" t="s">
        <v>84</v>
      </c>
      <c r="C224" s="184" t="s">
        <v>85</v>
      </c>
      <c r="D224" s="185" t="s">
        <v>95</v>
      </c>
      <c r="E224" s="185" t="s">
        <v>97</v>
      </c>
      <c r="F224" s="185" t="s">
        <v>88</v>
      </c>
      <c r="G224" s="185" t="s">
        <v>3</v>
      </c>
      <c r="H224" s="27" t="s">
        <v>3</v>
      </c>
    </row>
    <row r="225" spans="1:7" x14ac:dyDescent="0.25">
      <c r="A225" s="119" t="str">
        <f>'Istkosten Netzreserve'!B175</f>
        <v>Arbeitskosten</v>
      </c>
      <c r="B225" s="149">
        <f>SUM(B226:B266)</f>
        <v>0</v>
      </c>
      <c r="C225" s="248">
        <f>SUM(C226:C266)</f>
        <v>0</v>
      </c>
      <c r="D225" s="169">
        <f>SUM(D227:D266)</f>
        <v>0</v>
      </c>
      <c r="E225" s="249">
        <f>SUM(E227:E266)</f>
        <v>0</v>
      </c>
      <c r="F225" s="250"/>
      <c r="G225" s="250"/>
    </row>
    <row r="226" spans="1:7" x14ac:dyDescent="0.25">
      <c r="A226" s="106"/>
      <c r="B226" s="252"/>
      <c r="C226" s="252"/>
      <c r="D226" s="161"/>
      <c r="E226" s="161"/>
      <c r="F226" s="251"/>
      <c r="G226" s="251"/>
    </row>
    <row r="227" spans="1:7" x14ac:dyDescent="0.25">
      <c r="A227" s="339" t="s">
        <v>86</v>
      </c>
      <c r="B227" s="171"/>
      <c r="C227" s="331"/>
      <c r="D227" s="171"/>
      <c r="E227" s="331"/>
      <c r="F227" s="346"/>
      <c r="G227" s="534"/>
    </row>
    <row r="228" spans="1:7" x14ac:dyDescent="0.25">
      <c r="A228" s="339" t="s">
        <v>86</v>
      </c>
      <c r="B228" s="171"/>
      <c r="C228" s="331"/>
      <c r="D228" s="171"/>
      <c r="E228" s="331"/>
      <c r="F228" s="346"/>
      <c r="G228" s="534"/>
    </row>
    <row r="229" spans="1:7" x14ac:dyDescent="0.25">
      <c r="A229" s="339" t="s">
        <v>86</v>
      </c>
      <c r="B229" s="171"/>
      <c r="C229" s="331"/>
      <c r="D229" s="171"/>
      <c r="E229" s="331"/>
      <c r="F229" s="346"/>
      <c r="G229" s="534"/>
    </row>
    <row r="230" spans="1:7" x14ac:dyDescent="0.25">
      <c r="A230" s="339" t="s">
        <v>86</v>
      </c>
      <c r="B230" s="171"/>
      <c r="C230" s="331"/>
      <c r="D230" s="171"/>
      <c r="E230" s="331"/>
      <c r="F230" s="346"/>
      <c r="G230" s="534"/>
    </row>
    <row r="231" spans="1:7" x14ac:dyDescent="0.25">
      <c r="A231" s="339" t="s">
        <v>86</v>
      </c>
      <c r="B231" s="171"/>
      <c r="C231" s="331"/>
      <c r="D231" s="171"/>
      <c r="E231" s="331"/>
      <c r="F231" s="346"/>
      <c r="G231" s="534"/>
    </row>
    <row r="232" spans="1:7" x14ac:dyDescent="0.25">
      <c r="A232" s="339" t="s">
        <v>86</v>
      </c>
      <c r="B232" s="171"/>
      <c r="C232" s="331"/>
      <c r="D232" s="171"/>
      <c r="E232" s="331"/>
      <c r="F232" s="346"/>
      <c r="G232" s="534"/>
    </row>
    <row r="233" spans="1:7" x14ac:dyDescent="0.25">
      <c r="A233" s="339" t="s">
        <v>86</v>
      </c>
      <c r="B233" s="171"/>
      <c r="C233" s="331"/>
      <c r="D233" s="171"/>
      <c r="E233" s="331"/>
      <c r="F233" s="346"/>
      <c r="G233" s="534"/>
    </row>
    <row r="234" spans="1:7" x14ac:dyDescent="0.25">
      <c r="A234" s="339" t="s">
        <v>86</v>
      </c>
      <c r="B234" s="171"/>
      <c r="C234" s="331"/>
      <c r="D234" s="171"/>
      <c r="E234" s="331"/>
      <c r="F234" s="346"/>
      <c r="G234" s="534"/>
    </row>
    <row r="235" spans="1:7" x14ac:dyDescent="0.25">
      <c r="A235" s="339" t="s">
        <v>86</v>
      </c>
      <c r="B235" s="171"/>
      <c r="C235" s="331"/>
      <c r="D235" s="171"/>
      <c r="E235" s="331"/>
      <c r="F235" s="346"/>
      <c r="G235" s="534"/>
    </row>
    <row r="236" spans="1:7" x14ac:dyDescent="0.25">
      <c r="A236" s="339" t="s">
        <v>86</v>
      </c>
      <c r="B236" s="171"/>
      <c r="C236" s="331"/>
      <c r="D236" s="171"/>
      <c r="E236" s="331"/>
      <c r="F236" s="346"/>
      <c r="G236" s="534"/>
    </row>
    <row r="237" spans="1:7" x14ac:dyDescent="0.25">
      <c r="A237" s="339" t="s">
        <v>86</v>
      </c>
      <c r="B237" s="171"/>
      <c r="C237" s="331"/>
      <c r="D237" s="171"/>
      <c r="E237" s="331"/>
      <c r="F237" s="346"/>
      <c r="G237" s="534"/>
    </row>
    <row r="238" spans="1:7" x14ac:dyDescent="0.25">
      <c r="A238" s="339" t="s">
        <v>86</v>
      </c>
      <c r="B238" s="171"/>
      <c r="C238" s="331"/>
      <c r="D238" s="171"/>
      <c r="E238" s="331"/>
      <c r="F238" s="346"/>
      <c r="G238" s="534"/>
    </row>
    <row r="239" spans="1:7" x14ac:dyDescent="0.25">
      <c r="A239" s="339" t="s">
        <v>86</v>
      </c>
      <c r="B239" s="171"/>
      <c r="C239" s="331"/>
      <c r="D239" s="171"/>
      <c r="E239" s="331"/>
      <c r="F239" s="346"/>
      <c r="G239" s="534"/>
    </row>
    <row r="240" spans="1:7" x14ac:dyDescent="0.25">
      <c r="A240" s="339" t="s">
        <v>86</v>
      </c>
      <c r="B240" s="171"/>
      <c r="C240" s="331"/>
      <c r="D240" s="171"/>
      <c r="E240" s="331"/>
      <c r="F240" s="346"/>
      <c r="G240" s="534"/>
    </row>
    <row r="241" spans="1:7" x14ac:dyDescent="0.25">
      <c r="A241" s="339" t="s">
        <v>86</v>
      </c>
      <c r="B241" s="171"/>
      <c r="C241" s="331"/>
      <c r="D241" s="171"/>
      <c r="E241" s="331"/>
      <c r="F241" s="346"/>
      <c r="G241" s="534"/>
    </row>
    <row r="242" spans="1:7" x14ac:dyDescent="0.25">
      <c r="A242" s="339" t="s">
        <v>86</v>
      </c>
      <c r="B242" s="171"/>
      <c r="C242" s="331"/>
      <c r="D242" s="171"/>
      <c r="E242" s="331"/>
      <c r="F242" s="346"/>
      <c r="G242" s="534"/>
    </row>
    <row r="243" spans="1:7" x14ac:dyDescent="0.25">
      <c r="A243" s="339" t="s">
        <v>86</v>
      </c>
      <c r="B243" s="171"/>
      <c r="C243" s="331"/>
      <c r="D243" s="171"/>
      <c r="E243" s="331"/>
      <c r="F243" s="346"/>
      <c r="G243" s="534"/>
    </row>
    <row r="244" spans="1:7" x14ac:dyDescent="0.25">
      <c r="A244" s="339" t="s">
        <v>86</v>
      </c>
      <c r="B244" s="171"/>
      <c r="C244" s="331"/>
      <c r="D244" s="171"/>
      <c r="E244" s="331"/>
      <c r="F244" s="346"/>
      <c r="G244" s="534"/>
    </row>
    <row r="245" spans="1:7" x14ac:dyDescent="0.25">
      <c r="A245" s="339" t="s">
        <v>86</v>
      </c>
      <c r="B245" s="171"/>
      <c r="C245" s="331"/>
      <c r="D245" s="171"/>
      <c r="E245" s="331"/>
      <c r="F245" s="346"/>
      <c r="G245" s="534"/>
    </row>
    <row r="246" spans="1:7" x14ac:dyDescent="0.25">
      <c r="A246" s="339" t="s">
        <v>86</v>
      </c>
      <c r="B246" s="171"/>
      <c r="C246" s="331"/>
      <c r="D246" s="171"/>
      <c r="E246" s="331"/>
      <c r="F246" s="346"/>
      <c r="G246" s="534"/>
    </row>
    <row r="247" spans="1:7" x14ac:dyDescent="0.25">
      <c r="A247" s="339" t="s">
        <v>86</v>
      </c>
      <c r="B247" s="171"/>
      <c r="C247" s="331"/>
      <c r="D247" s="171"/>
      <c r="E247" s="331"/>
      <c r="F247" s="346"/>
      <c r="G247" s="534"/>
    </row>
    <row r="248" spans="1:7" x14ac:dyDescent="0.25">
      <c r="A248" s="339" t="s">
        <v>86</v>
      </c>
      <c r="B248" s="171"/>
      <c r="C248" s="331"/>
      <c r="D248" s="171"/>
      <c r="E248" s="331"/>
      <c r="F248" s="346"/>
      <c r="G248" s="534"/>
    </row>
    <row r="249" spans="1:7" x14ac:dyDescent="0.25">
      <c r="A249" s="339" t="s">
        <v>86</v>
      </c>
      <c r="B249" s="171"/>
      <c r="C249" s="331"/>
      <c r="D249" s="171"/>
      <c r="E249" s="331"/>
      <c r="F249" s="346"/>
      <c r="G249" s="534"/>
    </row>
    <row r="250" spans="1:7" x14ac:dyDescent="0.25">
      <c r="A250" s="339" t="s">
        <v>86</v>
      </c>
      <c r="B250" s="171"/>
      <c r="C250" s="331"/>
      <c r="D250" s="171"/>
      <c r="E250" s="331"/>
      <c r="F250" s="346"/>
      <c r="G250" s="534"/>
    </row>
    <row r="251" spans="1:7" x14ac:dyDescent="0.25">
      <c r="A251" s="339" t="s">
        <v>86</v>
      </c>
      <c r="B251" s="171"/>
      <c r="C251" s="331"/>
      <c r="D251" s="171"/>
      <c r="E251" s="331"/>
      <c r="F251" s="346"/>
      <c r="G251" s="534"/>
    </row>
    <row r="252" spans="1:7" x14ac:dyDescent="0.25">
      <c r="A252" s="339" t="s">
        <v>86</v>
      </c>
      <c r="B252" s="171"/>
      <c r="C252" s="331"/>
      <c r="D252" s="171"/>
      <c r="E252" s="331"/>
      <c r="F252" s="346"/>
      <c r="G252" s="534"/>
    </row>
    <row r="253" spans="1:7" x14ac:dyDescent="0.25">
      <c r="A253" s="339" t="s">
        <v>86</v>
      </c>
      <c r="B253" s="171"/>
      <c r="C253" s="331"/>
      <c r="D253" s="171"/>
      <c r="E253" s="331"/>
      <c r="F253" s="346"/>
      <c r="G253" s="534"/>
    </row>
    <row r="254" spans="1:7" x14ac:dyDescent="0.25">
      <c r="A254" s="339" t="s">
        <v>86</v>
      </c>
      <c r="B254" s="171"/>
      <c r="C254" s="331"/>
      <c r="D254" s="171"/>
      <c r="E254" s="331"/>
      <c r="F254" s="346"/>
      <c r="G254" s="534"/>
    </row>
    <row r="255" spans="1:7" x14ac:dyDescent="0.25">
      <c r="A255" s="339" t="s">
        <v>86</v>
      </c>
      <c r="B255" s="171"/>
      <c r="C255" s="331"/>
      <c r="D255" s="171"/>
      <c r="E255" s="331"/>
      <c r="F255" s="346"/>
      <c r="G255" s="534"/>
    </row>
    <row r="256" spans="1:7" x14ac:dyDescent="0.25">
      <c r="A256" s="339" t="s">
        <v>86</v>
      </c>
      <c r="B256" s="171"/>
      <c r="C256" s="331"/>
      <c r="D256" s="171"/>
      <c r="E256" s="331"/>
      <c r="F256" s="346"/>
      <c r="G256" s="534"/>
    </row>
    <row r="257" spans="1:8" x14ac:dyDescent="0.25">
      <c r="A257" s="339" t="s">
        <v>86</v>
      </c>
      <c r="B257" s="171"/>
      <c r="C257" s="331"/>
      <c r="D257" s="171"/>
      <c r="E257" s="331"/>
      <c r="F257" s="346"/>
      <c r="G257" s="534"/>
    </row>
    <row r="258" spans="1:8" x14ac:dyDescent="0.25">
      <c r="A258" s="339" t="s">
        <v>86</v>
      </c>
      <c r="B258" s="171"/>
      <c r="C258" s="331"/>
      <c r="D258" s="171"/>
      <c r="E258" s="331"/>
      <c r="F258" s="346"/>
      <c r="G258" s="534"/>
    </row>
    <row r="259" spans="1:8" x14ac:dyDescent="0.25">
      <c r="A259" s="339" t="s">
        <v>86</v>
      </c>
      <c r="B259" s="171"/>
      <c r="C259" s="331"/>
      <c r="D259" s="171"/>
      <c r="E259" s="331"/>
      <c r="F259" s="346"/>
      <c r="G259" s="534"/>
    </row>
    <row r="260" spans="1:8" x14ac:dyDescent="0.25">
      <c r="A260" s="339" t="s">
        <v>86</v>
      </c>
      <c r="B260" s="171"/>
      <c r="C260" s="331"/>
      <c r="D260" s="171"/>
      <c r="E260" s="331"/>
      <c r="F260" s="346"/>
      <c r="G260" s="534"/>
    </row>
    <row r="261" spans="1:8" x14ac:dyDescent="0.25">
      <c r="A261" s="339" t="s">
        <v>86</v>
      </c>
      <c r="B261" s="171"/>
      <c r="C261" s="331"/>
      <c r="D261" s="171"/>
      <c r="E261" s="331"/>
      <c r="F261" s="346"/>
      <c r="G261" s="534"/>
    </row>
    <row r="262" spans="1:8" x14ac:dyDescent="0.25">
      <c r="A262" s="339" t="s">
        <v>86</v>
      </c>
      <c r="B262" s="171"/>
      <c r="C262" s="331"/>
      <c r="D262" s="171"/>
      <c r="E262" s="331"/>
      <c r="F262" s="346"/>
      <c r="G262" s="534"/>
    </row>
    <row r="263" spans="1:8" x14ac:dyDescent="0.25">
      <c r="A263" s="339" t="s">
        <v>86</v>
      </c>
      <c r="B263" s="171"/>
      <c r="C263" s="331"/>
      <c r="D263" s="171"/>
      <c r="E263" s="331"/>
      <c r="F263" s="346"/>
      <c r="G263" s="534"/>
    </row>
    <row r="264" spans="1:8" x14ac:dyDescent="0.25">
      <c r="A264" s="339" t="s">
        <v>86</v>
      </c>
      <c r="B264" s="171"/>
      <c r="C264" s="331"/>
      <c r="D264" s="171"/>
      <c r="E264" s="331"/>
      <c r="F264" s="346"/>
      <c r="G264" s="534"/>
    </row>
    <row r="265" spans="1:8" x14ac:dyDescent="0.25">
      <c r="A265" s="339" t="s">
        <v>86</v>
      </c>
      <c r="B265" s="171"/>
      <c r="C265" s="331"/>
      <c r="D265" s="171"/>
      <c r="E265" s="331"/>
      <c r="F265" s="346"/>
      <c r="G265" s="534"/>
    </row>
    <row r="266" spans="1:8" ht="15.75" thickBot="1" x14ac:dyDescent="0.3">
      <c r="A266" s="342" t="s">
        <v>86</v>
      </c>
      <c r="B266" s="343"/>
      <c r="C266" s="197"/>
      <c r="D266" s="343"/>
      <c r="E266" s="197"/>
      <c r="F266" s="346"/>
      <c r="G266" s="535"/>
    </row>
    <row r="267" spans="1:8" ht="15.75" thickBot="1" x14ac:dyDescent="0.3"/>
    <row r="268" spans="1:8" x14ac:dyDescent="0.25">
      <c r="A268" s="158" t="str">
        <f>'Istkosten rPhasenschieber'!B133</f>
        <v>rPSA 7</v>
      </c>
      <c r="B268" s="184" t="s">
        <v>84</v>
      </c>
      <c r="C268" s="184" t="s">
        <v>85</v>
      </c>
      <c r="D268" s="185" t="s">
        <v>95</v>
      </c>
      <c r="E268" s="185" t="s">
        <v>97</v>
      </c>
      <c r="F268" s="185" t="s">
        <v>88</v>
      </c>
      <c r="G268" s="185" t="s">
        <v>3</v>
      </c>
      <c r="H268" s="27" t="s">
        <v>3</v>
      </c>
    </row>
    <row r="269" spans="1:8" x14ac:dyDescent="0.25">
      <c r="A269" s="119" t="str">
        <f>'Istkosten Netzreserve'!B193</f>
        <v>Arbeitskosten</v>
      </c>
      <c r="B269" s="149">
        <f>SUM(B270:B310)</f>
        <v>0</v>
      </c>
      <c r="C269" s="248">
        <f>SUM(C270:C310)</f>
        <v>0</v>
      </c>
      <c r="D269" s="169">
        <f>SUM(D271:D310)</f>
        <v>0</v>
      </c>
      <c r="E269" s="249">
        <f>SUM(E271:E310)</f>
        <v>0</v>
      </c>
      <c r="F269" s="250"/>
      <c r="G269" s="250"/>
    </row>
    <row r="270" spans="1:8" x14ac:dyDescent="0.25">
      <c r="A270" s="106"/>
      <c r="B270" s="252"/>
      <c r="C270" s="252"/>
      <c r="D270" s="161"/>
      <c r="E270" s="161"/>
      <c r="F270" s="251"/>
      <c r="G270" s="251"/>
    </row>
    <row r="271" spans="1:8" x14ac:dyDescent="0.25">
      <c r="A271" s="339" t="s">
        <v>86</v>
      </c>
      <c r="B271" s="171"/>
      <c r="C271" s="331"/>
      <c r="D271" s="171"/>
      <c r="E271" s="331"/>
      <c r="F271" s="346"/>
      <c r="G271" s="534"/>
    </row>
    <row r="272" spans="1:8" x14ac:dyDescent="0.25">
      <c r="A272" s="339" t="s">
        <v>86</v>
      </c>
      <c r="B272" s="171"/>
      <c r="C272" s="331"/>
      <c r="D272" s="171"/>
      <c r="E272" s="331"/>
      <c r="F272" s="346"/>
      <c r="G272" s="534"/>
    </row>
    <row r="273" spans="1:7" x14ac:dyDescent="0.25">
      <c r="A273" s="339" t="s">
        <v>86</v>
      </c>
      <c r="B273" s="171"/>
      <c r="C273" s="331"/>
      <c r="D273" s="171"/>
      <c r="E273" s="331"/>
      <c r="F273" s="346"/>
      <c r="G273" s="534"/>
    </row>
    <row r="274" spans="1:7" x14ac:dyDescent="0.25">
      <c r="A274" s="339" t="s">
        <v>86</v>
      </c>
      <c r="B274" s="171"/>
      <c r="C274" s="331"/>
      <c r="D274" s="171"/>
      <c r="E274" s="331"/>
      <c r="F274" s="346"/>
      <c r="G274" s="534"/>
    </row>
    <row r="275" spans="1:7" x14ac:dyDescent="0.25">
      <c r="A275" s="339" t="s">
        <v>86</v>
      </c>
      <c r="B275" s="171"/>
      <c r="C275" s="331"/>
      <c r="D275" s="171"/>
      <c r="E275" s="331"/>
      <c r="F275" s="346"/>
      <c r="G275" s="534"/>
    </row>
    <row r="276" spans="1:7" x14ac:dyDescent="0.25">
      <c r="A276" s="339" t="s">
        <v>86</v>
      </c>
      <c r="B276" s="171"/>
      <c r="C276" s="331"/>
      <c r="D276" s="171"/>
      <c r="E276" s="331"/>
      <c r="F276" s="346"/>
      <c r="G276" s="534"/>
    </row>
    <row r="277" spans="1:7" x14ac:dyDescent="0.25">
      <c r="A277" s="339" t="s">
        <v>86</v>
      </c>
      <c r="B277" s="171"/>
      <c r="C277" s="331"/>
      <c r="D277" s="171"/>
      <c r="E277" s="331"/>
      <c r="F277" s="346"/>
      <c r="G277" s="534"/>
    </row>
    <row r="278" spans="1:7" x14ac:dyDescent="0.25">
      <c r="A278" s="339" t="s">
        <v>86</v>
      </c>
      <c r="B278" s="171"/>
      <c r="C278" s="331"/>
      <c r="D278" s="171"/>
      <c r="E278" s="331"/>
      <c r="F278" s="346"/>
      <c r="G278" s="534"/>
    </row>
    <row r="279" spans="1:7" x14ac:dyDescent="0.25">
      <c r="A279" s="339" t="s">
        <v>86</v>
      </c>
      <c r="B279" s="171"/>
      <c r="C279" s="331"/>
      <c r="D279" s="171"/>
      <c r="E279" s="331"/>
      <c r="F279" s="346"/>
      <c r="G279" s="534"/>
    </row>
    <row r="280" spans="1:7" x14ac:dyDescent="0.25">
      <c r="A280" s="339" t="s">
        <v>86</v>
      </c>
      <c r="B280" s="171"/>
      <c r="C280" s="331"/>
      <c r="D280" s="171"/>
      <c r="E280" s="331"/>
      <c r="F280" s="346"/>
      <c r="G280" s="534"/>
    </row>
    <row r="281" spans="1:7" x14ac:dyDescent="0.25">
      <c r="A281" s="339" t="s">
        <v>86</v>
      </c>
      <c r="B281" s="171"/>
      <c r="C281" s="331"/>
      <c r="D281" s="171"/>
      <c r="E281" s="331"/>
      <c r="F281" s="346"/>
      <c r="G281" s="534"/>
    </row>
    <row r="282" spans="1:7" x14ac:dyDescent="0.25">
      <c r="A282" s="339" t="s">
        <v>86</v>
      </c>
      <c r="B282" s="171"/>
      <c r="C282" s="331"/>
      <c r="D282" s="171"/>
      <c r="E282" s="331"/>
      <c r="F282" s="346"/>
      <c r="G282" s="534"/>
    </row>
    <row r="283" spans="1:7" x14ac:dyDescent="0.25">
      <c r="A283" s="339" t="s">
        <v>86</v>
      </c>
      <c r="B283" s="171"/>
      <c r="C283" s="331"/>
      <c r="D283" s="171"/>
      <c r="E283" s="331"/>
      <c r="F283" s="346"/>
      <c r="G283" s="534"/>
    </row>
    <row r="284" spans="1:7" x14ac:dyDescent="0.25">
      <c r="A284" s="339" t="s">
        <v>86</v>
      </c>
      <c r="B284" s="171"/>
      <c r="C284" s="331"/>
      <c r="D284" s="171"/>
      <c r="E284" s="331"/>
      <c r="F284" s="346"/>
      <c r="G284" s="534"/>
    </row>
    <row r="285" spans="1:7" x14ac:dyDescent="0.25">
      <c r="A285" s="339" t="s">
        <v>86</v>
      </c>
      <c r="B285" s="171"/>
      <c r="C285" s="331"/>
      <c r="D285" s="171"/>
      <c r="E285" s="331"/>
      <c r="F285" s="346"/>
      <c r="G285" s="534"/>
    </row>
    <row r="286" spans="1:7" x14ac:dyDescent="0.25">
      <c r="A286" s="339" t="s">
        <v>86</v>
      </c>
      <c r="B286" s="171"/>
      <c r="C286" s="331"/>
      <c r="D286" s="171"/>
      <c r="E286" s="331"/>
      <c r="F286" s="346"/>
      <c r="G286" s="534"/>
    </row>
    <row r="287" spans="1:7" x14ac:dyDescent="0.25">
      <c r="A287" s="339" t="s">
        <v>86</v>
      </c>
      <c r="B287" s="171"/>
      <c r="C287" s="331"/>
      <c r="D287" s="171"/>
      <c r="E287" s="331"/>
      <c r="F287" s="346"/>
      <c r="G287" s="534"/>
    </row>
    <row r="288" spans="1:7" x14ac:dyDescent="0.25">
      <c r="A288" s="339" t="s">
        <v>86</v>
      </c>
      <c r="B288" s="171"/>
      <c r="C288" s="331"/>
      <c r="D288" s="171"/>
      <c r="E288" s="331"/>
      <c r="F288" s="346"/>
      <c r="G288" s="534"/>
    </row>
    <row r="289" spans="1:7" x14ac:dyDescent="0.25">
      <c r="A289" s="339" t="s">
        <v>86</v>
      </c>
      <c r="B289" s="171"/>
      <c r="C289" s="331"/>
      <c r="D289" s="171"/>
      <c r="E289" s="331"/>
      <c r="F289" s="346"/>
      <c r="G289" s="534"/>
    </row>
    <row r="290" spans="1:7" x14ac:dyDescent="0.25">
      <c r="A290" s="339" t="s">
        <v>86</v>
      </c>
      <c r="B290" s="171"/>
      <c r="C290" s="331"/>
      <c r="D290" s="171"/>
      <c r="E290" s="331"/>
      <c r="F290" s="346"/>
      <c r="G290" s="534"/>
    </row>
    <row r="291" spans="1:7" x14ac:dyDescent="0.25">
      <c r="A291" s="339" t="s">
        <v>86</v>
      </c>
      <c r="B291" s="171"/>
      <c r="C291" s="331"/>
      <c r="D291" s="171"/>
      <c r="E291" s="331"/>
      <c r="F291" s="346"/>
      <c r="G291" s="534"/>
    </row>
    <row r="292" spans="1:7" x14ac:dyDescent="0.25">
      <c r="A292" s="339" t="s">
        <v>86</v>
      </c>
      <c r="B292" s="171"/>
      <c r="C292" s="331"/>
      <c r="D292" s="171"/>
      <c r="E292" s="331"/>
      <c r="F292" s="346"/>
      <c r="G292" s="534"/>
    </row>
    <row r="293" spans="1:7" x14ac:dyDescent="0.25">
      <c r="A293" s="339" t="s">
        <v>86</v>
      </c>
      <c r="B293" s="171"/>
      <c r="C293" s="331"/>
      <c r="D293" s="171"/>
      <c r="E293" s="331"/>
      <c r="F293" s="346"/>
      <c r="G293" s="534"/>
    </row>
    <row r="294" spans="1:7" x14ac:dyDescent="0.25">
      <c r="A294" s="339" t="s">
        <v>86</v>
      </c>
      <c r="B294" s="171"/>
      <c r="C294" s="331"/>
      <c r="D294" s="171"/>
      <c r="E294" s="331"/>
      <c r="F294" s="346"/>
      <c r="G294" s="534"/>
    </row>
    <row r="295" spans="1:7" x14ac:dyDescent="0.25">
      <c r="A295" s="339" t="s">
        <v>86</v>
      </c>
      <c r="B295" s="171"/>
      <c r="C295" s="331"/>
      <c r="D295" s="171"/>
      <c r="E295" s="331"/>
      <c r="F295" s="346"/>
      <c r="G295" s="534"/>
    </row>
    <row r="296" spans="1:7" x14ac:dyDescent="0.25">
      <c r="A296" s="339" t="s">
        <v>86</v>
      </c>
      <c r="B296" s="171"/>
      <c r="C296" s="331"/>
      <c r="D296" s="171"/>
      <c r="E296" s="331"/>
      <c r="F296" s="346"/>
      <c r="G296" s="534"/>
    </row>
    <row r="297" spans="1:7" x14ac:dyDescent="0.25">
      <c r="A297" s="339" t="s">
        <v>86</v>
      </c>
      <c r="B297" s="171"/>
      <c r="C297" s="331"/>
      <c r="D297" s="171"/>
      <c r="E297" s="331"/>
      <c r="F297" s="346"/>
      <c r="G297" s="534"/>
    </row>
    <row r="298" spans="1:7" x14ac:dyDescent="0.25">
      <c r="A298" s="339" t="s">
        <v>86</v>
      </c>
      <c r="B298" s="171"/>
      <c r="C298" s="331"/>
      <c r="D298" s="171"/>
      <c r="E298" s="331"/>
      <c r="F298" s="346"/>
      <c r="G298" s="534"/>
    </row>
    <row r="299" spans="1:7" x14ac:dyDescent="0.25">
      <c r="A299" s="339" t="s">
        <v>86</v>
      </c>
      <c r="B299" s="171"/>
      <c r="C299" s="331"/>
      <c r="D299" s="171"/>
      <c r="E299" s="331"/>
      <c r="F299" s="346"/>
      <c r="G299" s="534"/>
    </row>
    <row r="300" spans="1:7" x14ac:dyDescent="0.25">
      <c r="A300" s="339" t="s">
        <v>86</v>
      </c>
      <c r="B300" s="171"/>
      <c r="C300" s="331"/>
      <c r="D300" s="171"/>
      <c r="E300" s="331"/>
      <c r="F300" s="346"/>
      <c r="G300" s="534"/>
    </row>
    <row r="301" spans="1:7" x14ac:dyDescent="0.25">
      <c r="A301" s="339" t="s">
        <v>86</v>
      </c>
      <c r="B301" s="171"/>
      <c r="C301" s="331"/>
      <c r="D301" s="171"/>
      <c r="E301" s="331"/>
      <c r="F301" s="346"/>
      <c r="G301" s="534"/>
    </row>
    <row r="302" spans="1:7" x14ac:dyDescent="0.25">
      <c r="A302" s="339" t="s">
        <v>86</v>
      </c>
      <c r="B302" s="171"/>
      <c r="C302" s="331"/>
      <c r="D302" s="171"/>
      <c r="E302" s="331"/>
      <c r="F302" s="346"/>
      <c r="G302" s="534"/>
    </row>
    <row r="303" spans="1:7" x14ac:dyDescent="0.25">
      <c r="A303" s="339" t="s">
        <v>86</v>
      </c>
      <c r="B303" s="171"/>
      <c r="C303" s="331"/>
      <c r="D303" s="171"/>
      <c r="E303" s="331"/>
      <c r="F303" s="346"/>
      <c r="G303" s="534"/>
    </row>
    <row r="304" spans="1:7" x14ac:dyDescent="0.25">
      <c r="A304" s="339" t="s">
        <v>86</v>
      </c>
      <c r="B304" s="171"/>
      <c r="C304" s="331"/>
      <c r="D304" s="171"/>
      <c r="E304" s="331"/>
      <c r="F304" s="346"/>
      <c r="G304" s="534"/>
    </row>
    <row r="305" spans="1:8" x14ac:dyDescent="0.25">
      <c r="A305" s="339" t="s">
        <v>86</v>
      </c>
      <c r="B305" s="171"/>
      <c r="C305" s="331"/>
      <c r="D305" s="171"/>
      <c r="E305" s="331"/>
      <c r="F305" s="346"/>
      <c r="G305" s="534"/>
    </row>
    <row r="306" spans="1:8" x14ac:dyDescent="0.25">
      <c r="A306" s="339" t="s">
        <v>86</v>
      </c>
      <c r="B306" s="171"/>
      <c r="C306" s="331"/>
      <c r="D306" s="171"/>
      <c r="E306" s="331"/>
      <c r="F306" s="346"/>
      <c r="G306" s="534"/>
    </row>
    <row r="307" spans="1:8" x14ac:dyDescent="0.25">
      <c r="A307" s="339" t="s">
        <v>86</v>
      </c>
      <c r="B307" s="171"/>
      <c r="C307" s="331"/>
      <c r="D307" s="171"/>
      <c r="E307" s="331"/>
      <c r="F307" s="346"/>
      <c r="G307" s="534"/>
    </row>
    <row r="308" spans="1:8" x14ac:dyDescent="0.25">
      <c r="A308" s="339" t="s">
        <v>86</v>
      </c>
      <c r="B308" s="171"/>
      <c r="C308" s="331"/>
      <c r="D308" s="171"/>
      <c r="E308" s="331"/>
      <c r="F308" s="346"/>
      <c r="G308" s="534"/>
    </row>
    <row r="309" spans="1:8" x14ac:dyDescent="0.25">
      <c r="A309" s="339" t="s">
        <v>86</v>
      </c>
      <c r="B309" s="171"/>
      <c r="C309" s="331"/>
      <c r="D309" s="171"/>
      <c r="E309" s="331"/>
      <c r="F309" s="346"/>
      <c r="G309" s="534"/>
    </row>
    <row r="310" spans="1:8" ht="15.75" thickBot="1" x14ac:dyDescent="0.3">
      <c r="A310" s="342" t="s">
        <v>86</v>
      </c>
      <c r="B310" s="343"/>
      <c r="C310" s="197"/>
      <c r="D310" s="343"/>
      <c r="E310" s="197"/>
      <c r="F310" s="346"/>
      <c r="G310" s="535"/>
    </row>
    <row r="311" spans="1:8" ht="15.75" thickBot="1" x14ac:dyDescent="0.3"/>
    <row r="312" spans="1:8" x14ac:dyDescent="0.25">
      <c r="A312" s="158" t="str">
        <f>'Istkosten rPhasenschieber'!B151</f>
        <v>rPSA 8</v>
      </c>
      <c r="B312" s="184" t="s">
        <v>84</v>
      </c>
      <c r="C312" s="184" t="s">
        <v>85</v>
      </c>
      <c r="D312" s="185" t="s">
        <v>95</v>
      </c>
      <c r="E312" s="185" t="s">
        <v>97</v>
      </c>
      <c r="F312" s="185" t="s">
        <v>88</v>
      </c>
      <c r="G312" s="185" t="s">
        <v>3</v>
      </c>
      <c r="H312" s="27" t="s">
        <v>3</v>
      </c>
    </row>
    <row r="313" spans="1:8" x14ac:dyDescent="0.25">
      <c r="A313" s="119" t="str">
        <f>'Istkosten Netzreserve'!B211</f>
        <v>Arbeitskosten</v>
      </c>
      <c r="B313" s="149">
        <f>SUM(B314:B354)</f>
        <v>0</v>
      </c>
      <c r="C313" s="248">
        <f>SUM(C314:C354)</f>
        <v>0</v>
      </c>
      <c r="D313" s="169">
        <f>SUM(D315:D354)</f>
        <v>0</v>
      </c>
      <c r="E313" s="249">
        <f>SUM(E315:E354)</f>
        <v>0</v>
      </c>
      <c r="F313" s="250"/>
      <c r="G313" s="250"/>
    </row>
    <row r="314" spans="1:8" x14ac:dyDescent="0.25">
      <c r="A314" s="106"/>
      <c r="B314" s="252"/>
      <c r="C314" s="252"/>
      <c r="D314" s="161"/>
      <c r="E314" s="161"/>
      <c r="F314" s="251"/>
      <c r="G314" s="251"/>
    </row>
    <row r="315" spans="1:8" x14ac:dyDescent="0.25">
      <c r="A315" s="339" t="s">
        <v>86</v>
      </c>
      <c r="B315" s="171"/>
      <c r="C315" s="331"/>
      <c r="D315" s="171"/>
      <c r="E315" s="331"/>
      <c r="F315" s="346"/>
      <c r="G315" s="534"/>
    </row>
    <row r="316" spans="1:8" x14ac:dyDescent="0.25">
      <c r="A316" s="339" t="s">
        <v>86</v>
      </c>
      <c r="B316" s="171"/>
      <c r="C316" s="331"/>
      <c r="D316" s="171"/>
      <c r="E316" s="331"/>
      <c r="F316" s="346"/>
      <c r="G316" s="534"/>
    </row>
    <row r="317" spans="1:8" x14ac:dyDescent="0.25">
      <c r="A317" s="339" t="s">
        <v>86</v>
      </c>
      <c r="B317" s="171"/>
      <c r="C317" s="331"/>
      <c r="D317" s="171"/>
      <c r="E317" s="331"/>
      <c r="F317" s="346"/>
      <c r="G317" s="534"/>
    </row>
    <row r="318" spans="1:8" x14ac:dyDescent="0.25">
      <c r="A318" s="339" t="s">
        <v>86</v>
      </c>
      <c r="B318" s="171"/>
      <c r="C318" s="331"/>
      <c r="D318" s="171"/>
      <c r="E318" s="331"/>
      <c r="F318" s="346"/>
      <c r="G318" s="534"/>
    </row>
    <row r="319" spans="1:8" x14ac:dyDescent="0.25">
      <c r="A319" s="339" t="s">
        <v>86</v>
      </c>
      <c r="B319" s="171"/>
      <c r="C319" s="331"/>
      <c r="D319" s="171"/>
      <c r="E319" s="331"/>
      <c r="F319" s="346"/>
      <c r="G319" s="534"/>
    </row>
    <row r="320" spans="1:8" x14ac:dyDescent="0.25">
      <c r="A320" s="339" t="s">
        <v>86</v>
      </c>
      <c r="B320" s="171"/>
      <c r="C320" s="331"/>
      <c r="D320" s="171"/>
      <c r="E320" s="331"/>
      <c r="F320" s="346"/>
      <c r="G320" s="534"/>
    </row>
    <row r="321" spans="1:7" x14ac:dyDescent="0.25">
      <c r="A321" s="339" t="s">
        <v>86</v>
      </c>
      <c r="B321" s="171"/>
      <c r="C321" s="331"/>
      <c r="D321" s="171"/>
      <c r="E321" s="331"/>
      <c r="F321" s="346"/>
      <c r="G321" s="534"/>
    </row>
    <row r="322" spans="1:7" x14ac:dyDescent="0.25">
      <c r="A322" s="339" t="s">
        <v>86</v>
      </c>
      <c r="B322" s="171"/>
      <c r="C322" s="331"/>
      <c r="D322" s="171"/>
      <c r="E322" s="331"/>
      <c r="F322" s="346"/>
      <c r="G322" s="534"/>
    </row>
    <row r="323" spans="1:7" x14ac:dyDescent="0.25">
      <c r="A323" s="339" t="s">
        <v>86</v>
      </c>
      <c r="B323" s="171"/>
      <c r="C323" s="331"/>
      <c r="D323" s="171"/>
      <c r="E323" s="331"/>
      <c r="F323" s="346"/>
      <c r="G323" s="534"/>
    </row>
    <row r="324" spans="1:7" x14ac:dyDescent="0.25">
      <c r="A324" s="339" t="s">
        <v>86</v>
      </c>
      <c r="B324" s="171"/>
      <c r="C324" s="331"/>
      <c r="D324" s="171"/>
      <c r="E324" s="331"/>
      <c r="F324" s="346"/>
      <c r="G324" s="534"/>
    </row>
    <row r="325" spans="1:7" x14ac:dyDescent="0.25">
      <c r="A325" s="339" t="s">
        <v>86</v>
      </c>
      <c r="B325" s="171"/>
      <c r="C325" s="331"/>
      <c r="D325" s="171"/>
      <c r="E325" s="331"/>
      <c r="F325" s="346"/>
      <c r="G325" s="534"/>
    </row>
    <row r="326" spans="1:7" x14ac:dyDescent="0.25">
      <c r="A326" s="339" t="s">
        <v>86</v>
      </c>
      <c r="B326" s="171"/>
      <c r="C326" s="331"/>
      <c r="D326" s="171"/>
      <c r="E326" s="331"/>
      <c r="F326" s="346"/>
      <c r="G326" s="534"/>
    </row>
    <row r="327" spans="1:7" x14ac:dyDescent="0.25">
      <c r="A327" s="339" t="s">
        <v>86</v>
      </c>
      <c r="B327" s="171"/>
      <c r="C327" s="331"/>
      <c r="D327" s="171"/>
      <c r="E327" s="331"/>
      <c r="F327" s="346"/>
      <c r="G327" s="534"/>
    </row>
    <row r="328" spans="1:7" x14ac:dyDescent="0.25">
      <c r="A328" s="339" t="s">
        <v>86</v>
      </c>
      <c r="B328" s="171"/>
      <c r="C328" s="331"/>
      <c r="D328" s="171"/>
      <c r="E328" s="331"/>
      <c r="F328" s="346"/>
      <c r="G328" s="534"/>
    </row>
    <row r="329" spans="1:7" x14ac:dyDescent="0.25">
      <c r="A329" s="339" t="s">
        <v>86</v>
      </c>
      <c r="B329" s="171"/>
      <c r="C329" s="331"/>
      <c r="D329" s="171"/>
      <c r="E329" s="331"/>
      <c r="F329" s="346"/>
      <c r="G329" s="534"/>
    </row>
    <row r="330" spans="1:7" x14ac:dyDescent="0.25">
      <c r="A330" s="339" t="s">
        <v>86</v>
      </c>
      <c r="B330" s="171"/>
      <c r="C330" s="331"/>
      <c r="D330" s="171"/>
      <c r="E330" s="331"/>
      <c r="F330" s="346"/>
      <c r="G330" s="534"/>
    </row>
    <row r="331" spans="1:7" x14ac:dyDescent="0.25">
      <c r="A331" s="339" t="s">
        <v>86</v>
      </c>
      <c r="B331" s="171"/>
      <c r="C331" s="331"/>
      <c r="D331" s="171"/>
      <c r="E331" s="331"/>
      <c r="F331" s="346"/>
      <c r="G331" s="534"/>
    </row>
    <row r="332" spans="1:7" x14ac:dyDescent="0.25">
      <c r="A332" s="339" t="s">
        <v>86</v>
      </c>
      <c r="B332" s="171"/>
      <c r="C332" s="331"/>
      <c r="D332" s="171"/>
      <c r="E332" s="331"/>
      <c r="F332" s="346"/>
      <c r="G332" s="534"/>
    </row>
    <row r="333" spans="1:7" x14ac:dyDescent="0.25">
      <c r="A333" s="339" t="s">
        <v>86</v>
      </c>
      <c r="B333" s="171"/>
      <c r="C333" s="331"/>
      <c r="D333" s="171"/>
      <c r="E333" s="331"/>
      <c r="F333" s="346"/>
      <c r="G333" s="534"/>
    </row>
    <row r="334" spans="1:7" x14ac:dyDescent="0.25">
      <c r="A334" s="339" t="s">
        <v>86</v>
      </c>
      <c r="B334" s="171"/>
      <c r="C334" s="331"/>
      <c r="D334" s="171"/>
      <c r="E334" s="331"/>
      <c r="F334" s="346"/>
      <c r="G334" s="534"/>
    </row>
    <row r="335" spans="1:7" x14ac:dyDescent="0.25">
      <c r="A335" s="339" t="s">
        <v>86</v>
      </c>
      <c r="B335" s="171"/>
      <c r="C335" s="331"/>
      <c r="D335" s="171"/>
      <c r="E335" s="331"/>
      <c r="F335" s="346"/>
      <c r="G335" s="534"/>
    </row>
    <row r="336" spans="1:7" x14ac:dyDescent="0.25">
      <c r="A336" s="339" t="s">
        <v>86</v>
      </c>
      <c r="B336" s="171"/>
      <c r="C336" s="331"/>
      <c r="D336" s="171"/>
      <c r="E336" s="331"/>
      <c r="F336" s="346"/>
      <c r="G336" s="534"/>
    </row>
    <row r="337" spans="1:7" x14ac:dyDescent="0.25">
      <c r="A337" s="339" t="s">
        <v>86</v>
      </c>
      <c r="B337" s="171"/>
      <c r="C337" s="331"/>
      <c r="D337" s="171"/>
      <c r="E337" s="331"/>
      <c r="F337" s="346"/>
      <c r="G337" s="534"/>
    </row>
    <row r="338" spans="1:7" x14ac:dyDescent="0.25">
      <c r="A338" s="339" t="s">
        <v>86</v>
      </c>
      <c r="B338" s="171"/>
      <c r="C338" s="331"/>
      <c r="D338" s="171"/>
      <c r="E338" s="331"/>
      <c r="F338" s="346"/>
      <c r="G338" s="534"/>
    </row>
    <row r="339" spans="1:7" x14ac:dyDescent="0.25">
      <c r="A339" s="339" t="s">
        <v>86</v>
      </c>
      <c r="B339" s="171"/>
      <c r="C339" s="331"/>
      <c r="D339" s="171"/>
      <c r="E339" s="331"/>
      <c r="F339" s="346"/>
      <c r="G339" s="534"/>
    </row>
    <row r="340" spans="1:7" x14ac:dyDescent="0.25">
      <c r="A340" s="339" t="s">
        <v>86</v>
      </c>
      <c r="B340" s="171"/>
      <c r="C340" s="331"/>
      <c r="D340" s="171"/>
      <c r="E340" s="331"/>
      <c r="F340" s="346"/>
      <c r="G340" s="534"/>
    </row>
    <row r="341" spans="1:7" x14ac:dyDescent="0.25">
      <c r="A341" s="339" t="s">
        <v>86</v>
      </c>
      <c r="B341" s="171"/>
      <c r="C341" s="331"/>
      <c r="D341" s="171"/>
      <c r="E341" s="331"/>
      <c r="F341" s="346"/>
      <c r="G341" s="534"/>
    </row>
    <row r="342" spans="1:7" x14ac:dyDescent="0.25">
      <c r="A342" s="339" t="s">
        <v>86</v>
      </c>
      <c r="B342" s="171"/>
      <c r="C342" s="331"/>
      <c r="D342" s="171"/>
      <c r="E342" s="331"/>
      <c r="F342" s="346"/>
      <c r="G342" s="534"/>
    </row>
    <row r="343" spans="1:7" x14ac:dyDescent="0.25">
      <c r="A343" s="339" t="s">
        <v>86</v>
      </c>
      <c r="B343" s="171"/>
      <c r="C343" s="331"/>
      <c r="D343" s="171"/>
      <c r="E343" s="331"/>
      <c r="F343" s="346"/>
      <c r="G343" s="534"/>
    </row>
    <row r="344" spans="1:7" x14ac:dyDescent="0.25">
      <c r="A344" s="339" t="s">
        <v>86</v>
      </c>
      <c r="B344" s="171"/>
      <c r="C344" s="331"/>
      <c r="D344" s="171"/>
      <c r="E344" s="331"/>
      <c r="F344" s="346"/>
      <c r="G344" s="534"/>
    </row>
    <row r="345" spans="1:7" x14ac:dyDescent="0.25">
      <c r="A345" s="339" t="s">
        <v>86</v>
      </c>
      <c r="B345" s="171"/>
      <c r="C345" s="331"/>
      <c r="D345" s="171"/>
      <c r="E345" s="331"/>
      <c r="F345" s="346"/>
      <c r="G345" s="534"/>
    </row>
    <row r="346" spans="1:7" x14ac:dyDescent="0.25">
      <c r="A346" s="339" t="s">
        <v>86</v>
      </c>
      <c r="B346" s="171"/>
      <c r="C346" s="331"/>
      <c r="D346" s="171"/>
      <c r="E346" s="331"/>
      <c r="F346" s="346"/>
      <c r="G346" s="534"/>
    </row>
    <row r="347" spans="1:7" x14ac:dyDescent="0.25">
      <c r="A347" s="339" t="s">
        <v>86</v>
      </c>
      <c r="B347" s="171"/>
      <c r="C347" s="331"/>
      <c r="D347" s="171"/>
      <c r="E347" s="331"/>
      <c r="F347" s="346"/>
      <c r="G347" s="534"/>
    </row>
    <row r="348" spans="1:7" x14ac:dyDescent="0.25">
      <c r="A348" s="339" t="s">
        <v>86</v>
      </c>
      <c r="B348" s="171"/>
      <c r="C348" s="331"/>
      <c r="D348" s="171"/>
      <c r="E348" s="331"/>
      <c r="F348" s="346"/>
      <c r="G348" s="534"/>
    </row>
    <row r="349" spans="1:7" x14ac:dyDescent="0.25">
      <c r="A349" s="339" t="s">
        <v>86</v>
      </c>
      <c r="B349" s="171"/>
      <c r="C349" s="331"/>
      <c r="D349" s="171"/>
      <c r="E349" s="331"/>
      <c r="F349" s="346"/>
      <c r="G349" s="534"/>
    </row>
    <row r="350" spans="1:7" x14ac:dyDescent="0.25">
      <c r="A350" s="339" t="s">
        <v>86</v>
      </c>
      <c r="B350" s="171"/>
      <c r="C350" s="331"/>
      <c r="D350" s="171"/>
      <c r="E350" s="331"/>
      <c r="F350" s="346"/>
      <c r="G350" s="534"/>
    </row>
    <row r="351" spans="1:7" x14ac:dyDescent="0.25">
      <c r="A351" s="339" t="s">
        <v>86</v>
      </c>
      <c r="B351" s="171"/>
      <c r="C351" s="331"/>
      <c r="D351" s="171"/>
      <c r="E351" s="331"/>
      <c r="F351" s="346"/>
      <c r="G351" s="534"/>
    </row>
    <row r="352" spans="1:7" x14ac:dyDescent="0.25">
      <c r="A352" s="339" t="s">
        <v>86</v>
      </c>
      <c r="B352" s="171"/>
      <c r="C352" s="331"/>
      <c r="D352" s="171"/>
      <c r="E352" s="331"/>
      <c r="F352" s="346"/>
      <c r="G352" s="534"/>
    </row>
    <row r="353" spans="1:8" x14ac:dyDescent="0.25">
      <c r="A353" s="339" t="s">
        <v>86</v>
      </c>
      <c r="B353" s="171"/>
      <c r="C353" s="331"/>
      <c r="D353" s="171"/>
      <c r="E353" s="331"/>
      <c r="F353" s="346"/>
      <c r="G353" s="534"/>
    </row>
    <row r="354" spans="1:8" ht="15.75" thickBot="1" x14ac:dyDescent="0.3">
      <c r="A354" s="342" t="s">
        <v>86</v>
      </c>
      <c r="B354" s="343"/>
      <c r="C354" s="197"/>
      <c r="D354" s="343"/>
      <c r="E354" s="197"/>
      <c r="F354" s="346"/>
      <c r="G354" s="535"/>
    </row>
    <row r="355" spans="1:8" ht="15.75" thickBot="1" x14ac:dyDescent="0.3"/>
    <row r="356" spans="1:8" x14ac:dyDescent="0.25">
      <c r="A356" s="158" t="str">
        <f>'Istkosten rPhasenschieber'!B169</f>
        <v>rPSA 9</v>
      </c>
      <c r="B356" s="184" t="s">
        <v>84</v>
      </c>
      <c r="C356" s="184" t="s">
        <v>85</v>
      </c>
      <c r="D356" s="185" t="s">
        <v>95</v>
      </c>
      <c r="E356" s="185" t="s">
        <v>97</v>
      </c>
      <c r="F356" s="185" t="s">
        <v>88</v>
      </c>
      <c r="G356" s="185" t="s">
        <v>3</v>
      </c>
      <c r="H356" s="27" t="s">
        <v>3</v>
      </c>
    </row>
    <row r="357" spans="1:8" x14ac:dyDescent="0.25">
      <c r="A357" s="119" t="str">
        <f>'Istkosten Netzreserve'!B229</f>
        <v>Arbeitskosten</v>
      </c>
      <c r="B357" s="149">
        <f>SUM(B358:B398)</f>
        <v>0</v>
      </c>
      <c r="C357" s="248">
        <f>SUM(C358:C398)</f>
        <v>0</v>
      </c>
      <c r="D357" s="169">
        <f>SUM(D359:D398)</f>
        <v>0</v>
      </c>
      <c r="E357" s="249">
        <f>SUM(E359:E398)</f>
        <v>0</v>
      </c>
      <c r="F357" s="250"/>
      <c r="G357" s="250"/>
    </row>
    <row r="358" spans="1:8" x14ac:dyDescent="0.25">
      <c r="A358" s="106"/>
      <c r="B358" s="252"/>
      <c r="C358" s="252"/>
      <c r="D358" s="161"/>
      <c r="E358" s="161"/>
      <c r="F358" s="251"/>
      <c r="G358" s="251"/>
    </row>
    <row r="359" spans="1:8" x14ac:dyDescent="0.25">
      <c r="A359" s="339" t="s">
        <v>86</v>
      </c>
      <c r="B359" s="171"/>
      <c r="C359" s="331"/>
      <c r="D359" s="171"/>
      <c r="E359" s="331"/>
      <c r="F359" s="346"/>
      <c r="G359" s="534"/>
    </row>
    <row r="360" spans="1:8" x14ac:dyDescent="0.25">
      <c r="A360" s="339" t="s">
        <v>86</v>
      </c>
      <c r="B360" s="171"/>
      <c r="C360" s="331"/>
      <c r="D360" s="171"/>
      <c r="E360" s="331"/>
      <c r="F360" s="346"/>
      <c r="G360" s="534"/>
    </row>
    <row r="361" spans="1:8" x14ac:dyDescent="0.25">
      <c r="A361" s="339" t="s">
        <v>86</v>
      </c>
      <c r="B361" s="171"/>
      <c r="C361" s="331"/>
      <c r="D361" s="171"/>
      <c r="E361" s="331"/>
      <c r="F361" s="346"/>
      <c r="G361" s="534"/>
    </row>
    <row r="362" spans="1:8" x14ac:dyDescent="0.25">
      <c r="A362" s="339" t="s">
        <v>86</v>
      </c>
      <c r="B362" s="171"/>
      <c r="C362" s="331"/>
      <c r="D362" s="171"/>
      <c r="E362" s="331"/>
      <c r="F362" s="346"/>
      <c r="G362" s="534"/>
    </row>
    <row r="363" spans="1:8" x14ac:dyDescent="0.25">
      <c r="A363" s="339" t="s">
        <v>86</v>
      </c>
      <c r="B363" s="171"/>
      <c r="C363" s="331"/>
      <c r="D363" s="171"/>
      <c r="E363" s="331"/>
      <c r="F363" s="346"/>
      <c r="G363" s="534"/>
    </row>
    <row r="364" spans="1:8" x14ac:dyDescent="0.25">
      <c r="A364" s="339" t="s">
        <v>86</v>
      </c>
      <c r="B364" s="171"/>
      <c r="C364" s="331"/>
      <c r="D364" s="171"/>
      <c r="E364" s="331"/>
      <c r="F364" s="346"/>
      <c r="G364" s="534"/>
    </row>
    <row r="365" spans="1:8" x14ac:dyDescent="0.25">
      <c r="A365" s="339" t="s">
        <v>86</v>
      </c>
      <c r="B365" s="171"/>
      <c r="C365" s="331"/>
      <c r="D365" s="171"/>
      <c r="E365" s="331"/>
      <c r="F365" s="346"/>
      <c r="G365" s="534"/>
    </row>
    <row r="366" spans="1:8" x14ac:dyDescent="0.25">
      <c r="A366" s="339" t="s">
        <v>86</v>
      </c>
      <c r="B366" s="171"/>
      <c r="C366" s="331"/>
      <c r="D366" s="171"/>
      <c r="E366" s="331"/>
      <c r="F366" s="346"/>
      <c r="G366" s="534"/>
    </row>
    <row r="367" spans="1:8" x14ac:dyDescent="0.25">
      <c r="A367" s="339" t="s">
        <v>86</v>
      </c>
      <c r="B367" s="171"/>
      <c r="C367" s="331"/>
      <c r="D367" s="171"/>
      <c r="E367" s="331"/>
      <c r="F367" s="346"/>
      <c r="G367" s="534"/>
    </row>
    <row r="368" spans="1:8" x14ac:dyDescent="0.25">
      <c r="A368" s="339" t="s">
        <v>86</v>
      </c>
      <c r="B368" s="171"/>
      <c r="C368" s="331"/>
      <c r="D368" s="171"/>
      <c r="E368" s="331"/>
      <c r="F368" s="346"/>
      <c r="G368" s="534"/>
    </row>
    <row r="369" spans="1:7" x14ac:dyDescent="0.25">
      <c r="A369" s="339" t="s">
        <v>86</v>
      </c>
      <c r="B369" s="171"/>
      <c r="C369" s="331"/>
      <c r="D369" s="171"/>
      <c r="E369" s="331"/>
      <c r="F369" s="346"/>
      <c r="G369" s="534"/>
    </row>
    <row r="370" spans="1:7" x14ac:dyDescent="0.25">
      <c r="A370" s="339" t="s">
        <v>86</v>
      </c>
      <c r="B370" s="171"/>
      <c r="C370" s="331"/>
      <c r="D370" s="171"/>
      <c r="E370" s="331"/>
      <c r="F370" s="346"/>
      <c r="G370" s="534"/>
    </row>
    <row r="371" spans="1:7" x14ac:dyDescent="0.25">
      <c r="A371" s="339" t="s">
        <v>86</v>
      </c>
      <c r="B371" s="171"/>
      <c r="C371" s="331"/>
      <c r="D371" s="171"/>
      <c r="E371" s="331"/>
      <c r="F371" s="346"/>
      <c r="G371" s="534"/>
    </row>
    <row r="372" spans="1:7" x14ac:dyDescent="0.25">
      <c r="A372" s="339" t="s">
        <v>86</v>
      </c>
      <c r="B372" s="171"/>
      <c r="C372" s="331"/>
      <c r="D372" s="171"/>
      <c r="E372" s="331"/>
      <c r="F372" s="346"/>
      <c r="G372" s="534"/>
    </row>
    <row r="373" spans="1:7" x14ac:dyDescent="0.25">
      <c r="A373" s="339" t="s">
        <v>86</v>
      </c>
      <c r="B373" s="171"/>
      <c r="C373" s="331"/>
      <c r="D373" s="171"/>
      <c r="E373" s="331"/>
      <c r="F373" s="346"/>
      <c r="G373" s="534"/>
    </row>
    <row r="374" spans="1:7" x14ac:dyDescent="0.25">
      <c r="A374" s="339" t="s">
        <v>86</v>
      </c>
      <c r="B374" s="171"/>
      <c r="C374" s="331"/>
      <c r="D374" s="171"/>
      <c r="E374" s="331"/>
      <c r="F374" s="346"/>
      <c r="G374" s="534"/>
    </row>
    <row r="375" spans="1:7" x14ac:dyDescent="0.25">
      <c r="A375" s="339" t="s">
        <v>86</v>
      </c>
      <c r="B375" s="171"/>
      <c r="C375" s="331"/>
      <c r="D375" s="171"/>
      <c r="E375" s="331"/>
      <c r="F375" s="346"/>
      <c r="G375" s="534"/>
    </row>
    <row r="376" spans="1:7" x14ac:dyDescent="0.25">
      <c r="A376" s="339" t="s">
        <v>86</v>
      </c>
      <c r="B376" s="171"/>
      <c r="C376" s="331"/>
      <c r="D376" s="171"/>
      <c r="E376" s="331"/>
      <c r="F376" s="346"/>
      <c r="G376" s="534"/>
    </row>
    <row r="377" spans="1:7" x14ac:dyDescent="0.25">
      <c r="A377" s="339" t="s">
        <v>86</v>
      </c>
      <c r="B377" s="171"/>
      <c r="C377" s="331"/>
      <c r="D377" s="171"/>
      <c r="E377" s="331"/>
      <c r="F377" s="346"/>
      <c r="G377" s="534"/>
    </row>
    <row r="378" spans="1:7" x14ac:dyDescent="0.25">
      <c r="A378" s="339" t="s">
        <v>86</v>
      </c>
      <c r="B378" s="171"/>
      <c r="C378" s="331"/>
      <c r="D378" s="171"/>
      <c r="E378" s="331"/>
      <c r="F378" s="346"/>
      <c r="G378" s="534"/>
    </row>
    <row r="379" spans="1:7" x14ac:dyDescent="0.25">
      <c r="A379" s="339" t="s">
        <v>86</v>
      </c>
      <c r="B379" s="171"/>
      <c r="C379" s="331"/>
      <c r="D379" s="171"/>
      <c r="E379" s="331"/>
      <c r="F379" s="346"/>
      <c r="G379" s="534"/>
    </row>
    <row r="380" spans="1:7" x14ac:dyDescent="0.25">
      <c r="A380" s="339" t="s">
        <v>86</v>
      </c>
      <c r="B380" s="171"/>
      <c r="C380" s="331"/>
      <c r="D380" s="171"/>
      <c r="E380" s="331"/>
      <c r="F380" s="346"/>
      <c r="G380" s="534"/>
    </row>
    <row r="381" spans="1:7" x14ac:dyDescent="0.25">
      <c r="A381" s="339" t="s">
        <v>86</v>
      </c>
      <c r="B381" s="171"/>
      <c r="C381" s="331"/>
      <c r="D381" s="171"/>
      <c r="E381" s="331"/>
      <c r="F381" s="346"/>
      <c r="G381" s="534"/>
    </row>
    <row r="382" spans="1:7" x14ac:dyDescent="0.25">
      <c r="A382" s="339" t="s">
        <v>86</v>
      </c>
      <c r="B382" s="171"/>
      <c r="C382" s="331"/>
      <c r="D382" s="171"/>
      <c r="E382" s="331"/>
      <c r="F382" s="346"/>
      <c r="G382" s="534"/>
    </row>
    <row r="383" spans="1:7" x14ac:dyDescent="0.25">
      <c r="A383" s="339" t="s">
        <v>86</v>
      </c>
      <c r="B383" s="171"/>
      <c r="C383" s="331"/>
      <c r="D383" s="171"/>
      <c r="E383" s="331"/>
      <c r="F383" s="346"/>
      <c r="G383" s="534"/>
    </row>
    <row r="384" spans="1:7" x14ac:dyDescent="0.25">
      <c r="A384" s="339" t="s">
        <v>86</v>
      </c>
      <c r="B384" s="171"/>
      <c r="C384" s="331"/>
      <c r="D384" s="171"/>
      <c r="E384" s="331"/>
      <c r="F384" s="346"/>
      <c r="G384" s="534"/>
    </row>
    <row r="385" spans="1:8" x14ac:dyDescent="0.25">
      <c r="A385" s="339" t="s">
        <v>86</v>
      </c>
      <c r="B385" s="171"/>
      <c r="C385" s="331"/>
      <c r="D385" s="171"/>
      <c r="E385" s="331"/>
      <c r="F385" s="346"/>
      <c r="G385" s="534"/>
    </row>
    <row r="386" spans="1:8" x14ac:dyDescent="0.25">
      <c r="A386" s="339" t="s">
        <v>86</v>
      </c>
      <c r="B386" s="171"/>
      <c r="C386" s="331"/>
      <c r="D386" s="171"/>
      <c r="E386" s="331"/>
      <c r="F386" s="346"/>
      <c r="G386" s="534"/>
    </row>
    <row r="387" spans="1:8" x14ac:dyDescent="0.25">
      <c r="A387" s="339" t="s">
        <v>86</v>
      </c>
      <c r="B387" s="171"/>
      <c r="C387" s="331"/>
      <c r="D387" s="171"/>
      <c r="E387" s="331"/>
      <c r="F387" s="346"/>
      <c r="G387" s="534"/>
    </row>
    <row r="388" spans="1:8" x14ac:dyDescent="0.25">
      <c r="A388" s="339" t="s">
        <v>86</v>
      </c>
      <c r="B388" s="171"/>
      <c r="C388" s="331"/>
      <c r="D388" s="171"/>
      <c r="E388" s="331"/>
      <c r="F388" s="346"/>
      <c r="G388" s="534"/>
    </row>
    <row r="389" spans="1:8" x14ac:dyDescent="0.25">
      <c r="A389" s="339" t="s">
        <v>86</v>
      </c>
      <c r="B389" s="171"/>
      <c r="C389" s="331"/>
      <c r="D389" s="171"/>
      <c r="E389" s="331"/>
      <c r="F389" s="346"/>
      <c r="G389" s="534"/>
    </row>
    <row r="390" spans="1:8" x14ac:dyDescent="0.25">
      <c r="A390" s="339" t="s">
        <v>86</v>
      </c>
      <c r="B390" s="171"/>
      <c r="C390" s="331"/>
      <c r="D390" s="171"/>
      <c r="E390" s="331"/>
      <c r="F390" s="346"/>
      <c r="G390" s="534"/>
    </row>
    <row r="391" spans="1:8" x14ac:dyDescent="0.25">
      <c r="A391" s="339" t="s">
        <v>86</v>
      </c>
      <c r="B391" s="171"/>
      <c r="C391" s="331"/>
      <c r="D391" s="171"/>
      <c r="E391" s="331"/>
      <c r="F391" s="346"/>
      <c r="G391" s="534"/>
    </row>
    <row r="392" spans="1:8" x14ac:dyDescent="0.25">
      <c r="A392" s="339" t="s">
        <v>86</v>
      </c>
      <c r="B392" s="171"/>
      <c r="C392" s="331"/>
      <c r="D392" s="171"/>
      <c r="E392" s="331"/>
      <c r="F392" s="346"/>
      <c r="G392" s="534"/>
    </row>
    <row r="393" spans="1:8" x14ac:dyDescent="0.25">
      <c r="A393" s="339" t="s">
        <v>86</v>
      </c>
      <c r="B393" s="171"/>
      <c r="C393" s="331"/>
      <c r="D393" s="171"/>
      <c r="E393" s="331"/>
      <c r="F393" s="346"/>
      <c r="G393" s="534"/>
    </row>
    <row r="394" spans="1:8" x14ac:dyDescent="0.25">
      <c r="A394" s="339" t="s">
        <v>86</v>
      </c>
      <c r="B394" s="171"/>
      <c r="C394" s="331"/>
      <c r="D394" s="171"/>
      <c r="E394" s="331"/>
      <c r="F394" s="346"/>
      <c r="G394" s="534"/>
    </row>
    <row r="395" spans="1:8" x14ac:dyDescent="0.25">
      <c r="A395" s="339" t="s">
        <v>86</v>
      </c>
      <c r="B395" s="171"/>
      <c r="C395" s="331"/>
      <c r="D395" s="171"/>
      <c r="E395" s="331"/>
      <c r="F395" s="346"/>
      <c r="G395" s="534"/>
    </row>
    <row r="396" spans="1:8" x14ac:dyDescent="0.25">
      <c r="A396" s="339" t="s">
        <v>86</v>
      </c>
      <c r="B396" s="171"/>
      <c r="C396" s="331"/>
      <c r="D396" s="171"/>
      <c r="E396" s="331"/>
      <c r="F396" s="346"/>
      <c r="G396" s="534"/>
    </row>
    <row r="397" spans="1:8" x14ac:dyDescent="0.25">
      <c r="A397" s="339" t="s">
        <v>86</v>
      </c>
      <c r="B397" s="171"/>
      <c r="C397" s="331"/>
      <c r="D397" s="171"/>
      <c r="E397" s="331"/>
      <c r="F397" s="346"/>
      <c r="G397" s="534"/>
    </row>
    <row r="398" spans="1:8" ht="15.75" thickBot="1" x14ac:dyDescent="0.3">
      <c r="A398" s="342" t="s">
        <v>86</v>
      </c>
      <c r="B398" s="343"/>
      <c r="C398" s="197"/>
      <c r="D398" s="343"/>
      <c r="E398" s="197"/>
      <c r="F398" s="346"/>
      <c r="G398" s="535"/>
    </row>
    <row r="399" spans="1:8" ht="15.75" thickBot="1" x14ac:dyDescent="0.3"/>
    <row r="400" spans="1:8" x14ac:dyDescent="0.25">
      <c r="A400" s="183" t="str">
        <f>'Istkosten rPhasenschieber'!B187</f>
        <v>rPSA 10</v>
      </c>
      <c r="B400" s="184" t="s">
        <v>84</v>
      </c>
      <c r="C400" s="184" t="s">
        <v>85</v>
      </c>
      <c r="D400" s="185" t="s">
        <v>95</v>
      </c>
      <c r="E400" s="185" t="s">
        <v>97</v>
      </c>
      <c r="F400" s="185" t="s">
        <v>88</v>
      </c>
      <c r="G400" s="185" t="s">
        <v>3</v>
      </c>
      <c r="H400" s="27" t="s">
        <v>3</v>
      </c>
    </row>
    <row r="401" spans="1:7" x14ac:dyDescent="0.25">
      <c r="A401" s="119" t="str">
        <f>'Istkosten Netzreserve'!B247</f>
        <v>Arbeitskosten</v>
      </c>
      <c r="B401" s="149">
        <f>SUM(B402:B442)</f>
        <v>0</v>
      </c>
      <c r="C401" s="248">
        <f>SUM(C402:C442)</f>
        <v>0</v>
      </c>
      <c r="D401" s="169">
        <f>SUM(D403:D442)</f>
        <v>0</v>
      </c>
      <c r="E401" s="249">
        <f>SUM(E403:E442)</f>
        <v>0</v>
      </c>
      <c r="F401" s="250"/>
      <c r="G401" s="250"/>
    </row>
    <row r="402" spans="1:7" x14ac:dyDescent="0.25">
      <c r="A402" s="106"/>
      <c r="B402" s="252"/>
      <c r="C402" s="252"/>
      <c r="D402" s="161"/>
      <c r="E402" s="161"/>
      <c r="F402" s="251"/>
      <c r="G402" s="251"/>
    </row>
    <row r="403" spans="1:7" x14ac:dyDescent="0.25">
      <c r="A403" s="339" t="s">
        <v>86</v>
      </c>
      <c r="B403" s="171"/>
      <c r="C403" s="331"/>
      <c r="D403" s="171"/>
      <c r="E403" s="331"/>
      <c r="F403" s="346"/>
      <c r="G403" s="534"/>
    </row>
    <row r="404" spans="1:7" x14ac:dyDescent="0.25">
      <c r="A404" s="339" t="s">
        <v>86</v>
      </c>
      <c r="B404" s="171"/>
      <c r="C404" s="331"/>
      <c r="D404" s="171"/>
      <c r="E404" s="331"/>
      <c r="F404" s="346"/>
      <c r="G404" s="534"/>
    </row>
    <row r="405" spans="1:7" x14ac:dyDescent="0.25">
      <c r="A405" s="339" t="s">
        <v>86</v>
      </c>
      <c r="B405" s="171"/>
      <c r="C405" s="331"/>
      <c r="D405" s="171"/>
      <c r="E405" s="331"/>
      <c r="F405" s="346"/>
      <c r="G405" s="534"/>
    </row>
    <row r="406" spans="1:7" x14ac:dyDescent="0.25">
      <c r="A406" s="339" t="s">
        <v>86</v>
      </c>
      <c r="B406" s="171"/>
      <c r="C406" s="331"/>
      <c r="D406" s="171"/>
      <c r="E406" s="331"/>
      <c r="F406" s="346"/>
      <c r="G406" s="534"/>
    </row>
    <row r="407" spans="1:7" x14ac:dyDescent="0.25">
      <c r="A407" s="339" t="s">
        <v>86</v>
      </c>
      <c r="B407" s="171"/>
      <c r="C407" s="331"/>
      <c r="D407" s="171"/>
      <c r="E407" s="331"/>
      <c r="F407" s="346"/>
      <c r="G407" s="534"/>
    </row>
    <row r="408" spans="1:7" x14ac:dyDescent="0.25">
      <c r="A408" s="339" t="s">
        <v>86</v>
      </c>
      <c r="B408" s="171"/>
      <c r="C408" s="331"/>
      <c r="D408" s="171"/>
      <c r="E408" s="331"/>
      <c r="F408" s="346"/>
      <c r="G408" s="534"/>
    </row>
    <row r="409" spans="1:7" x14ac:dyDescent="0.25">
      <c r="A409" s="339" t="s">
        <v>86</v>
      </c>
      <c r="B409" s="171"/>
      <c r="C409" s="331"/>
      <c r="D409" s="171"/>
      <c r="E409" s="331"/>
      <c r="F409" s="346"/>
      <c r="G409" s="534"/>
    </row>
    <row r="410" spans="1:7" x14ac:dyDescent="0.25">
      <c r="A410" s="339" t="s">
        <v>86</v>
      </c>
      <c r="B410" s="171"/>
      <c r="C410" s="331"/>
      <c r="D410" s="171"/>
      <c r="E410" s="331"/>
      <c r="F410" s="346"/>
      <c r="G410" s="534"/>
    </row>
    <row r="411" spans="1:7" x14ac:dyDescent="0.25">
      <c r="A411" s="339" t="s">
        <v>86</v>
      </c>
      <c r="B411" s="171"/>
      <c r="C411" s="331"/>
      <c r="D411" s="171"/>
      <c r="E411" s="331"/>
      <c r="F411" s="346"/>
      <c r="G411" s="534"/>
    </row>
    <row r="412" spans="1:7" x14ac:dyDescent="0.25">
      <c r="A412" s="339" t="s">
        <v>86</v>
      </c>
      <c r="B412" s="171"/>
      <c r="C412" s="331"/>
      <c r="D412" s="171"/>
      <c r="E412" s="331"/>
      <c r="F412" s="346"/>
      <c r="G412" s="534"/>
    </row>
    <row r="413" spans="1:7" x14ac:dyDescent="0.25">
      <c r="A413" s="339" t="s">
        <v>86</v>
      </c>
      <c r="B413" s="171"/>
      <c r="C413" s="331"/>
      <c r="D413" s="171"/>
      <c r="E413" s="331"/>
      <c r="F413" s="346"/>
      <c r="G413" s="534"/>
    </row>
    <row r="414" spans="1:7" x14ac:dyDescent="0.25">
      <c r="A414" s="339" t="s">
        <v>86</v>
      </c>
      <c r="B414" s="171"/>
      <c r="C414" s="331"/>
      <c r="D414" s="171"/>
      <c r="E414" s="331"/>
      <c r="F414" s="346"/>
      <c r="G414" s="534"/>
    </row>
    <row r="415" spans="1:7" x14ac:dyDescent="0.25">
      <c r="A415" s="339" t="s">
        <v>86</v>
      </c>
      <c r="B415" s="171"/>
      <c r="C415" s="331"/>
      <c r="D415" s="171"/>
      <c r="E415" s="331"/>
      <c r="F415" s="346"/>
      <c r="G415" s="534"/>
    </row>
    <row r="416" spans="1:7" x14ac:dyDescent="0.25">
      <c r="A416" s="339" t="s">
        <v>86</v>
      </c>
      <c r="B416" s="171"/>
      <c r="C416" s="331"/>
      <c r="D416" s="171"/>
      <c r="E416" s="331"/>
      <c r="F416" s="346"/>
      <c r="G416" s="534"/>
    </row>
    <row r="417" spans="1:7" x14ac:dyDescent="0.25">
      <c r="A417" s="339" t="s">
        <v>86</v>
      </c>
      <c r="B417" s="171"/>
      <c r="C417" s="331"/>
      <c r="D417" s="171"/>
      <c r="E417" s="331"/>
      <c r="F417" s="346"/>
      <c r="G417" s="534"/>
    </row>
    <row r="418" spans="1:7" x14ac:dyDescent="0.25">
      <c r="A418" s="339" t="s">
        <v>86</v>
      </c>
      <c r="B418" s="171"/>
      <c r="C418" s="331"/>
      <c r="D418" s="171"/>
      <c r="E418" s="331"/>
      <c r="F418" s="346"/>
      <c r="G418" s="534"/>
    </row>
    <row r="419" spans="1:7" x14ac:dyDescent="0.25">
      <c r="A419" s="339" t="s">
        <v>86</v>
      </c>
      <c r="B419" s="171"/>
      <c r="C419" s="331"/>
      <c r="D419" s="171"/>
      <c r="E419" s="331"/>
      <c r="F419" s="346"/>
      <c r="G419" s="534"/>
    </row>
    <row r="420" spans="1:7" x14ac:dyDescent="0.25">
      <c r="A420" s="339" t="s">
        <v>86</v>
      </c>
      <c r="B420" s="171"/>
      <c r="C420" s="331"/>
      <c r="D420" s="171"/>
      <c r="E420" s="331"/>
      <c r="F420" s="346"/>
      <c r="G420" s="534"/>
    </row>
    <row r="421" spans="1:7" x14ac:dyDescent="0.25">
      <c r="A421" s="339" t="s">
        <v>86</v>
      </c>
      <c r="B421" s="171"/>
      <c r="C421" s="331"/>
      <c r="D421" s="171"/>
      <c r="E421" s="331"/>
      <c r="F421" s="346"/>
      <c r="G421" s="534"/>
    </row>
    <row r="422" spans="1:7" x14ac:dyDescent="0.25">
      <c r="A422" s="339" t="s">
        <v>86</v>
      </c>
      <c r="B422" s="171"/>
      <c r="C422" s="331"/>
      <c r="D422" s="171"/>
      <c r="E422" s="331"/>
      <c r="F422" s="346"/>
      <c r="G422" s="534"/>
    </row>
    <row r="423" spans="1:7" x14ac:dyDescent="0.25">
      <c r="A423" s="339" t="s">
        <v>86</v>
      </c>
      <c r="B423" s="171"/>
      <c r="C423" s="331"/>
      <c r="D423" s="171"/>
      <c r="E423" s="331"/>
      <c r="F423" s="346"/>
      <c r="G423" s="534"/>
    </row>
    <row r="424" spans="1:7" x14ac:dyDescent="0.25">
      <c r="A424" s="339" t="s">
        <v>86</v>
      </c>
      <c r="B424" s="171"/>
      <c r="C424" s="331"/>
      <c r="D424" s="171"/>
      <c r="E424" s="331"/>
      <c r="F424" s="346"/>
      <c r="G424" s="534"/>
    </row>
    <row r="425" spans="1:7" x14ac:dyDescent="0.25">
      <c r="A425" s="339" t="s">
        <v>86</v>
      </c>
      <c r="B425" s="171"/>
      <c r="C425" s="331"/>
      <c r="D425" s="171"/>
      <c r="E425" s="331"/>
      <c r="F425" s="346"/>
      <c r="G425" s="534"/>
    </row>
    <row r="426" spans="1:7" x14ac:dyDescent="0.25">
      <c r="A426" s="339" t="s">
        <v>86</v>
      </c>
      <c r="B426" s="171"/>
      <c r="C426" s="331"/>
      <c r="D426" s="171"/>
      <c r="E426" s="331"/>
      <c r="F426" s="346"/>
      <c r="G426" s="534"/>
    </row>
    <row r="427" spans="1:7" x14ac:dyDescent="0.25">
      <c r="A427" s="339" t="s">
        <v>86</v>
      </c>
      <c r="B427" s="171"/>
      <c r="C427" s="331"/>
      <c r="D427" s="171"/>
      <c r="E427" s="331"/>
      <c r="F427" s="346"/>
      <c r="G427" s="534"/>
    </row>
    <row r="428" spans="1:7" x14ac:dyDescent="0.25">
      <c r="A428" s="339" t="s">
        <v>86</v>
      </c>
      <c r="B428" s="171"/>
      <c r="C428" s="331"/>
      <c r="D428" s="171"/>
      <c r="E428" s="331"/>
      <c r="F428" s="346"/>
      <c r="G428" s="534"/>
    </row>
    <row r="429" spans="1:7" x14ac:dyDescent="0.25">
      <c r="A429" s="339" t="s">
        <v>86</v>
      </c>
      <c r="B429" s="171"/>
      <c r="C429" s="331"/>
      <c r="D429" s="171"/>
      <c r="E429" s="331"/>
      <c r="F429" s="346"/>
      <c r="G429" s="534"/>
    </row>
    <row r="430" spans="1:7" x14ac:dyDescent="0.25">
      <c r="A430" s="339" t="s">
        <v>86</v>
      </c>
      <c r="B430" s="171"/>
      <c r="C430" s="331"/>
      <c r="D430" s="171"/>
      <c r="E430" s="331"/>
      <c r="F430" s="346"/>
      <c r="G430" s="534"/>
    </row>
    <row r="431" spans="1:7" x14ac:dyDescent="0.25">
      <c r="A431" s="339" t="s">
        <v>86</v>
      </c>
      <c r="B431" s="171"/>
      <c r="C431" s="331"/>
      <c r="D431" s="171"/>
      <c r="E431" s="331"/>
      <c r="F431" s="346"/>
      <c r="G431" s="534"/>
    </row>
    <row r="432" spans="1:7" x14ac:dyDescent="0.25">
      <c r="A432" s="339" t="s">
        <v>86</v>
      </c>
      <c r="B432" s="171"/>
      <c r="C432" s="331"/>
      <c r="D432" s="171"/>
      <c r="E432" s="331"/>
      <c r="F432" s="346"/>
      <c r="G432" s="534"/>
    </row>
    <row r="433" spans="1:7" x14ac:dyDescent="0.25">
      <c r="A433" s="339" t="s">
        <v>86</v>
      </c>
      <c r="B433" s="171"/>
      <c r="C433" s="331"/>
      <c r="D433" s="171"/>
      <c r="E433" s="331"/>
      <c r="F433" s="346"/>
      <c r="G433" s="534"/>
    </row>
    <row r="434" spans="1:7" x14ac:dyDescent="0.25">
      <c r="A434" s="339" t="s">
        <v>86</v>
      </c>
      <c r="B434" s="171"/>
      <c r="C434" s="331"/>
      <c r="D434" s="171"/>
      <c r="E434" s="331"/>
      <c r="F434" s="346"/>
      <c r="G434" s="534"/>
    </row>
    <row r="435" spans="1:7" x14ac:dyDescent="0.25">
      <c r="A435" s="339" t="s">
        <v>86</v>
      </c>
      <c r="B435" s="171"/>
      <c r="C435" s="331"/>
      <c r="D435" s="171"/>
      <c r="E435" s="331"/>
      <c r="F435" s="346"/>
      <c r="G435" s="534"/>
    </row>
    <row r="436" spans="1:7" x14ac:dyDescent="0.25">
      <c r="A436" s="339" t="s">
        <v>86</v>
      </c>
      <c r="B436" s="171"/>
      <c r="C436" s="331"/>
      <c r="D436" s="171"/>
      <c r="E436" s="331"/>
      <c r="F436" s="346"/>
      <c r="G436" s="534"/>
    </row>
    <row r="437" spans="1:7" x14ac:dyDescent="0.25">
      <c r="A437" s="339" t="s">
        <v>86</v>
      </c>
      <c r="B437" s="171"/>
      <c r="C437" s="331"/>
      <c r="D437" s="171"/>
      <c r="E437" s="331"/>
      <c r="F437" s="346"/>
      <c r="G437" s="534"/>
    </row>
    <row r="438" spans="1:7" x14ac:dyDescent="0.25">
      <c r="A438" s="339" t="s">
        <v>86</v>
      </c>
      <c r="B438" s="171"/>
      <c r="C438" s="331"/>
      <c r="D438" s="171"/>
      <c r="E438" s="331"/>
      <c r="F438" s="346"/>
      <c r="G438" s="534"/>
    </row>
    <row r="439" spans="1:7" x14ac:dyDescent="0.25">
      <c r="A439" s="339" t="s">
        <v>86</v>
      </c>
      <c r="B439" s="171"/>
      <c r="C439" s="331"/>
      <c r="D439" s="171"/>
      <c r="E439" s="331"/>
      <c r="F439" s="346"/>
      <c r="G439" s="534"/>
    </row>
    <row r="440" spans="1:7" x14ac:dyDescent="0.25">
      <c r="A440" s="339" t="s">
        <v>86</v>
      </c>
      <c r="B440" s="171"/>
      <c r="C440" s="331"/>
      <c r="D440" s="171"/>
      <c r="E440" s="331"/>
      <c r="F440" s="346"/>
      <c r="G440" s="534"/>
    </row>
    <row r="441" spans="1:7" x14ac:dyDescent="0.25">
      <c r="A441" s="339" t="s">
        <v>86</v>
      </c>
      <c r="B441" s="171"/>
      <c r="C441" s="331"/>
      <c r="D441" s="171"/>
      <c r="E441" s="331"/>
      <c r="F441" s="346"/>
      <c r="G441" s="534"/>
    </row>
    <row r="442" spans="1:7" ht="15.75" thickBot="1" x14ac:dyDescent="0.3">
      <c r="A442" s="342" t="s">
        <v>86</v>
      </c>
      <c r="B442" s="343"/>
      <c r="C442" s="197"/>
      <c r="D442" s="343"/>
      <c r="E442" s="197"/>
      <c r="F442" s="346"/>
      <c r="G442" s="535"/>
    </row>
  </sheetData>
  <sheetProtection algorithmName="SHA-512" hashValue="8rP2zNH+lYe1mdd9tNfUfTG2ncHOlzOadDUosnLbUUmGq6OP4+OOImYiFlIerNiPntdqFXTTnFCTN5scP9nQ5Q==" saltValue="M1XV2/LRoDZfA50QmHxonw==" spinCount="100000" sheet="1" selectLockedCells="1"/>
  <protectedRanges>
    <protectedRange sqref="B5:F5 B49:F49 B93:F93 B137:F137 B181:F181 B225:F225 B269:F269 B313:F313 B357:F357 B401:F401" name="Bereich2"/>
    <protectedRange sqref="A4:A6 A48:A50 A92:A94 A136:A138 A180:A182 A224:A226 A268:A270 A312:A314 A356:A358 A400:A402" name="Bereich2_1"/>
    <protectedRange sqref="A1" name="Bereich2_2"/>
  </protectedRanges>
  <dataValidations count="1">
    <dataValidation allowBlank="1" showInputMessage="1" sqref="E7:E46 E51:E90 E95:E134 E139:E178 E183:E222 E227:E266 E271:E310 E315:E354 E359:E398 E403:E442"/>
  </dataValidations>
  <pageMargins left="0.7" right="0.7" top="0.78740157499999996" bottom="0.78740157499999996"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'+'!$C$13:$C$17</xm:f>
          </x14:formula1>
          <xm:sqref>F7:F46 F51:F90 F95:F134 F139:F178 F183:F222 F227:F266 F271:F310 F315:F354 F359:F398 F403:F442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theme="6" tint="0.39997558519241921"/>
  </sheetPr>
  <dimension ref="A1:I442"/>
  <sheetViews>
    <sheetView workbookViewId="0">
      <selection activeCell="A3" sqref="A3"/>
    </sheetView>
  </sheetViews>
  <sheetFormatPr baseColWidth="10" defaultRowHeight="15" x14ac:dyDescent="0.25"/>
  <cols>
    <col min="1" max="1" width="57.85546875" style="27" bestFit="1" customWidth="1"/>
    <col min="2" max="3" width="13" style="27" customWidth="1"/>
    <col min="4" max="4" width="16.85546875" style="27" bestFit="1" customWidth="1"/>
    <col min="5" max="5" width="33.85546875" style="27" bestFit="1" customWidth="1"/>
    <col min="6" max="7" width="35.140625" style="27" bestFit="1" customWidth="1"/>
    <col min="8" max="8" width="35" style="27" bestFit="1" customWidth="1"/>
    <col min="9" max="9" width="25.5703125" style="27" customWidth="1"/>
    <col min="10" max="16384" width="11.42578125" style="27"/>
  </cols>
  <sheetData>
    <row r="1" spans="1:9" ht="23.25" x14ac:dyDescent="0.35">
      <c r="A1" s="8" t="s">
        <v>323</v>
      </c>
    </row>
    <row r="3" spans="1:9" s="120" customFormat="1" x14ac:dyDescent="0.25"/>
    <row r="4" spans="1:9" x14ac:dyDescent="0.25">
      <c r="A4" s="212" t="str">
        <f>'Istkosten rPhasenschieber'!B25</f>
        <v>rPSA 1</v>
      </c>
      <c r="B4" s="213" t="s">
        <v>55</v>
      </c>
      <c r="C4" s="213" t="s">
        <v>56</v>
      </c>
      <c r="D4" s="225" t="s">
        <v>87</v>
      </c>
      <c r="E4" s="226" t="s">
        <v>41</v>
      </c>
      <c r="F4" s="227" t="s">
        <v>94</v>
      </c>
      <c r="G4" s="228" t="s">
        <v>62</v>
      </c>
      <c r="H4" s="228" t="s">
        <v>60</v>
      </c>
      <c r="I4" s="229" t="s">
        <v>3</v>
      </c>
    </row>
    <row r="5" spans="1:9" x14ac:dyDescent="0.25">
      <c r="A5" s="214" t="str">
        <f>'Istkosten Netzreserve'!B83</f>
        <v xml:space="preserve">Wiederherstellung der Betriebsbereitschaft </v>
      </c>
      <c r="B5" s="386"/>
      <c r="C5" s="387"/>
      <c r="D5" s="388"/>
      <c r="E5" s="389">
        <f>SUM(E7:E46)</f>
        <v>0</v>
      </c>
      <c r="F5" s="390">
        <f>SUM(F7:F46)</f>
        <v>0</v>
      </c>
      <c r="G5" s="391"/>
      <c r="H5" s="391"/>
      <c r="I5" s="392"/>
    </row>
    <row r="6" spans="1:9" x14ac:dyDescent="0.25">
      <c r="A6" s="215"/>
      <c r="B6" s="393"/>
      <c r="C6" s="387"/>
      <c r="D6" s="388"/>
      <c r="E6" s="388"/>
      <c r="F6" s="390"/>
      <c r="G6" s="391"/>
      <c r="H6" s="391"/>
      <c r="I6" s="392"/>
    </row>
    <row r="7" spans="1:9" x14ac:dyDescent="0.25">
      <c r="A7" s="216" t="s">
        <v>44</v>
      </c>
      <c r="B7" s="217"/>
      <c r="C7" s="217"/>
      <c r="D7" s="217"/>
      <c r="E7" s="218"/>
      <c r="F7" s="221"/>
      <c r="G7" s="223"/>
      <c r="H7" s="223"/>
      <c r="I7" s="230"/>
    </row>
    <row r="8" spans="1:9" x14ac:dyDescent="0.25">
      <c r="A8" s="216" t="s">
        <v>45</v>
      </c>
      <c r="B8" s="217"/>
      <c r="C8" s="217"/>
      <c r="D8" s="217"/>
      <c r="E8" s="218"/>
      <c r="F8" s="221"/>
      <c r="G8" s="223"/>
      <c r="H8" s="223"/>
      <c r="I8" s="230"/>
    </row>
    <row r="9" spans="1:9" x14ac:dyDescent="0.25">
      <c r="A9" s="216" t="s">
        <v>46</v>
      </c>
      <c r="B9" s="217"/>
      <c r="C9" s="217"/>
      <c r="D9" s="217"/>
      <c r="E9" s="218"/>
      <c r="F9" s="221"/>
      <c r="G9" s="223"/>
      <c r="H9" s="223"/>
      <c r="I9" s="230"/>
    </row>
    <row r="10" spans="1:9" x14ac:dyDescent="0.25">
      <c r="A10" s="216" t="s">
        <v>47</v>
      </c>
      <c r="B10" s="217"/>
      <c r="C10" s="217"/>
      <c r="D10" s="217"/>
      <c r="E10" s="218"/>
      <c r="F10" s="221"/>
      <c r="G10" s="223"/>
      <c r="H10" s="223"/>
      <c r="I10" s="230"/>
    </row>
    <row r="11" spans="1:9" x14ac:dyDescent="0.25">
      <c r="A11" s="216" t="s">
        <v>48</v>
      </c>
      <c r="B11" s="217"/>
      <c r="C11" s="217"/>
      <c r="D11" s="217"/>
      <c r="E11" s="218"/>
      <c r="F11" s="221"/>
      <c r="G11" s="223"/>
      <c r="H11" s="223"/>
      <c r="I11" s="230"/>
    </row>
    <row r="12" spans="1:9" x14ac:dyDescent="0.25">
      <c r="A12" s="216" t="s">
        <v>49</v>
      </c>
      <c r="B12" s="217"/>
      <c r="C12" s="217"/>
      <c r="D12" s="217"/>
      <c r="E12" s="218"/>
      <c r="F12" s="221"/>
      <c r="G12" s="223"/>
      <c r="H12" s="223"/>
      <c r="I12" s="230"/>
    </row>
    <row r="13" spans="1:9" x14ac:dyDescent="0.25">
      <c r="A13" s="216" t="s">
        <v>50</v>
      </c>
      <c r="B13" s="217"/>
      <c r="C13" s="217"/>
      <c r="D13" s="217"/>
      <c r="E13" s="218"/>
      <c r="F13" s="221"/>
      <c r="G13" s="223"/>
      <c r="H13" s="223"/>
      <c r="I13" s="230"/>
    </row>
    <row r="14" spans="1:9" x14ac:dyDescent="0.25">
      <c r="A14" s="216" t="s">
        <v>51</v>
      </c>
      <c r="B14" s="217"/>
      <c r="C14" s="217"/>
      <c r="D14" s="217"/>
      <c r="E14" s="218"/>
      <c r="F14" s="221"/>
      <c r="G14" s="223"/>
      <c r="H14" s="223"/>
      <c r="I14" s="230"/>
    </row>
    <row r="15" spans="1:9" x14ac:dyDescent="0.25">
      <c r="A15" s="216" t="s">
        <v>52</v>
      </c>
      <c r="B15" s="217"/>
      <c r="C15" s="217"/>
      <c r="D15" s="217"/>
      <c r="E15" s="218"/>
      <c r="F15" s="221"/>
      <c r="G15" s="223"/>
      <c r="H15" s="223"/>
      <c r="I15" s="230"/>
    </row>
    <row r="16" spans="1:9" x14ac:dyDescent="0.25">
      <c r="A16" s="216" t="s">
        <v>53</v>
      </c>
      <c r="B16" s="217"/>
      <c r="C16" s="217"/>
      <c r="D16" s="217"/>
      <c r="E16" s="218"/>
      <c r="F16" s="221"/>
      <c r="G16" s="223"/>
      <c r="H16" s="223"/>
      <c r="I16" s="230"/>
    </row>
    <row r="17" spans="1:9" x14ac:dyDescent="0.25">
      <c r="A17" s="216" t="s">
        <v>173</v>
      </c>
      <c r="B17" s="217"/>
      <c r="C17" s="217"/>
      <c r="D17" s="217"/>
      <c r="E17" s="218"/>
      <c r="F17" s="221"/>
      <c r="G17" s="223"/>
      <c r="H17" s="223"/>
      <c r="I17" s="230"/>
    </row>
    <row r="18" spans="1:9" x14ac:dyDescent="0.25">
      <c r="A18" s="216" t="s">
        <v>174</v>
      </c>
      <c r="B18" s="217"/>
      <c r="C18" s="217"/>
      <c r="D18" s="217"/>
      <c r="E18" s="218"/>
      <c r="F18" s="221"/>
      <c r="G18" s="223"/>
      <c r="H18" s="223"/>
      <c r="I18" s="230"/>
    </row>
    <row r="19" spans="1:9" x14ac:dyDescent="0.25">
      <c r="A19" s="216" t="s">
        <v>175</v>
      </c>
      <c r="B19" s="217"/>
      <c r="C19" s="217"/>
      <c r="D19" s="217"/>
      <c r="E19" s="218"/>
      <c r="F19" s="221"/>
      <c r="G19" s="223"/>
      <c r="H19" s="223"/>
      <c r="I19" s="230"/>
    </row>
    <row r="20" spans="1:9" x14ac:dyDescent="0.25">
      <c r="A20" s="216" t="s">
        <v>176</v>
      </c>
      <c r="B20" s="217"/>
      <c r="C20" s="217"/>
      <c r="D20" s="217"/>
      <c r="E20" s="218"/>
      <c r="F20" s="221"/>
      <c r="G20" s="223"/>
      <c r="H20" s="223"/>
      <c r="I20" s="230"/>
    </row>
    <row r="21" spans="1:9" x14ac:dyDescent="0.25">
      <c r="A21" s="216" t="s">
        <v>177</v>
      </c>
      <c r="B21" s="217"/>
      <c r="C21" s="217"/>
      <c r="D21" s="217"/>
      <c r="E21" s="218"/>
      <c r="F21" s="221"/>
      <c r="G21" s="223"/>
      <c r="H21" s="223"/>
      <c r="I21" s="230"/>
    </row>
    <row r="22" spans="1:9" x14ac:dyDescent="0.25">
      <c r="A22" s="216" t="s">
        <v>178</v>
      </c>
      <c r="B22" s="217"/>
      <c r="C22" s="217"/>
      <c r="D22" s="217"/>
      <c r="E22" s="218"/>
      <c r="F22" s="221"/>
      <c r="G22" s="223"/>
      <c r="H22" s="223"/>
      <c r="I22" s="230"/>
    </row>
    <row r="23" spans="1:9" x14ac:dyDescent="0.25">
      <c r="A23" s="216" t="s">
        <v>179</v>
      </c>
      <c r="B23" s="217"/>
      <c r="C23" s="217"/>
      <c r="D23" s="217"/>
      <c r="E23" s="218"/>
      <c r="F23" s="221"/>
      <c r="G23" s="223"/>
      <c r="H23" s="223"/>
      <c r="I23" s="230"/>
    </row>
    <row r="24" spans="1:9" x14ac:dyDescent="0.25">
      <c r="A24" s="216" t="s">
        <v>180</v>
      </c>
      <c r="B24" s="217"/>
      <c r="C24" s="217"/>
      <c r="D24" s="217"/>
      <c r="E24" s="218"/>
      <c r="F24" s="221"/>
      <c r="G24" s="223"/>
      <c r="H24" s="223"/>
      <c r="I24" s="230"/>
    </row>
    <row r="25" spans="1:9" x14ac:dyDescent="0.25">
      <c r="A25" s="216" t="s">
        <v>181</v>
      </c>
      <c r="B25" s="217"/>
      <c r="C25" s="217"/>
      <c r="D25" s="217"/>
      <c r="E25" s="218"/>
      <c r="F25" s="221"/>
      <c r="G25" s="223"/>
      <c r="H25" s="223"/>
      <c r="I25" s="230"/>
    </row>
    <row r="26" spans="1:9" x14ac:dyDescent="0.25">
      <c r="A26" s="216" t="s">
        <v>182</v>
      </c>
      <c r="B26" s="217"/>
      <c r="C26" s="217"/>
      <c r="D26" s="217"/>
      <c r="E26" s="218"/>
      <c r="F26" s="221"/>
      <c r="G26" s="223"/>
      <c r="H26" s="223"/>
      <c r="I26" s="230"/>
    </row>
    <row r="27" spans="1:9" x14ac:dyDescent="0.25">
      <c r="A27" s="216" t="s">
        <v>185</v>
      </c>
      <c r="B27" s="217"/>
      <c r="C27" s="217"/>
      <c r="D27" s="217"/>
      <c r="E27" s="218"/>
      <c r="F27" s="221"/>
      <c r="G27" s="223"/>
      <c r="H27" s="223"/>
      <c r="I27" s="230"/>
    </row>
    <row r="28" spans="1:9" x14ac:dyDescent="0.25">
      <c r="A28" s="216" t="s">
        <v>186</v>
      </c>
      <c r="B28" s="217"/>
      <c r="C28" s="217"/>
      <c r="D28" s="217"/>
      <c r="E28" s="218"/>
      <c r="F28" s="221"/>
      <c r="G28" s="223"/>
      <c r="H28" s="223"/>
      <c r="I28" s="230"/>
    </row>
    <row r="29" spans="1:9" x14ac:dyDescent="0.25">
      <c r="A29" s="216" t="s">
        <v>187</v>
      </c>
      <c r="B29" s="217"/>
      <c r="C29" s="217"/>
      <c r="D29" s="217"/>
      <c r="E29" s="218"/>
      <c r="F29" s="221"/>
      <c r="G29" s="223"/>
      <c r="H29" s="223"/>
      <c r="I29" s="230"/>
    </row>
    <row r="30" spans="1:9" x14ac:dyDescent="0.25">
      <c r="A30" s="216" t="s">
        <v>188</v>
      </c>
      <c r="B30" s="217"/>
      <c r="C30" s="217"/>
      <c r="D30" s="217"/>
      <c r="E30" s="218"/>
      <c r="F30" s="221"/>
      <c r="G30" s="223"/>
      <c r="H30" s="223"/>
      <c r="I30" s="230"/>
    </row>
    <row r="31" spans="1:9" x14ac:dyDescent="0.25">
      <c r="A31" s="216" t="s">
        <v>189</v>
      </c>
      <c r="B31" s="217"/>
      <c r="C31" s="217"/>
      <c r="D31" s="217"/>
      <c r="E31" s="218"/>
      <c r="F31" s="221"/>
      <c r="G31" s="223"/>
      <c r="H31" s="223"/>
      <c r="I31" s="230"/>
    </row>
    <row r="32" spans="1:9" x14ac:dyDescent="0.25">
      <c r="A32" s="216" t="s">
        <v>190</v>
      </c>
      <c r="B32" s="217"/>
      <c r="C32" s="217"/>
      <c r="D32" s="217"/>
      <c r="E32" s="218"/>
      <c r="F32" s="221"/>
      <c r="G32" s="223"/>
      <c r="H32" s="223"/>
      <c r="I32" s="230"/>
    </row>
    <row r="33" spans="1:9" x14ac:dyDescent="0.25">
      <c r="A33" s="216" t="s">
        <v>191</v>
      </c>
      <c r="B33" s="217"/>
      <c r="C33" s="217"/>
      <c r="D33" s="217"/>
      <c r="E33" s="218"/>
      <c r="F33" s="221"/>
      <c r="G33" s="223"/>
      <c r="H33" s="223"/>
      <c r="I33" s="230"/>
    </row>
    <row r="34" spans="1:9" x14ac:dyDescent="0.25">
      <c r="A34" s="216" t="s">
        <v>192</v>
      </c>
      <c r="B34" s="217"/>
      <c r="C34" s="217"/>
      <c r="D34" s="217"/>
      <c r="E34" s="218"/>
      <c r="F34" s="221"/>
      <c r="G34" s="223"/>
      <c r="H34" s="223"/>
      <c r="I34" s="230"/>
    </row>
    <row r="35" spans="1:9" x14ac:dyDescent="0.25">
      <c r="A35" s="216" t="s">
        <v>193</v>
      </c>
      <c r="B35" s="217"/>
      <c r="C35" s="217"/>
      <c r="D35" s="217"/>
      <c r="E35" s="218"/>
      <c r="F35" s="221"/>
      <c r="G35" s="223"/>
      <c r="H35" s="223"/>
      <c r="I35" s="230"/>
    </row>
    <row r="36" spans="1:9" x14ac:dyDescent="0.25">
      <c r="A36" s="216" t="s">
        <v>194</v>
      </c>
      <c r="B36" s="217"/>
      <c r="C36" s="217"/>
      <c r="D36" s="217"/>
      <c r="E36" s="218"/>
      <c r="F36" s="221"/>
      <c r="G36" s="223"/>
      <c r="H36" s="223"/>
      <c r="I36" s="230"/>
    </row>
    <row r="37" spans="1:9" x14ac:dyDescent="0.25">
      <c r="A37" s="216" t="s">
        <v>195</v>
      </c>
      <c r="B37" s="217"/>
      <c r="C37" s="217"/>
      <c r="D37" s="217"/>
      <c r="E37" s="218"/>
      <c r="F37" s="221"/>
      <c r="G37" s="223"/>
      <c r="H37" s="223"/>
      <c r="I37" s="230"/>
    </row>
    <row r="38" spans="1:9" x14ac:dyDescent="0.25">
      <c r="A38" s="216" t="s">
        <v>196</v>
      </c>
      <c r="B38" s="217"/>
      <c r="C38" s="217"/>
      <c r="D38" s="217"/>
      <c r="E38" s="218"/>
      <c r="F38" s="221"/>
      <c r="G38" s="223"/>
      <c r="H38" s="223"/>
      <c r="I38" s="230"/>
    </row>
    <row r="39" spans="1:9" x14ac:dyDescent="0.25">
      <c r="A39" s="216" t="s">
        <v>197</v>
      </c>
      <c r="B39" s="217"/>
      <c r="C39" s="217"/>
      <c r="D39" s="217"/>
      <c r="E39" s="218"/>
      <c r="F39" s="221"/>
      <c r="G39" s="223"/>
      <c r="H39" s="223"/>
      <c r="I39" s="230"/>
    </row>
    <row r="40" spans="1:9" x14ac:dyDescent="0.25">
      <c r="A40" s="216" t="s">
        <v>198</v>
      </c>
      <c r="B40" s="217"/>
      <c r="C40" s="217"/>
      <c r="D40" s="217"/>
      <c r="E40" s="218"/>
      <c r="F40" s="221"/>
      <c r="G40" s="223"/>
      <c r="H40" s="223"/>
      <c r="I40" s="230"/>
    </row>
    <row r="41" spans="1:9" x14ac:dyDescent="0.25">
      <c r="A41" s="216" t="s">
        <v>199</v>
      </c>
      <c r="B41" s="217"/>
      <c r="C41" s="217"/>
      <c r="D41" s="217"/>
      <c r="E41" s="218"/>
      <c r="F41" s="221"/>
      <c r="G41" s="223"/>
      <c r="H41" s="223"/>
      <c r="I41" s="230"/>
    </row>
    <row r="42" spans="1:9" x14ac:dyDescent="0.25">
      <c r="A42" s="216" t="s">
        <v>200</v>
      </c>
      <c r="B42" s="217"/>
      <c r="C42" s="217"/>
      <c r="D42" s="217"/>
      <c r="E42" s="218"/>
      <c r="F42" s="221"/>
      <c r="G42" s="223"/>
      <c r="H42" s="223"/>
      <c r="I42" s="230"/>
    </row>
    <row r="43" spans="1:9" x14ac:dyDescent="0.25">
      <c r="A43" s="216" t="s">
        <v>201</v>
      </c>
      <c r="B43" s="217"/>
      <c r="C43" s="217"/>
      <c r="D43" s="217"/>
      <c r="E43" s="218"/>
      <c r="F43" s="221"/>
      <c r="G43" s="223"/>
      <c r="H43" s="223"/>
      <c r="I43" s="230"/>
    </row>
    <row r="44" spans="1:9" x14ac:dyDescent="0.25">
      <c r="A44" s="216" t="s">
        <v>202</v>
      </c>
      <c r="B44" s="217"/>
      <c r="C44" s="217"/>
      <c r="D44" s="217"/>
      <c r="E44" s="218"/>
      <c r="F44" s="221"/>
      <c r="G44" s="223"/>
      <c r="H44" s="223"/>
      <c r="I44" s="230"/>
    </row>
    <row r="45" spans="1:9" x14ac:dyDescent="0.25">
      <c r="A45" s="216" t="s">
        <v>203</v>
      </c>
      <c r="B45" s="217"/>
      <c r="C45" s="217"/>
      <c r="D45" s="217"/>
      <c r="E45" s="218"/>
      <c r="F45" s="221"/>
      <c r="G45" s="223"/>
      <c r="H45" s="223"/>
      <c r="I45" s="230"/>
    </row>
    <row r="46" spans="1:9" x14ac:dyDescent="0.25">
      <c r="A46" s="216" t="s">
        <v>204</v>
      </c>
      <c r="B46" s="217"/>
      <c r="C46" s="217"/>
      <c r="D46" s="217"/>
      <c r="E46" s="218"/>
      <c r="F46" s="221"/>
      <c r="G46" s="223"/>
      <c r="H46" s="223"/>
      <c r="I46" s="230"/>
    </row>
    <row r="47" spans="1:9" ht="15.75" thickBot="1" x14ac:dyDescent="0.3">
      <c r="A47" s="120"/>
      <c r="B47" s="120"/>
      <c r="C47" s="120"/>
      <c r="D47" s="120"/>
      <c r="E47" s="120"/>
      <c r="F47" s="120"/>
      <c r="G47" s="120"/>
      <c r="H47" s="120"/>
      <c r="I47" s="120"/>
    </row>
    <row r="48" spans="1:9" x14ac:dyDescent="0.25">
      <c r="A48" s="183" t="str">
        <f>'Istkosten rPhasenschieber'!B43</f>
        <v>rPSA 2</v>
      </c>
      <c r="B48" s="184" t="s">
        <v>55</v>
      </c>
      <c r="C48" s="184" t="s">
        <v>56</v>
      </c>
      <c r="D48" s="225" t="s">
        <v>87</v>
      </c>
      <c r="E48" s="226" t="s">
        <v>41</v>
      </c>
      <c r="F48" s="227" t="s">
        <v>94</v>
      </c>
      <c r="G48" s="228" t="s">
        <v>62</v>
      </c>
      <c r="H48" s="228" t="s">
        <v>60</v>
      </c>
      <c r="I48" s="229" t="s">
        <v>3</v>
      </c>
    </row>
    <row r="49" spans="1:9" x14ac:dyDescent="0.25">
      <c r="A49" s="119" t="str">
        <f>'Istkosten Netzreserve'!B101</f>
        <v xml:space="preserve">Wiederherstellung der Betriebsbereitschaft </v>
      </c>
      <c r="B49" s="394"/>
      <c r="C49" s="395"/>
      <c r="D49" s="388"/>
      <c r="E49" s="389">
        <f>SUM(E51:E90)</f>
        <v>0</v>
      </c>
      <c r="F49" s="390">
        <f>SUM(F51:F90)</f>
        <v>0</v>
      </c>
      <c r="G49" s="391"/>
      <c r="H49" s="391"/>
      <c r="I49" s="392"/>
    </row>
    <row r="50" spans="1:9" x14ac:dyDescent="0.25">
      <c r="A50" s="106"/>
      <c r="B50" s="396"/>
      <c r="C50" s="397"/>
      <c r="D50" s="388"/>
      <c r="E50" s="388"/>
      <c r="F50" s="390"/>
      <c r="G50" s="391"/>
      <c r="H50" s="391"/>
      <c r="I50" s="392"/>
    </row>
    <row r="51" spans="1:9" s="120" customFormat="1" x14ac:dyDescent="0.25">
      <c r="A51" s="142" t="s">
        <v>44</v>
      </c>
      <c r="B51" s="179"/>
      <c r="C51" s="179"/>
      <c r="D51" s="217"/>
      <c r="E51" s="218"/>
      <c r="F51" s="221"/>
      <c r="G51" s="223"/>
      <c r="H51" s="223"/>
      <c r="I51" s="230"/>
    </row>
    <row r="52" spans="1:9" x14ac:dyDescent="0.25">
      <c r="A52" s="142" t="s">
        <v>45</v>
      </c>
      <c r="B52" s="179"/>
      <c r="C52" s="179"/>
      <c r="D52" s="217"/>
      <c r="E52" s="218"/>
      <c r="F52" s="221"/>
      <c r="G52" s="223"/>
      <c r="H52" s="223"/>
      <c r="I52" s="230"/>
    </row>
    <row r="53" spans="1:9" x14ac:dyDescent="0.25">
      <c r="A53" s="142" t="s">
        <v>46</v>
      </c>
      <c r="B53" s="179"/>
      <c r="C53" s="179"/>
      <c r="D53" s="217"/>
      <c r="E53" s="218"/>
      <c r="F53" s="221"/>
      <c r="G53" s="223"/>
      <c r="H53" s="223"/>
      <c r="I53" s="230"/>
    </row>
    <row r="54" spans="1:9" x14ac:dyDescent="0.25">
      <c r="A54" s="142" t="s">
        <v>47</v>
      </c>
      <c r="B54" s="179"/>
      <c r="C54" s="179"/>
      <c r="D54" s="217"/>
      <c r="E54" s="218"/>
      <c r="F54" s="221"/>
      <c r="G54" s="223"/>
      <c r="H54" s="223"/>
      <c r="I54" s="230"/>
    </row>
    <row r="55" spans="1:9" x14ac:dyDescent="0.25">
      <c r="A55" s="142" t="s">
        <v>48</v>
      </c>
      <c r="B55" s="179"/>
      <c r="C55" s="179"/>
      <c r="D55" s="217"/>
      <c r="E55" s="218"/>
      <c r="F55" s="221"/>
      <c r="G55" s="223"/>
      <c r="H55" s="223"/>
      <c r="I55" s="230"/>
    </row>
    <row r="56" spans="1:9" x14ac:dyDescent="0.25">
      <c r="A56" s="142" t="s">
        <v>49</v>
      </c>
      <c r="B56" s="179"/>
      <c r="C56" s="179"/>
      <c r="D56" s="217"/>
      <c r="E56" s="218"/>
      <c r="F56" s="221"/>
      <c r="G56" s="223"/>
      <c r="H56" s="223"/>
      <c r="I56" s="230"/>
    </row>
    <row r="57" spans="1:9" x14ac:dyDescent="0.25">
      <c r="A57" s="142" t="s">
        <v>50</v>
      </c>
      <c r="B57" s="179"/>
      <c r="C57" s="179"/>
      <c r="D57" s="217"/>
      <c r="E57" s="218"/>
      <c r="F57" s="221"/>
      <c r="G57" s="223"/>
      <c r="H57" s="223"/>
      <c r="I57" s="230"/>
    </row>
    <row r="58" spans="1:9" x14ac:dyDescent="0.25">
      <c r="A58" s="142" t="s">
        <v>51</v>
      </c>
      <c r="B58" s="179"/>
      <c r="C58" s="179"/>
      <c r="D58" s="217"/>
      <c r="E58" s="218"/>
      <c r="F58" s="221"/>
      <c r="G58" s="223"/>
      <c r="H58" s="223"/>
      <c r="I58" s="230"/>
    </row>
    <row r="59" spans="1:9" x14ac:dyDescent="0.25">
      <c r="A59" s="142" t="s">
        <v>52</v>
      </c>
      <c r="B59" s="179"/>
      <c r="C59" s="179"/>
      <c r="D59" s="217"/>
      <c r="E59" s="218"/>
      <c r="F59" s="221"/>
      <c r="G59" s="223"/>
      <c r="H59" s="223"/>
      <c r="I59" s="230"/>
    </row>
    <row r="60" spans="1:9" x14ac:dyDescent="0.25">
      <c r="A60" s="142" t="s">
        <v>53</v>
      </c>
      <c r="B60" s="179"/>
      <c r="C60" s="179"/>
      <c r="D60" s="217"/>
      <c r="E60" s="218"/>
      <c r="F60" s="221"/>
      <c r="G60" s="223"/>
      <c r="H60" s="223"/>
      <c r="I60" s="230"/>
    </row>
    <row r="61" spans="1:9" x14ac:dyDescent="0.25">
      <c r="A61" s="142" t="s">
        <v>173</v>
      </c>
      <c r="B61" s="179"/>
      <c r="C61" s="179"/>
      <c r="D61" s="217"/>
      <c r="E61" s="218"/>
      <c r="F61" s="221"/>
      <c r="G61" s="223"/>
      <c r="H61" s="223"/>
      <c r="I61" s="230"/>
    </row>
    <row r="62" spans="1:9" x14ac:dyDescent="0.25">
      <c r="A62" s="142" t="s">
        <v>174</v>
      </c>
      <c r="B62" s="179"/>
      <c r="C62" s="179"/>
      <c r="D62" s="217"/>
      <c r="E62" s="218"/>
      <c r="F62" s="221"/>
      <c r="G62" s="223"/>
      <c r="H62" s="223"/>
      <c r="I62" s="230"/>
    </row>
    <row r="63" spans="1:9" x14ac:dyDescent="0.25">
      <c r="A63" s="142" t="s">
        <v>175</v>
      </c>
      <c r="B63" s="179"/>
      <c r="C63" s="179"/>
      <c r="D63" s="217"/>
      <c r="E63" s="218"/>
      <c r="F63" s="221"/>
      <c r="G63" s="223"/>
      <c r="H63" s="223"/>
      <c r="I63" s="230"/>
    </row>
    <row r="64" spans="1:9" x14ac:dyDescent="0.25">
      <c r="A64" s="142" t="s">
        <v>176</v>
      </c>
      <c r="B64" s="179"/>
      <c r="C64" s="179"/>
      <c r="D64" s="217"/>
      <c r="E64" s="218"/>
      <c r="F64" s="221"/>
      <c r="G64" s="223"/>
      <c r="H64" s="223"/>
      <c r="I64" s="230"/>
    </row>
    <row r="65" spans="1:9" x14ac:dyDescent="0.25">
      <c r="A65" s="142" t="s">
        <v>177</v>
      </c>
      <c r="B65" s="179"/>
      <c r="C65" s="179"/>
      <c r="D65" s="217"/>
      <c r="E65" s="218"/>
      <c r="F65" s="221"/>
      <c r="G65" s="223"/>
      <c r="H65" s="223"/>
      <c r="I65" s="230"/>
    </row>
    <row r="66" spans="1:9" x14ac:dyDescent="0.25">
      <c r="A66" s="142" t="s">
        <v>178</v>
      </c>
      <c r="B66" s="179"/>
      <c r="C66" s="179"/>
      <c r="D66" s="217"/>
      <c r="E66" s="218"/>
      <c r="F66" s="221"/>
      <c r="G66" s="223"/>
      <c r="H66" s="223"/>
      <c r="I66" s="230"/>
    </row>
    <row r="67" spans="1:9" x14ac:dyDescent="0.25">
      <c r="A67" s="142" t="s">
        <v>179</v>
      </c>
      <c r="B67" s="179"/>
      <c r="C67" s="179"/>
      <c r="D67" s="217"/>
      <c r="E67" s="218"/>
      <c r="F67" s="221"/>
      <c r="G67" s="223"/>
      <c r="H67" s="223"/>
      <c r="I67" s="230"/>
    </row>
    <row r="68" spans="1:9" x14ac:dyDescent="0.25">
      <c r="A68" s="142" t="s">
        <v>180</v>
      </c>
      <c r="B68" s="179"/>
      <c r="C68" s="179"/>
      <c r="D68" s="217"/>
      <c r="E68" s="218"/>
      <c r="F68" s="221"/>
      <c r="G68" s="223"/>
      <c r="H68" s="223"/>
      <c r="I68" s="230"/>
    </row>
    <row r="69" spans="1:9" x14ac:dyDescent="0.25">
      <c r="A69" s="142" t="s">
        <v>181</v>
      </c>
      <c r="B69" s="179"/>
      <c r="C69" s="179"/>
      <c r="D69" s="217"/>
      <c r="E69" s="218"/>
      <c r="F69" s="221"/>
      <c r="G69" s="223"/>
      <c r="H69" s="223"/>
      <c r="I69" s="230"/>
    </row>
    <row r="70" spans="1:9" x14ac:dyDescent="0.25">
      <c r="A70" s="142" t="s">
        <v>182</v>
      </c>
      <c r="B70" s="179"/>
      <c r="C70" s="179"/>
      <c r="D70" s="217"/>
      <c r="E70" s="218"/>
      <c r="F70" s="221"/>
      <c r="G70" s="223"/>
      <c r="H70" s="223"/>
      <c r="I70" s="230"/>
    </row>
    <row r="71" spans="1:9" x14ac:dyDescent="0.25">
      <c r="A71" s="142" t="s">
        <v>185</v>
      </c>
      <c r="B71" s="179"/>
      <c r="C71" s="179"/>
      <c r="D71" s="217"/>
      <c r="E71" s="218"/>
      <c r="F71" s="221"/>
      <c r="G71" s="223"/>
      <c r="H71" s="223"/>
      <c r="I71" s="230"/>
    </row>
    <row r="72" spans="1:9" x14ac:dyDescent="0.25">
      <c r="A72" s="142" t="s">
        <v>186</v>
      </c>
      <c r="B72" s="179"/>
      <c r="C72" s="179"/>
      <c r="D72" s="217"/>
      <c r="E72" s="218"/>
      <c r="F72" s="221"/>
      <c r="G72" s="223"/>
      <c r="H72" s="223"/>
      <c r="I72" s="230"/>
    </row>
    <row r="73" spans="1:9" x14ac:dyDescent="0.25">
      <c r="A73" s="142" t="s">
        <v>187</v>
      </c>
      <c r="B73" s="179"/>
      <c r="C73" s="179"/>
      <c r="D73" s="217"/>
      <c r="E73" s="218"/>
      <c r="F73" s="221"/>
      <c r="G73" s="223"/>
      <c r="H73" s="223"/>
      <c r="I73" s="230"/>
    </row>
    <row r="74" spans="1:9" x14ac:dyDescent="0.25">
      <c r="A74" s="142" t="s">
        <v>188</v>
      </c>
      <c r="B74" s="179"/>
      <c r="C74" s="179"/>
      <c r="D74" s="217"/>
      <c r="E74" s="218"/>
      <c r="F74" s="221"/>
      <c r="G74" s="223"/>
      <c r="H74" s="223"/>
      <c r="I74" s="230"/>
    </row>
    <row r="75" spans="1:9" x14ac:dyDescent="0.25">
      <c r="A75" s="142" t="s">
        <v>189</v>
      </c>
      <c r="B75" s="179"/>
      <c r="C75" s="179"/>
      <c r="D75" s="217"/>
      <c r="E75" s="218"/>
      <c r="F75" s="221"/>
      <c r="G75" s="223"/>
      <c r="H75" s="223"/>
      <c r="I75" s="230"/>
    </row>
    <row r="76" spans="1:9" x14ac:dyDescent="0.25">
      <c r="A76" s="142" t="s">
        <v>190</v>
      </c>
      <c r="B76" s="179"/>
      <c r="C76" s="179"/>
      <c r="D76" s="217"/>
      <c r="E76" s="218"/>
      <c r="F76" s="221"/>
      <c r="G76" s="223"/>
      <c r="H76" s="223"/>
      <c r="I76" s="230"/>
    </row>
    <row r="77" spans="1:9" x14ac:dyDescent="0.25">
      <c r="A77" s="142" t="s">
        <v>191</v>
      </c>
      <c r="B77" s="179"/>
      <c r="C77" s="179"/>
      <c r="D77" s="217"/>
      <c r="E77" s="218"/>
      <c r="F77" s="221"/>
      <c r="G77" s="223"/>
      <c r="H77" s="223"/>
      <c r="I77" s="230"/>
    </row>
    <row r="78" spans="1:9" x14ac:dyDescent="0.25">
      <c r="A78" s="142" t="s">
        <v>192</v>
      </c>
      <c r="B78" s="179"/>
      <c r="C78" s="179"/>
      <c r="D78" s="217"/>
      <c r="E78" s="218"/>
      <c r="F78" s="221"/>
      <c r="G78" s="223"/>
      <c r="H78" s="223"/>
      <c r="I78" s="230"/>
    </row>
    <row r="79" spans="1:9" x14ac:dyDescent="0.25">
      <c r="A79" s="142" t="s">
        <v>193</v>
      </c>
      <c r="B79" s="179"/>
      <c r="C79" s="179"/>
      <c r="D79" s="217"/>
      <c r="E79" s="218"/>
      <c r="F79" s="221"/>
      <c r="G79" s="223"/>
      <c r="H79" s="223"/>
      <c r="I79" s="230"/>
    </row>
    <row r="80" spans="1:9" x14ac:dyDescent="0.25">
      <c r="A80" s="142" t="s">
        <v>194</v>
      </c>
      <c r="B80" s="179"/>
      <c r="C80" s="179"/>
      <c r="D80" s="217"/>
      <c r="E80" s="218"/>
      <c r="F80" s="221"/>
      <c r="G80" s="223"/>
      <c r="H80" s="223"/>
      <c r="I80" s="230"/>
    </row>
    <row r="81" spans="1:9" x14ac:dyDescent="0.25">
      <c r="A81" s="142" t="s">
        <v>195</v>
      </c>
      <c r="B81" s="179"/>
      <c r="C81" s="179"/>
      <c r="D81" s="217"/>
      <c r="E81" s="218"/>
      <c r="F81" s="221"/>
      <c r="G81" s="223"/>
      <c r="H81" s="223"/>
      <c r="I81" s="230"/>
    </row>
    <row r="82" spans="1:9" x14ac:dyDescent="0.25">
      <c r="A82" s="142" t="s">
        <v>196</v>
      </c>
      <c r="B82" s="179"/>
      <c r="C82" s="179"/>
      <c r="D82" s="217"/>
      <c r="E82" s="218"/>
      <c r="F82" s="221"/>
      <c r="G82" s="223"/>
      <c r="H82" s="223"/>
      <c r="I82" s="230"/>
    </row>
    <row r="83" spans="1:9" x14ac:dyDescent="0.25">
      <c r="A83" s="142" t="s">
        <v>197</v>
      </c>
      <c r="B83" s="179"/>
      <c r="C83" s="179"/>
      <c r="D83" s="217"/>
      <c r="E83" s="218"/>
      <c r="F83" s="221"/>
      <c r="G83" s="223"/>
      <c r="H83" s="223"/>
      <c r="I83" s="230"/>
    </row>
    <row r="84" spans="1:9" x14ac:dyDescent="0.25">
      <c r="A84" s="142" t="s">
        <v>198</v>
      </c>
      <c r="B84" s="179"/>
      <c r="C84" s="179"/>
      <c r="D84" s="217"/>
      <c r="E84" s="218"/>
      <c r="F84" s="221"/>
      <c r="G84" s="223"/>
      <c r="H84" s="223"/>
      <c r="I84" s="230"/>
    </row>
    <row r="85" spans="1:9" x14ac:dyDescent="0.25">
      <c r="A85" s="142" t="s">
        <v>199</v>
      </c>
      <c r="B85" s="179"/>
      <c r="C85" s="179"/>
      <c r="D85" s="217"/>
      <c r="E85" s="218"/>
      <c r="F85" s="221"/>
      <c r="G85" s="223"/>
      <c r="H85" s="223"/>
      <c r="I85" s="230"/>
    </row>
    <row r="86" spans="1:9" x14ac:dyDescent="0.25">
      <c r="A86" s="142" t="s">
        <v>200</v>
      </c>
      <c r="B86" s="179"/>
      <c r="C86" s="179"/>
      <c r="D86" s="217"/>
      <c r="E86" s="218"/>
      <c r="F86" s="221"/>
      <c r="G86" s="223"/>
      <c r="H86" s="223"/>
      <c r="I86" s="230"/>
    </row>
    <row r="87" spans="1:9" x14ac:dyDescent="0.25">
      <c r="A87" s="142" t="s">
        <v>201</v>
      </c>
      <c r="B87" s="179"/>
      <c r="C87" s="179"/>
      <c r="D87" s="217"/>
      <c r="E87" s="218"/>
      <c r="F87" s="221"/>
      <c r="G87" s="223"/>
      <c r="H87" s="223"/>
      <c r="I87" s="230"/>
    </row>
    <row r="88" spans="1:9" x14ac:dyDescent="0.25">
      <c r="A88" s="142" t="s">
        <v>202</v>
      </c>
      <c r="B88" s="180"/>
      <c r="C88" s="180"/>
      <c r="D88" s="219"/>
      <c r="E88" s="220"/>
      <c r="F88" s="222"/>
      <c r="G88" s="224"/>
      <c r="H88" s="224"/>
      <c r="I88" s="231"/>
    </row>
    <row r="89" spans="1:9" x14ac:dyDescent="0.25">
      <c r="A89" s="142" t="s">
        <v>203</v>
      </c>
      <c r="B89" s="180"/>
      <c r="C89" s="180"/>
      <c r="D89" s="219"/>
      <c r="E89" s="220"/>
      <c r="F89" s="222"/>
      <c r="G89" s="224"/>
      <c r="H89" s="224"/>
      <c r="I89" s="231"/>
    </row>
    <row r="90" spans="1:9" x14ac:dyDescent="0.25">
      <c r="A90" s="142" t="s">
        <v>204</v>
      </c>
      <c r="B90" s="180"/>
      <c r="C90" s="180"/>
      <c r="D90" s="219"/>
      <c r="E90" s="220"/>
      <c r="F90" s="222"/>
      <c r="G90" s="224"/>
      <c r="H90" s="224"/>
      <c r="I90" s="231"/>
    </row>
    <row r="91" spans="1:9" x14ac:dyDescent="0.25">
      <c r="A91" s="120"/>
      <c r="B91" s="120"/>
      <c r="C91" s="120"/>
      <c r="D91" s="120"/>
      <c r="E91" s="120"/>
      <c r="F91" s="120"/>
      <c r="G91" s="120"/>
      <c r="H91" s="120"/>
      <c r="I91" s="120"/>
    </row>
    <row r="92" spans="1:9" x14ac:dyDescent="0.25">
      <c r="A92" s="158" t="str">
        <f>'Istkosten rPhasenschieber'!B61</f>
        <v>rPSA 3</v>
      </c>
      <c r="B92" s="158" t="s">
        <v>55</v>
      </c>
      <c r="C92" s="158" t="s">
        <v>56</v>
      </c>
      <c r="D92" s="225" t="s">
        <v>87</v>
      </c>
      <c r="E92" s="226" t="s">
        <v>41</v>
      </c>
      <c r="F92" s="227" t="s">
        <v>94</v>
      </c>
      <c r="G92" s="228" t="s">
        <v>62</v>
      </c>
      <c r="H92" s="228" t="s">
        <v>60</v>
      </c>
      <c r="I92" s="229" t="s">
        <v>3</v>
      </c>
    </row>
    <row r="93" spans="1:9" x14ac:dyDescent="0.25">
      <c r="A93" s="119" t="str">
        <f>'Istkosten Netzreserve'!B119</f>
        <v xml:space="preserve">Wiederherstellung der Betriebsbereitschaft </v>
      </c>
      <c r="B93" s="394"/>
      <c r="C93" s="395"/>
      <c r="D93" s="388"/>
      <c r="E93" s="389">
        <f>SUM(E95:E134)</f>
        <v>0</v>
      </c>
      <c r="F93" s="390">
        <f>SUM(F95:F134)</f>
        <v>0</v>
      </c>
      <c r="G93" s="391"/>
      <c r="H93" s="391"/>
      <c r="I93" s="392"/>
    </row>
    <row r="94" spans="1:9" x14ac:dyDescent="0.25">
      <c r="A94" s="106"/>
      <c r="B94" s="396"/>
      <c r="C94" s="397"/>
      <c r="D94" s="388"/>
      <c r="E94" s="388"/>
      <c r="F94" s="390"/>
      <c r="G94" s="391"/>
      <c r="H94" s="391"/>
      <c r="I94" s="392"/>
    </row>
    <row r="95" spans="1:9" x14ac:dyDescent="0.25">
      <c r="A95" s="142" t="s">
        <v>44</v>
      </c>
      <c r="B95" s="179"/>
      <c r="C95" s="179"/>
      <c r="D95" s="217"/>
      <c r="E95" s="218"/>
      <c r="F95" s="221"/>
      <c r="G95" s="223"/>
      <c r="H95" s="223"/>
      <c r="I95" s="230"/>
    </row>
    <row r="96" spans="1:9" x14ac:dyDescent="0.25">
      <c r="A96" s="142" t="s">
        <v>45</v>
      </c>
      <c r="B96" s="179"/>
      <c r="C96" s="179"/>
      <c r="D96" s="217"/>
      <c r="E96" s="218"/>
      <c r="F96" s="221"/>
      <c r="G96" s="223"/>
      <c r="H96" s="223"/>
      <c r="I96" s="230"/>
    </row>
    <row r="97" spans="1:9" x14ac:dyDescent="0.25">
      <c r="A97" s="142" t="s">
        <v>46</v>
      </c>
      <c r="B97" s="179"/>
      <c r="C97" s="179"/>
      <c r="D97" s="217"/>
      <c r="E97" s="218"/>
      <c r="F97" s="221"/>
      <c r="G97" s="223"/>
      <c r="H97" s="223"/>
      <c r="I97" s="230"/>
    </row>
    <row r="98" spans="1:9" x14ac:dyDescent="0.25">
      <c r="A98" s="142" t="s">
        <v>47</v>
      </c>
      <c r="B98" s="179"/>
      <c r="C98" s="179"/>
      <c r="D98" s="217"/>
      <c r="E98" s="218"/>
      <c r="F98" s="221"/>
      <c r="G98" s="223"/>
      <c r="H98" s="223"/>
      <c r="I98" s="230"/>
    </row>
    <row r="99" spans="1:9" s="120" customFormat="1" x14ac:dyDescent="0.25">
      <c r="A99" s="142" t="s">
        <v>48</v>
      </c>
      <c r="B99" s="179"/>
      <c r="C99" s="179"/>
      <c r="D99" s="217"/>
      <c r="E99" s="218"/>
      <c r="F99" s="221"/>
      <c r="G99" s="223"/>
      <c r="H99" s="223"/>
      <c r="I99" s="230"/>
    </row>
    <row r="100" spans="1:9" x14ac:dyDescent="0.25">
      <c r="A100" s="142" t="s">
        <v>49</v>
      </c>
      <c r="B100" s="179"/>
      <c r="C100" s="179"/>
      <c r="D100" s="217"/>
      <c r="E100" s="218"/>
      <c r="F100" s="221"/>
      <c r="G100" s="223"/>
      <c r="H100" s="223"/>
      <c r="I100" s="230"/>
    </row>
    <row r="101" spans="1:9" x14ac:dyDescent="0.25">
      <c r="A101" s="142" t="s">
        <v>50</v>
      </c>
      <c r="B101" s="179"/>
      <c r="C101" s="179"/>
      <c r="D101" s="217"/>
      <c r="E101" s="218"/>
      <c r="F101" s="221"/>
      <c r="G101" s="223"/>
      <c r="H101" s="223"/>
      <c r="I101" s="230"/>
    </row>
    <row r="102" spans="1:9" x14ac:dyDescent="0.25">
      <c r="A102" s="142" t="s">
        <v>51</v>
      </c>
      <c r="B102" s="179"/>
      <c r="C102" s="179"/>
      <c r="D102" s="217"/>
      <c r="E102" s="218"/>
      <c r="F102" s="221"/>
      <c r="G102" s="223"/>
      <c r="H102" s="223"/>
      <c r="I102" s="230"/>
    </row>
    <row r="103" spans="1:9" x14ac:dyDescent="0.25">
      <c r="A103" s="142" t="s">
        <v>52</v>
      </c>
      <c r="B103" s="179"/>
      <c r="C103" s="179"/>
      <c r="D103" s="217"/>
      <c r="E103" s="218"/>
      <c r="F103" s="221"/>
      <c r="G103" s="223"/>
      <c r="H103" s="223"/>
      <c r="I103" s="230"/>
    </row>
    <row r="104" spans="1:9" x14ac:dyDescent="0.25">
      <c r="A104" s="142" t="s">
        <v>53</v>
      </c>
      <c r="B104" s="179"/>
      <c r="C104" s="179"/>
      <c r="D104" s="217"/>
      <c r="E104" s="218"/>
      <c r="F104" s="221"/>
      <c r="G104" s="223"/>
      <c r="H104" s="223"/>
      <c r="I104" s="230"/>
    </row>
    <row r="105" spans="1:9" x14ac:dyDescent="0.25">
      <c r="A105" s="142" t="s">
        <v>173</v>
      </c>
      <c r="B105" s="179"/>
      <c r="C105" s="179"/>
      <c r="D105" s="217"/>
      <c r="E105" s="218"/>
      <c r="F105" s="221"/>
      <c r="G105" s="223"/>
      <c r="H105" s="223"/>
      <c r="I105" s="230"/>
    </row>
    <row r="106" spans="1:9" x14ac:dyDescent="0.25">
      <c r="A106" s="142" t="s">
        <v>174</v>
      </c>
      <c r="B106" s="179"/>
      <c r="C106" s="179"/>
      <c r="D106" s="217"/>
      <c r="E106" s="218"/>
      <c r="F106" s="221"/>
      <c r="G106" s="223"/>
      <c r="H106" s="223"/>
      <c r="I106" s="230"/>
    </row>
    <row r="107" spans="1:9" x14ac:dyDescent="0.25">
      <c r="A107" s="142" t="s">
        <v>175</v>
      </c>
      <c r="B107" s="179"/>
      <c r="C107" s="179"/>
      <c r="D107" s="217"/>
      <c r="E107" s="218"/>
      <c r="F107" s="221"/>
      <c r="G107" s="223"/>
      <c r="H107" s="223"/>
      <c r="I107" s="230"/>
    </row>
    <row r="108" spans="1:9" x14ac:dyDescent="0.25">
      <c r="A108" s="142" t="s">
        <v>176</v>
      </c>
      <c r="B108" s="179"/>
      <c r="C108" s="179"/>
      <c r="D108" s="217"/>
      <c r="E108" s="218"/>
      <c r="F108" s="221"/>
      <c r="G108" s="223"/>
      <c r="H108" s="223"/>
      <c r="I108" s="230"/>
    </row>
    <row r="109" spans="1:9" x14ac:dyDescent="0.25">
      <c r="A109" s="142" t="s">
        <v>177</v>
      </c>
      <c r="B109" s="179"/>
      <c r="C109" s="179"/>
      <c r="D109" s="217"/>
      <c r="E109" s="218"/>
      <c r="F109" s="221"/>
      <c r="G109" s="223"/>
      <c r="H109" s="223"/>
      <c r="I109" s="230"/>
    </row>
    <row r="110" spans="1:9" x14ac:dyDescent="0.25">
      <c r="A110" s="142" t="s">
        <v>178</v>
      </c>
      <c r="B110" s="179"/>
      <c r="C110" s="179"/>
      <c r="D110" s="217"/>
      <c r="E110" s="218"/>
      <c r="F110" s="221"/>
      <c r="G110" s="223"/>
      <c r="H110" s="223"/>
      <c r="I110" s="230"/>
    </row>
    <row r="111" spans="1:9" x14ac:dyDescent="0.25">
      <c r="A111" s="142" t="s">
        <v>179</v>
      </c>
      <c r="B111" s="179"/>
      <c r="C111" s="179"/>
      <c r="D111" s="217"/>
      <c r="E111" s="218"/>
      <c r="F111" s="221"/>
      <c r="G111" s="223"/>
      <c r="H111" s="223"/>
      <c r="I111" s="230"/>
    </row>
    <row r="112" spans="1:9" x14ac:dyDescent="0.25">
      <c r="A112" s="142" t="s">
        <v>180</v>
      </c>
      <c r="B112" s="179"/>
      <c r="C112" s="179"/>
      <c r="D112" s="217"/>
      <c r="E112" s="218"/>
      <c r="F112" s="221"/>
      <c r="G112" s="223"/>
      <c r="H112" s="223"/>
      <c r="I112" s="230"/>
    </row>
    <row r="113" spans="1:9" x14ac:dyDescent="0.25">
      <c r="A113" s="142" t="s">
        <v>181</v>
      </c>
      <c r="B113" s="179"/>
      <c r="C113" s="179"/>
      <c r="D113" s="217"/>
      <c r="E113" s="218"/>
      <c r="F113" s="221"/>
      <c r="G113" s="223"/>
      <c r="H113" s="223"/>
      <c r="I113" s="230"/>
    </row>
    <row r="114" spans="1:9" x14ac:dyDescent="0.25">
      <c r="A114" s="142" t="s">
        <v>182</v>
      </c>
      <c r="B114" s="179"/>
      <c r="C114" s="179"/>
      <c r="D114" s="217"/>
      <c r="E114" s="218"/>
      <c r="F114" s="221"/>
      <c r="G114" s="223"/>
      <c r="H114" s="223"/>
      <c r="I114" s="230"/>
    </row>
    <row r="115" spans="1:9" x14ac:dyDescent="0.25">
      <c r="A115" s="142" t="s">
        <v>185</v>
      </c>
      <c r="B115" s="179"/>
      <c r="C115" s="179"/>
      <c r="D115" s="217"/>
      <c r="E115" s="218"/>
      <c r="F115" s="221"/>
      <c r="G115" s="223"/>
      <c r="H115" s="223"/>
      <c r="I115" s="230"/>
    </row>
    <row r="116" spans="1:9" x14ac:dyDescent="0.25">
      <c r="A116" s="142" t="s">
        <v>186</v>
      </c>
      <c r="B116" s="179"/>
      <c r="C116" s="179"/>
      <c r="D116" s="217"/>
      <c r="E116" s="218"/>
      <c r="F116" s="221"/>
      <c r="G116" s="223"/>
      <c r="H116" s="223"/>
      <c r="I116" s="230"/>
    </row>
    <row r="117" spans="1:9" x14ac:dyDescent="0.25">
      <c r="A117" s="142" t="s">
        <v>187</v>
      </c>
      <c r="B117" s="179"/>
      <c r="C117" s="179"/>
      <c r="D117" s="217"/>
      <c r="E117" s="218"/>
      <c r="F117" s="221"/>
      <c r="G117" s="223"/>
      <c r="H117" s="223"/>
      <c r="I117" s="230"/>
    </row>
    <row r="118" spans="1:9" x14ac:dyDescent="0.25">
      <c r="A118" s="142" t="s">
        <v>188</v>
      </c>
      <c r="B118" s="179"/>
      <c r="C118" s="179"/>
      <c r="D118" s="217"/>
      <c r="E118" s="218"/>
      <c r="F118" s="221"/>
      <c r="G118" s="223"/>
      <c r="H118" s="223"/>
      <c r="I118" s="230"/>
    </row>
    <row r="119" spans="1:9" x14ac:dyDescent="0.25">
      <c r="A119" s="142" t="s">
        <v>189</v>
      </c>
      <c r="B119" s="179"/>
      <c r="C119" s="179"/>
      <c r="D119" s="217"/>
      <c r="E119" s="218"/>
      <c r="F119" s="221"/>
      <c r="G119" s="223"/>
      <c r="H119" s="223"/>
      <c r="I119" s="230"/>
    </row>
    <row r="120" spans="1:9" x14ac:dyDescent="0.25">
      <c r="A120" s="142" t="s">
        <v>190</v>
      </c>
      <c r="B120" s="179"/>
      <c r="C120" s="179"/>
      <c r="D120" s="217"/>
      <c r="E120" s="218"/>
      <c r="F120" s="221"/>
      <c r="G120" s="223"/>
      <c r="H120" s="223"/>
      <c r="I120" s="230"/>
    </row>
    <row r="121" spans="1:9" x14ac:dyDescent="0.25">
      <c r="A121" s="142" t="s">
        <v>191</v>
      </c>
      <c r="B121" s="179"/>
      <c r="C121" s="179"/>
      <c r="D121" s="217"/>
      <c r="E121" s="218"/>
      <c r="F121" s="221"/>
      <c r="G121" s="223"/>
      <c r="H121" s="223"/>
      <c r="I121" s="230"/>
    </row>
    <row r="122" spans="1:9" x14ac:dyDescent="0.25">
      <c r="A122" s="142" t="s">
        <v>192</v>
      </c>
      <c r="B122" s="179"/>
      <c r="C122" s="179"/>
      <c r="D122" s="217"/>
      <c r="E122" s="218"/>
      <c r="F122" s="221"/>
      <c r="G122" s="223"/>
      <c r="H122" s="223"/>
      <c r="I122" s="230"/>
    </row>
    <row r="123" spans="1:9" x14ac:dyDescent="0.25">
      <c r="A123" s="142" t="s">
        <v>193</v>
      </c>
      <c r="B123" s="179"/>
      <c r="C123" s="179"/>
      <c r="D123" s="217"/>
      <c r="E123" s="218"/>
      <c r="F123" s="221"/>
      <c r="G123" s="223"/>
      <c r="H123" s="223"/>
      <c r="I123" s="230"/>
    </row>
    <row r="124" spans="1:9" x14ac:dyDescent="0.25">
      <c r="A124" s="142" t="s">
        <v>194</v>
      </c>
      <c r="B124" s="179"/>
      <c r="C124" s="179"/>
      <c r="D124" s="217"/>
      <c r="E124" s="218"/>
      <c r="F124" s="221"/>
      <c r="G124" s="223"/>
      <c r="H124" s="223"/>
      <c r="I124" s="230"/>
    </row>
    <row r="125" spans="1:9" x14ac:dyDescent="0.25">
      <c r="A125" s="142" t="s">
        <v>195</v>
      </c>
      <c r="B125" s="179"/>
      <c r="C125" s="179"/>
      <c r="D125" s="217"/>
      <c r="E125" s="218"/>
      <c r="F125" s="221"/>
      <c r="G125" s="223"/>
      <c r="H125" s="223"/>
      <c r="I125" s="230"/>
    </row>
    <row r="126" spans="1:9" x14ac:dyDescent="0.25">
      <c r="A126" s="142" t="s">
        <v>196</v>
      </c>
      <c r="B126" s="180"/>
      <c r="C126" s="180"/>
      <c r="D126" s="219"/>
      <c r="E126" s="220"/>
      <c r="F126" s="222"/>
      <c r="G126" s="224"/>
      <c r="H126" s="224"/>
      <c r="I126" s="231"/>
    </row>
    <row r="127" spans="1:9" x14ac:dyDescent="0.25">
      <c r="A127" s="142" t="s">
        <v>197</v>
      </c>
      <c r="B127" s="180"/>
      <c r="C127" s="180"/>
      <c r="D127" s="219"/>
      <c r="E127" s="220"/>
      <c r="F127" s="222"/>
      <c r="G127" s="224"/>
      <c r="H127" s="224"/>
      <c r="I127" s="231"/>
    </row>
    <row r="128" spans="1:9" x14ac:dyDescent="0.25">
      <c r="A128" s="142" t="s">
        <v>198</v>
      </c>
      <c r="B128" s="180"/>
      <c r="C128" s="180"/>
      <c r="D128" s="219"/>
      <c r="E128" s="220"/>
      <c r="F128" s="222"/>
      <c r="G128" s="224"/>
      <c r="H128" s="224"/>
      <c r="I128" s="231"/>
    </row>
    <row r="129" spans="1:9" x14ac:dyDescent="0.25">
      <c r="A129" s="142" t="s">
        <v>199</v>
      </c>
      <c r="B129" s="180"/>
      <c r="C129" s="180"/>
      <c r="D129" s="219"/>
      <c r="E129" s="220"/>
      <c r="F129" s="222"/>
      <c r="G129" s="224"/>
      <c r="H129" s="224"/>
      <c r="I129" s="231"/>
    </row>
    <row r="130" spans="1:9" x14ac:dyDescent="0.25">
      <c r="A130" s="142" t="s">
        <v>200</v>
      </c>
      <c r="B130" s="180"/>
      <c r="C130" s="180"/>
      <c r="D130" s="219"/>
      <c r="E130" s="220"/>
      <c r="F130" s="222"/>
      <c r="G130" s="224"/>
      <c r="H130" s="224"/>
      <c r="I130" s="231"/>
    </row>
    <row r="131" spans="1:9" x14ac:dyDescent="0.25">
      <c r="A131" s="142" t="s">
        <v>201</v>
      </c>
      <c r="B131" s="180"/>
      <c r="C131" s="180"/>
      <c r="D131" s="219"/>
      <c r="E131" s="220"/>
      <c r="F131" s="222"/>
      <c r="G131" s="224"/>
      <c r="H131" s="224"/>
      <c r="I131" s="231"/>
    </row>
    <row r="132" spans="1:9" x14ac:dyDescent="0.25">
      <c r="A132" s="142" t="s">
        <v>202</v>
      </c>
      <c r="B132" s="180"/>
      <c r="C132" s="180"/>
      <c r="D132" s="219"/>
      <c r="E132" s="220"/>
      <c r="F132" s="222"/>
      <c r="G132" s="224"/>
      <c r="H132" s="224"/>
      <c r="I132" s="231"/>
    </row>
    <row r="133" spans="1:9" x14ac:dyDescent="0.25">
      <c r="A133" s="142" t="s">
        <v>203</v>
      </c>
      <c r="B133" s="180"/>
      <c r="C133" s="180"/>
      <c r="D133" s="219"/>
      <c r="E133" s="220"/>
      <c r="F133" s="222"/>
      <c r="G133" s="224"/>
      <c r="H133" s="224"/>
      <c r="I133" s="231"/>
    </row>
    <row r="134" spans="1:9" x14ac:dyDescent="0.25">
      <c r="A134" s="142" t="s">
        <v>204</v>
      </c>
      <c r="B134" s="180"/>
      <c r="C134" s="180"/>
      <c r="D134" s="219"/>
      <c r="E134" s="220"/>
      <c r="F134" s="222"/>
      <c r="G134" s="224"/>
      <c r="H134" s="224"/>
      <c r="I134" s="231"/>
    </row>
    <row r="135" spans="1:9" ht="15.75" thickBot="1" x14ac:dyDescent="0.3">
      <c r="A135" s="120"/>
      <c r="B135" s="120"/>
      <c r="C135" s="120"/>
      <c r="D135" s="120"/>
      <c r="E135" s="120"/>
      <c r="F135" s="120"/>
      <c r="G135" s="120"/>
      <c r="H135" s="120"/>
      <c r="I135" s="120"/>
    </row>
    <row r="136" spans="1:9" x14ac:dyDescent="0.25">
      <c r="A136" s="183" t="str">
        <f>'Istkosten rPhasenschieber'!B79</f>
        <v>rPSA 4</v>
      </c>
      <c r="B136" s="184" t="s">
        <v>55</v>
      </c>
      <c r="C136" s="184" t="s">
        <v>56</v>
      </c>
      <c r="D136" s="398" t="s">
        <v>87</v>
      </c>
      <c r="E136" s="399" t="s">
        <v>41</v>
      </c>
      <c r="F136" s="400" t="s">
        <v>94</v>
      </c>
      <c r="G136" s="401" t="s">
        <v>62</v>
      </c>
      <c r="H136" s="401" t="s">
        <v>60</v>
      </c>
      <c r="I136" s="409" t="s">
        <v>3</v>
      </c>
    </row>
    <row r="137" spans="1:9" x14ac:dyDescent="0.25">
      <c r="A137" s="119" t="str">
        <f>'Istkosten Netzreserve'!B137</f>
        <v xml:space="preserve">Wiederherstellung der Betriebsbereitschaft </v>
      </c>
      <c r="B137" s="394"/>
      <c r="C137" s="395"/>
      <c r="D137" s="388"/>
      <c r="E137" s="389">
        <f>SUM(E139:E178)</f>
        <v>0</v>
      </c>
      <c r="F137" s="390">
        <f>SUM(F139:F178)</f>
        <v>0</v>
      </c>
      <c r="G137" s="391"/>
      <c r="H137" s="391"/>
      <c r="I137" s="392"/>
    </row>
    <row r="138" spans="1:9" x14ac:dyDescent="0.25">
      <c r="A138" s="106"/>
      <c r="B138" s="396"/>
      <c r="C138" s="397"/>
      <c r="D138" s="388"/>
      <c r="E138" s="388"/>
      <c r="F138" s="390"/>
      <c r="G138" s="391"/>
      <c r="H138" s="391"/>
      <c r="I138" s="392"/>
    </row>
    <row r="139" spans="1:9" x14ac:dyDescent="0.25">
      <c r="A139" s="142" t="s">
        <v>44</v>
      </c>
      <c r="B139" s="179"/>
      <c r="C139" s="179"/>
      <c r="D139" s="217"/>
      <c r="E139" s="218"/>
      <c r="F139" s="221"/>
      <c r="G139" s="223"/>
      <c r="H139" s="223"/>
      <c r="I139" s="230"/>
    </row>
    <row r="140" spans="1:9" x14ac:dyDescent="0.25">
      <c r="A140" s="142" t="s">
        <v>45</v>
      </c>
      <c r="B140" s="179"/>
      <c r="C140" s="179"/>
      <c r="D140" s="217"/>
      <c r="E140" s="218"/>
      <c r="F140" s="221"/>
      <c r="G140" s="223"/>
      <c r="H140" s="223"/>
      <c r="I140" s="230"/>
    </row>
    <row r="141" spans="1:9" x14ac:dyDescent="0.25">
      <c r="A141" s="142" t="s">
        <v>46</v>
      </c>
      <c r="B141" s="179"/>
      <c r="C141" s="179"/>
      <c r="D141" s="217"/>
      <c r="E141" s="218"/>
      <c r="F141" s="221"/>
      <c r="G141" s="223"/>
      <c r="H141" s="223"/>
      <c r="I141" s="230"/>
    </row>
    <row r="142" spans="1:9" x14ac:dyDescent="0.25">
      <c r="A142" s="142" t="s">
        <v>47</v>
      </c>
      <c r="B142" s="179"/>
      <c r="C142" s="179"/>
      <c r="D142" s="217"/>
      <c r="E142" s="218"/>
      <c r="F142" s="221"/>
      <c r="G142" s="223"/>
      <c r="H142" s="223"/>
      <c r="I142" s="230"/>
    </row>
    <row r="143" spans="1:9" x14ac:dyDescent="0.25">
      <c r="A143" s="142" t="s">
        <v>48</v>
      </c>
      <c r="B143" s="179"/>
      <c r="C143" s="179"/>
      <c r="D143" s="217"/>
      <c r="E143" s="218"/>
      <c r="F143" s="221"/>
      <c r="G143" s="223"/>
      <c r="H143" s="223"/>
      <c r="I143" s="230"/>
    </row>
    <row r="144" spans="1:9" x14ac:dyDescent="0.25">
      <c r="A144" s="142" t="s">
        <v>49</v>
      </c>
      <c r="B144" s="179"/>
      <c r="C144" s="179"/>
      <c r="D144" s="217"/>
      <c r="E144" s="218"/>
      <c r="F144" s="221"/>
      <c r="G144" s="223"/>
      <c r="H144" s="223"/>
      <c r="I144" s="230"/>
    </row>
    <row r="145" spans="1:9" x14ac:dyDescent="0.25">
      <c r="A145" s="142" t="s">
        <v>50</v>
      </c>
      <c r="B145" s="179"/>
      <c r="C145" s="179"/>
      <c r="D145" s="217"/>
      <c r="E145" s="218"/>
      <c r="F145" s="221"/>
      <c r="G145" s="223"/>
      <c r="H145" s="223"/>
      <c r="I145" s="230"/>
    </row>
    <row r="146" spans="1:9" x14ac:dyDescent="0.25">
      <c r="A146" s="142" t="s">
        <v>51</v>
      </c>
      <c r="B146" s="179"/>
      <c r="C146" s="179"/>
      <c r="D146" s="217"/>
      <c r="E146" s="218"/>
      <c r="F146" s="221"/>
      <c r="G146" s="223"/>
      <c r="H146" s="223"/>
      <c r="I146" s="230"/>
    </row>
    <row r="147" spans="1:9" x14ac:dyDescent="0.25">
      <c r="A147" s="142" t="s">
        <v>52</v>
      </c>
      <c r="B147" s="179"/>
      <c r="C147" s="179"/>
      <c r="D147" s="217"/>
      <c r="E147" s="218"/>
      <c r="F147" s="221"/>
      <c r="G147" s="223"/>
      <c r="H147" s="223"/>
      <c r="I147" s="230"/>
    </row>
    <row r="148" spans="1:9" x14ac:dyDescent="0.25">
      <c r="A148" s="142" t="s">
        <v>53</v>
      </c>
      <c r="B148" s="179"/>
      <c r="C148" s="179"/>
      <c r="D148" s="217"/>
      <c r="E148" s="218"/>
      <c r="F148" s="221"/>
      <c r="G148" s="223"/>
      <c r="H148" s="223"/>
      <c r="I148" s="230"/>
    </row>
    <row r="149" spans="1:9" x14ac:dyDescent="0.25">
      <c r="A149" s="142" t="s">
        <v>173</v>
      </c>
      <c r="B149" s="179"/>
      <c r="C149" s="179"/>
      <c r="D149" s="217"/>
      <c r="E149" s="218"/>
      <c r="F149" s="221"/>
      <c r="G149" s="223"/>
      <c r="H149" s="223"/>
      <c r="I149" s="230"/>
    </row>
    <row r="150" spans="1:9" x14ac:dyDescent="0.25">
      <c r="A150" s="142" t="s">
        <v>174</v>
      </c>
      <c r="B150" s="179"/>
      <c r="C150" s="179"/>
      <c r="D150" s="217"/>
      <c r="E150" s="218"/>
      <c r="F150" s="221"/>
      <c r="G150" s="223"/>
      <c r="H150" s="223"/>
      <c r="I150" s="230"/>
    </row>
    <row r="151" spans="1:9" x14ac:dyDescent="0.25">
      <c r="A151" s="142" t="s">
        <v>175</v>
      </c>
      <c r="B151" s="179"/>
      <c r="C151" s="179"/>
      <c r="D151" s="217"/>
      <c r="E151" s="218"/>
      <c r="F151" s="221"/>
      <c r="G151" s="223"/>
      <c r="H151" s="223"/>
      <c r="I151" s="230"/>
    </row>
    <row r="152" spans="1:9" x14ac:dyDescent="0.25">
      <c r="A152" s="142" t="s">
        <v>176</v>
      </c>
      <c r="B152" s="179"/>
      <c r="C152" s="179"/>
      <c r="D152" s="217"/>
      <c r="E152" s="218"/>
      <c r="F152" s="221"/>
      <c r="G152" s="223"/>
      <c r="H152" s="223"/>
      <c r="I152" s="230"/>
    </row>
    <row r="153" spans="1:9" x14ac:dyDescent="0.25">
      <c r="A153" s="142" t="s">
        <v>177</v>
      </c>
      <c r="B153" s="179"/>
      <c r="C153" s="179"/>
      <c r="D153" s="217"/>
      <c r="E153" s="218"/>
      <c r="F153" s="221"/>
      <c r="G153" s="223"/>
      <c r="H153" s="223"/>
      <c r="I153" s="230"/>
    </row>
    <row r="154" spans="1:9" x14ac:dyDescent="0.25">
      <c r="A154" s="142" t="s">
        <v>178</v>
      </c>
      <c r="B154" s="179"/>
      <c r="C154" s="179"/>
      <c r="D154" s="217"/>
      <c r="E154" s="218"/>
      <c r="F154" s="221"/>
      <c r="G154" s="223"/>
      <c r="H154" s="223"/>
      <c r="I154" s="230"/>
    </row>
    <row r="155" spans="1:9" x14ac:dyDescent="0.25">
      <c r="A155" s="142" t="s">
        <v>179</v>
      </c>
      <c r="B155" s="179"/>
      <c r="C155" s="179"/>
      <c r="D155" s="217"/>
      <c r="E155" s="218"/>
      <c r="F155" s="221"/>
      <c r="G155" s="223"/>
      <c r="H155" s="223"/>
      <c r="I155" s="230"/>
    </row>
    <row r="156" spans="1:9" x14ac:dyDescent="0.25">
      <c r="A156" s="142" t="s">
        <v>180</v>
      </c>
      <c r="B156" s="179"/>
      <c r="C156" s="179"/>
      <c r="D156" s="217"/>
      <c r="E156" s="218"/>
      <c r="F156" s="221"/>
      <c r="G156" s="223"/>
      <c r="H156" s="223"/>
      <c r="I156" s="230"/>
    </row>
    <row r="157" spans="1:9" x14ac:dyDescent="0.25">
      <c r="A157" s="142" t="s">
        <v>181</v>
      </c>
      <c r="B157" s="179"/>
      <c r="C157" s="179"/>
      <c r="D157" s="217"/>
      <c r="E157" s="218"/>
      <c r="F157" s="221"/>
      <c r="G157" s="223"/>
      <c r="H157" s="223"/>
      <c r="I157" s="230"/>
    </row>
    <row r="158" spans="1:9" x14ac:dyDescent="0.25">
      <c r="A158" s="142" t="s">
        <v>182</v>
      </c>
      <c r="B158" s="179"/>
      <c r="C158" s="179"/>
      <c r="D158" s="217"/>
      <c r="E158" s="218"/>
      <c r="F158" s="221"/>
      <c r="G158" s="223"/>
      <c r="H158" s="223"/>
      <c r="I158" s="230"/>
    </row>
    <row r="159" spans="1:9" x14ac:dyDescent="0.25">
      <c r="A159" s="142" t="s">
        <v>185</v>
      </c>
      <c r="B159" s="179"/>
      <c r="C159" s="179"/>
      <c r="D159" s="217"/>
      <c r="E159" s="218"/>
      <c r="F159" s="221"/>
      <c r="G159" s="223"/>
      <c r="H159" s="223"/>
      <c r="I159" s="230"/>
    </row>
    <row r="160" spans="1:9" x14ac:dyDescent="0.25">
      <c r="A160" s="142" t="s">
        <v>186</v>
      </c>
      <c r="B160" s="179"/>
      <c r="C160" s="179"/>
      <c r="D160" s="217"/>
      <c r="E160" s="218"/>
      <c r="F160" s="221"/>
      <c r="G160" s="223"/>
      <c r="H160" s="223"/>
      <c r="I160" s="230"/>
    </row>
    <row r="161" spans="1:9" s="120" customFormat="1" x14ac:dyDescent="0.25">
      <c r="A161" s="142" t="s">
        <v>187</v>
      </c>
      <c r="B161" s="179"/>
      <c r="C161" s="179"/>
      <c r="D161" s="217"/>
      <c r="E161" s="218"/>
      <c r="F161" s="221"/>
      <c r="G161" s="223"/>
      <c r="H161" s="223"/>
      <c r="I161" s="230"/>
    </row>
    <row r="162" spans="1:9" x14ac:dyDescent="0.25">
      <c r="A162" s="142" t="s">
        <v>188</v>
      </c>
      <c r="B162" s="179"/>
      <c r="C162" s="179"/>
      <c r="D162" s="217"/>
      <c r="E162" s="218"/>
      <c r="F162" s="221"/>
      <c r="G162" s="223"/>
      <c r="H162" s="223"/>
      <c r="I162" s="230"/>
    </row>
    <row r="163" spans="1:9" x14ac:dyDescent="0.25">
      <c r="A163" s="142" t="s">
        <v>189</v>
      </c>
      <c r="B163" s="179"/>
      <c r="C163" s="179"/>
      <c r="D163" s="217"/>
      <c r="E163" s="218"/>
      <c r="F163" s="221"/>
      <c r="G163" s="223"/>
      <c r="H163" s="223"/>
      <c r="I163" s="230"/>
    </row>
    <row r="164" spans="1:9" x14ac:dyDescent="0.25">
      <c r="A164" s="142" t="s">
        <v>190</v>
      </c>
      <c r="B164" s="179"/>
      <c r="C164" s="179"/>
      <c r="D164" s="217"/>
      <c r="E164" s="218"/>
      <c r="F164" s="221"/>
      <c r="G164" s="223"/>
      <c r="H164" s="223"/>
      <c r="I164" s="230"/>
    </row>
    <row r="165" spans="1:9" x14ac:dyDescent="0.25">
      <c r="A165" s="142" t="s">
        <v>191</v>
      </c>
      <c r="B165" s="179"/>
      <c r="C165" s="179"/>
      <c r="D165" s="217"/>
      <c r="E165" s="218"/>
      <c r="F165" s="221"/>
      <c r="G165" s="223"/>
      <c r="H165" s="223"/>
      <c r="I165" s="230"/>
    </row>
    <row r="166" spans="1:9" x14ac:dyDescent="0.25">
      <c r="A166" s="142" t="s">
        <v>192</v>
      </c>
      <c r="B166" s="179"/>
      <c r="C166" s="179"/>
      <c r="D166" s="217"/>
      <c r="E166" s="218"/>
      <c r="F166" s="221"/>
      <c r="G166" s="223"/>
      <c r="H166" s="223"/>
      <c r="I166" s="230"/>
    </row>
    <row r="167" spans="1:9" x14ac:dyDescent="0.25">
      <c r="A167" s="142" t="s">
        <v>193</v>
      </c>
      <c r="B167" s="179"/>
      <c r="C167" s="179"/>
      <c r="D167" s="217"/>
      <c r="E167" s="218"/>
      <c r="F167" s="221"/>
      <c r="G167" s="223"/>
      <c r="H167" s="223"/>
      <c r="I167" s="230"/>
    </row>
    <row r="168" spans="1:9" x14ac:dyDescent="0.25">
      <c r="A168" s="142" t="s">
        <v>194</v>
      </c>
      <c r="B168" s="179"/>
      <c r="C168" s="179"/>
      <c r="D168" s="217"/>
      <c r="E168" s="218"/>
      <c r="F168" s="221"/>
      <c r="G168" s="223"/>
      <c r="H168" s="223"/>
      <c r="I168" s="230"/>
    </row>
    <row r="169" spans="1:9" x14ac:dyDescent="0.25">
      <c r="A169" s="142" t="s">
        <v>195</v>
      </c>
      <c r="B169" s="179"/>
      <c r="C169" s="179"/>
      <c r="D169" s="217"/>
      <c r="E169" s="218"/>
      <c r="F169" s="221"/>
      <c r="G169" s="223"/>
      <c r="H169" s="223"/>
      <c r="I169" s="230"/>
    </row>
    <row r="170" spans="1:9" x14ac:dyDescent="0.25">
      <c r="A170" s="142" t="s">
        <v>196</v>
      </c>
      <c r="B170" s="179"/>
      <c r="C170" s="179"/>
      <c r="D170" s="217"/>
      <c r="E170" s="218"/>
      <c r="F170" s="221"/>
      <c r="G170" s="223"/>
      <c r="H170" s="223"/>
      <c r="I170" s="230"/>
    </row>
    <row r="171" spans="1:9" x14ac:dyDescent="0.25">
      <c r="A171" s="142" t="s">
        <v>197</v>
      </c>
      <c r="B171" s="179"/>
      <c r="C171" s="179"/>
      <c r="D171" s="217"/>
      <c r="E171" s="218"/>
      <c r="F171" s="221"/>
      <c r="G171" s="223"/>
      <c r="H171" s="223"/>
      <c r="I171" s="230"/>
    </row>
    <row r="172" spans="1:9" x14ac:dyDescent="0.25">
      <c r="A172" s="142" t="s">
        <v>198</v>
      </c>
      <c r="B172" s="179"/>
      <c r="C172" s="179"/>
      <c r="D172" s="217"/>
      <c r="E172" s="218"/>
      <c r="F172" s="221"/>
      <c r="G172" s="223"/>
      <c r="H172" s="223"/>
      <c r="I172" s="230"/>
    </row>
    <row r="173" spans="1:9" x14ac:dyDescent="0.25">
      <c r="A173" s="142" t="s">
        <v>199</v>
      </c>
      <c r="B173" s="179"/>
      <c r="C173" s="179"/>
      <c r="D173" s="217"/>
      <c r="E173" s="218"/>
      <c r="F173" s="221"/>
      <c r="G173" s="223"/>
      <c r="H173" s="223"/>
      <c r="I173" s="230"/>
    </row>
    <row r="174" spans="1:9" x14ac:dyDescent="0.25">
      <c r="A174" s="142" t="s">
        <v>200</v>
      </c>
      <c r="B174" s="179"/>
      <c r="C174" s="179"/>
      <c r="D174" s="217"/>
      <c r="E174" s="218"/>
      <c r="F174" s="221"/>
      <c r="G174" s="223"/>
      <c r="H174" s="223"/>
      <c r="I174" s="230"/>
    </row>
    <row r="175" spans="1:9" x14ac:dyDescent="0.25">
      <c r="A175" s="142" t="s">
        <v>201</v>
      </c>
      <c r="B175" s="179"/>
      <c r="C175" s="179"/>
      <c r="D175" s="217"/>
      <c r="E175" s="218"/>
      <c r="F175" s="221"/>
      <c r="G175" s="223"/>
      <c r="H175" s="223"/>
      <c r="I175" s="230"/>
    </row>
    <row r="176" spans="1:9" x14ac:dyDescent="0.25">
      <c r="A176" s="142" t="s">
        <v>202</v>
      </c>
      <c r="B176" s="179"/>
      <c r="C176" s="179"/>
      <c r="D176" s="217"/>
      <c r="E176" s="218"/>
      <c r="F176" s="221"/>
      <c r="G176" s="223"/>
      <c r="H176" s="223"/>
      <c r="I176" s="230"/>
    </row>
    <row r="177" spans="1:9" x14ac:dyDescent="0.25">
      <c r="A177" s="142" t="s">
        <v>203</v>
      </c>
      <c r="B177" s="179"/>
      <c r="C177" s="179"/>
      <c r="D177" s="217"/>
      <c r="E177" s="218"/>
      <c r="F177" s="221"/>
      <c r="G177" s="223"/>
      <c r="H177" s="223"/>
      <c r="I177" s="230"/>
    </row>
    <row r="178" spans="1:9" x14ac:dyDescent="0.25">
      <c r="A178" s="142" t="s">
        <v>204</v>
      </c>
      <c r="B178" s="180"/>
      <c r="C178" s="180"/>
      <c r="D178" s="219"/>
      <c r="E178" s="220"/>
      <c r="F178" s="222"/>
      <c r="G178" s="224"/>
      <c r="H178" s="224"/>
      <c r="I178" s="231"/>
    </row>
    <row r="179" spans="1:9" ht="15.75" thickBot="1" x14ac:dyDescent="0.3">
      <c r="A179" s="120"/>
      <c r="B179" s="120"/>
      <c r="C179" s="120"/>
      <c r="D179" s="120"/>
      <c r="E179" s="120"/>
      <c r="F179" s="120"/>
      <c r="G179" s="120"/>
      <c r="H179" s="120"/>
      <c r="I179" s="120"/>
    </row>
    <row r="180" spans="1:9" x14ac:dyDescent="0.25">
      <c r="A180" s="183" t="str">
        <f>'Istkosten rPhasenschieber'!B97</f>
        <v>rPSA 5</v>
      </c>
      <c r="B180" s="184" t="s">
        <v>55</v>
      </c>
      <c r="C180" s="184" t="s">
        <v>56</v>
      </c>
      <c r="D180" s="398" t="s">
        <v>87</v>
      </c>
      <c r="E180" s="399" t="s">
        <v>41</v>
      </c>
      <c r="F180" s="400" t="s">
        <v>94</v>
      </c>
      <c r="G180" s="401" t="s">
        <v>62</v>
      </c>
      <c r="H180" s="401" t="s">
        <v>60</v>
      </c>
      <c r="I180" s="402" t="s">
        <v>3</v>
      </c>
    </row>
    <row r="181" spans="1:9" s="120" customFormat="1" x14ac:dyDescent="0.25">
      <c r="A181" s="119" t="str">
        <f>'Istkosten Netzreserve'!B155</f>
        <v xml:space="preserve">Wiederherstellung der Betriebsbereitschaft </v>
      </c>
      <c r="B181" s="394"/>
      <c r="C181" s="395"/>
      <c r="D181" s="407"/>
      <c r="E181" s="389">
        <f>SUM(E183:E222)</f>
        <v>0</v>
      </c>
      <c r="F181" s="390">
        <f>SUM(F183:F222)</f>
        <v>0</v>
      </c>
      <c r="G181" s="391"/>
      <c r="H181" s="391"/>
      <c r="I181" s="408"/>
    </row>
    <row r="182" spans="1:9" x14ac:dyDescent="0.25">
      <c r="A182" s="106"/>
      <c r="B182" s="396"/>
      <c r="C182" s="397"/>
      <c r="D182" s="407"/>
      <c r="E182" s="388"/>
      <c r="F182" s="390"/>
      <c r="G182" s="391"/>
      <c r="H182" s="391"/>
      <c r="I182" s="408"/>
    </row>
    <row r="183" spans="1:9" x14ac:dyDescent="0.25">
      <c r="A183" s="142" t="s">
        <v>44</v>
      </c>
      <c r="B183" s="179"/>
      <c r="C183" s="179"/>
      <c r="D183" s="403"/>
      <c r="E183" s="218"/>
      <c r="F183" s="221"/>
      <c r="G183" s="223"/>
      <c r="H183" s="223"/>
      <c r="I183" s="404"/>
    </row>
    <row r="184" spans="1:9" x14ac:dyDescent="0.25">
      <c r="A184" s="142" t="s">
        <v>45</v>
      </c>
      <c r="B184" s="179"/>
      <c r="C184" s="179"/>
      <c r="D184" s="403"/>
      <c r="E184" s="218"/>
      <c r="F184" s="221"/>
      <c r="G184" s="223"/>
      <c r="H184" s="223"/>
      <c r="I184" s="404"/>
    </row>
    <row r="185" spans="1:9" x14ac:dyDescent="0.25">
      <c r="A185" s="142" t="s">
        <v>46</v>
      </c>
      <c r="B185" s="179"/>
      <c r="C185" s="179"/>
      <c r="D185" s="403"/>
      <c r="E185" s="218"/>
      <c r="F185" s="221"/>
      <c r="G185" s="223"/>
      <c r="H185" s="223"/>
      <c r="I185" s="404"/>
    </row>
    <row r="186" spans="1:9" x14ac:dyDescent="0.25">
      <c r="A186" s="142" t="s">
        <v>47</v>
      </c>
      <c r="B186" s="179"/>
      <c r="C186" s="179"/>
      <c r="D186" s="403"/>
      <c r="E186" s="218"/>
      <c r="F186" s="221"/>
      <c r="G186" s="223"/>
      <c r="H186" s="223"/>
      <c r="I186" s="404"/>
    </row>
    <row r="187" spans="1:9" x14ac:dyDescent="0.25">
      <c r="A187" s="142" t="s">
        <v>48</v>
      </c>
      <c r="B187" s="179"/>
      <c r="C187" s="179"/>
      <c r="D187" s="403"/>
      <c r="E187" s="218"/>
      <c r="F187" s="221"/>
      <c r="G187" s="223"/>
      <c r="H187" s="223"/>
      <c r="I187" s="404"/>
    </row>
    <row r="188" spans="1:9" x14ac:dyDescent="0.25">
      <c r="A188" s="142" t="s">
        <v>49</v>
      </c>
      <c r="B188" s="179"/>
      <c r="C188" s="179"/>
      <c r="D188" s="403"/>
      <c r="E188" s="218"/>
      <c r="F188" s="221"/>
      <c r="G188" s="223"/>
      <c r="H188" s="223"/>
      <c r="I188" s="404"/>
    </row>
    <row r="189" spans="1:9" x14ac:dyDescent="0.25">
      <c r="A189" s="142" t="s">
        <v>50</v>
      </c>
      <c r="B189" s="179"/>
      <c r="C189" s="179"/>
      <c r="D189" s="403"/>
      <c r="E189" s="218"/>
      <c r="F189" s="221"/>
      <c r="G189" s="223"/>
      <c r="H189" s="223"/>
      <c r="I189" s="404"/>
    </row>
    <row r="190" spans="1:9" x14ac:dyDescent="0.25">
      <c r="A190" s="142" t="s">
        <v>51</v>
      </c>
      <c r="B190" s="179"/>
      <c r="C190" s="179"/>
      <c r="D190" s="403"/>
      <c r="E190" s="218"/>
      <c r="F190" s="221"/>
      <c r="G190" s="223"/>
      <c r="H190" s="223"/>
      <c r="I190" s="404"/>
    </row>
    <row r="191" spans="1:9" x14ac:dyDescent="0.25">
      <c r="A191" s="142" t="s">
        <v>52</v>
      </c>
      <c r="B191" s="179"/>
      <c r="C191" s="179"/>
      <c r="D191" s="403"/>
      <c r="E191" s="218"/>
      <c r="F191" s="221"/>
      <c r="G191" s="223"/>
      <c r="H191" s="223"/>
      <c r="I191" s="404"/>
    </row>
    <row r="192" spans="1:9" x14ac:dyDescent="0.25">
      <c r="A192" s="142" t="s">
        <v>53</v>
      </c>
      <c r="B192" s="179"/>
      <c r="C192" s="179"/>
      <c r="D192" s="403"/>
      <c r="E192" s="218"/>
      <c r="F192" s="221"/>
      <c r="G192" s="223"/>
      <c r="H192" s="223"/>
      <c r="I192" s="404"/>
    </row>
    <row r="193" spans="1:9" x14ac:dyDescent="0.25">
      <c r="A193" s="142" t="s">
        <v>173</v>
      </c>
      <c r="B193" s="179"/>
      <c r="C193" s="179"/>
      <c r="D193" s="403"/>
      <c r="E193" s="218"/>
      <c r="F193" s="221"/>
      <c r="G193" s="223"/>
      <c r="H193" s="223"/>
      <c r="I193" s="404"/>
    </row>
    <row r="194" spans="1:9" x14ac:dyDescent="0.25">
      <c r="A194" s="142" t="s">
        <v>174</v>
      </c>
      <c r="B194" s="179"/>
      <c r="C194" s="179"/>
      <c r="D194" s="403"/>
      <c r="E194" s="218"/>
      <c r="F194" s="221"/>
      <c r="G194" s="223"/>
      <c r="H194" s="223"/>
      <c r="I194" s="404"/>
    </row>
    <row r="195" spans="1:9" x14ac:dyDescent="0.25">
      <c r="A195" s="142" t="s">
        <v>175</v>
      </c>
      <c r="B195" s="179"/>
      <c r="C195" s="179"/>
      <c r="D195" s="403"/>
      <c r="E195" s="218"/>
      <c r="F195" s="221"/>
      <c r="G195" s="223"/>
      <c r="H195" s="223"/>
      <c r="I195" s="404"/>
    </row>
    <row r="196" spans="1:9" x14ac:dyDescent="0.25">
      <c r="A196" s="142" t="s">
        <v>176</v>
      </c>
      <c r="B196" s="179"/>
      <c r="C196" s="179"/>
      <c r="D196" s="403"/>
      <c r="E196" s="218"/>
      <c r="F196" s="221"/>
      <c r="G196" s="223"/>
      <c r="H196" s="223"/>
      <c r="I196" s="404"/>
    </row>
    <row r="197" spans="1:9" x14ac:dyDescent="0.25">
      <c r="A197" s="142" t="s">
        <v>177</v>
      </c>
      <c r="B197" s="179"/>
      <c r="C197" s="179"/>
      <c r="D197" s="403"/>
      <c r="E197" s="218"/>
      <c r="F197" s="221"/>
      <c r="G197" s="223"/>
      <c r="H197" s="223"/>
      <c r="I197" s="404"/>
    </row>
    <row r="198" spans="1:9" x14ac:dyDescent="0.25">
      <c r="A198" s="142" t="s">
        <v>178</v>
      </c>
      <c r="B198" s="179"/>
      <c r="C198" s="179"/>
      <c r="D198" s="403"/>
      <c r="E198" s="218"/>
      <c r="F198" s="221"/>
      <c r="G198" s="223"/>
      <c r="H198" s="223"/>
      <c r="I198" s="404"/>
    </row>
    <row r="199" spans="1:9" x14ac:dyDescent="0.25">
      <c r="A199" s="142" t="s">
        <v>179</v>
      </c>
      <c r="B199" s="179"/>
      <c r="C199" s="179"/>
      <c r="D199" s="403"/>
      <c r="E199" s="218"/>
      <c r="F199" s="221"/>
      <c r="G199" s="223"/>
      <c r="H199" s="223"/>
      <c r="I199" s="404"/>
    </row>
    <row r="200" spans="1:9" x14ac:dyDescent="0.25">
      <c r="A200" s="142" t="s">
        <v>180</v>
      </c>
      <c r="B200" s="179"/>
      <c r="C200" s="179"/>
      <c r="D200" s="403"/>
      <c r="E200" s="218"/>
      <c r="F200" s="221"/>
      <c r="G200" s="223"/>
      <c r="H200" s="223"/>
      <c r="I200" s="404"/>
    </row>
    <row r="201" spans="1:9" x14ac:dyDescent="0.25">
      <c r="A201" s="142" t="s">
        <v>181</v>
      </c>
      <c r="B201" s="179"/>
      <c r="C201" s="179"/>
      <c r="D201" s="403"/>
      <c r="E201" s="218"/>
      <c r="F201" s="221"/>
      <c r="G201" s="223"/>
      <c r="H201" s="223"/>
      <c r="I201" s="404"/>
    </row>
    <row r="202" spans="1:9" x14ac:dyDescent="0.25">
      <c r="A202" s="142" t="s">
        <v>182</v>
      </c>
      <c r="B202" s="179"/>
      <c r="C202" s="179"/>
      <c r="D202" s="403"/>
      <c r="E202" s="218"/>
      <c r="F202" s="221"/>
      <c r="G202" s="223"/>
      <c r="H202" s="223"/>
      <c r="I202" s="404"/>
    </row>
    <row r="203" spans="1:9" x14ac:dyDescent="0.25">
      <c r="A203" s="142" t="s">
        <v>185</v>
      </c>
      <c r="B203" s="179"/>
      <c r="C203" s="179"/>
      <c r="D203" s="403"/>
      <c r="E203" s="218"/>
      <c r="F203" s="221"/>
      <c r="G203" s="223"/>
      <c r="H203" s="223"/>
      <c r="I203" s="404"/>
    </row>
    <row r="204" spans="1:9" x14ac:dyDescent="0.25">
      <c r="A204" s="142" t="s">
        <v>186</v>
      </c>
      <c r="B204" s="179"/>
      <c r="C204" s="179"/>
      <c r="D204" s="403"/>
      <c r="E204" s="218"/>
      <c r="F204" s="221"/>
      <c r="G204" s="223"/>
      <c r="H204" s="223"/>
      <c r="I204" s="404"/>
    </row>
    <row r="205" spans="1:9" x14ac:dyDescent="0.25">
      <c r="A205" s="142" t="s">
        <v>187</v>
      </c>
      <c r="B205" s="179"/>
      <c r="C205" s="179"/>
      <c r="D205" s="403"/>
      <c r="E205" s="218"/>
      <c r="F205" s="221"/>
      <c r="G205" s="223"/>
      <c r="H205" s="223"/>
      <c r="I205" s="404"/>
    </row>
    <row r="206" spans="1:9" x14ac:dyDescent="0.25">
      <c r="A206" s="142" t="s">
        <v>188</v>
      </c>
      <c r="B206" s="179"/>
      <c r="C206" s="179"/>
      <c r="D206" s="403"/>
      <c r="E206" s="218"/>
      <c r="F206" s="221"/>
      <c r="G206" s="223"/>
      <c r="H206" s="223"/>
      <c r="I206" s="404"/>
    </row>
    <row r="207" spans="1:9" x14ac:dyDescent="0.25">
      <c r="A207" s="142" t="s">
        <v>189</v>
      </c>
      <c r="B207" s="179"/>
      <c r="C207" s="179"/>
      <c r="D207" s="403"/>
      <c r="E207" s="218"/>
      <c r="F207" s="221"/>
      <c r="G207" s="223"/>
      <c r="H207" s="223"/>
      <c r="I207" s="404"/>
    </row>
    <row r="208" spans="1:9" x14ac:dyDescent="0.25">
      <c r="A208" s="142" t="s">
        <v>190</v>
      </c>
      <c r="B208" s="179"/>
      <c r="C208" s="179"/>
      <c r="D208" s="403"/>
      <c r="E208" s="218"/>
      <c r="F208" s="221"/>
      <c r="G208" s="223"/>
      <c r="H208" s="223"/>
      <c r="I208" s="404"/>
    </row>
    <row r="209" spans="1:9" x14ac:dyDescent="0.25">
      <c r="A209" s="142" t="s">
        <v>191</v>
      </c>
      <c r="B209" s="179"/>
      <c r="C209" s="179"/>
      <c r="D209" s="403"/>
      <c r="E209" s="218"/>
      <c r="F209" s="221"/>
      <c r="G209" s="223"/>
      <c r="H209" s="223"/>
      <c r="I209" s="404"/>
    </row>
    <row r="210" spans="1:9" x14ac:dyDescent="0.25">
      <c r="A210" s="142" t="s">
        <v>192</v>
      </c>
      <c r="B210" s="179"/>
      <c r="C210" s="179"/>
      <c r="D210" s="403"/>
      <c r="E210" s="218"/>
      <c r="F210" s="221"/>
      <c r="G210" s="223"/>
      <c r="H210" s="223"/>
      <c r="I210" s="404"/>
    </row>
    <row r="211" spans="1:9" x14ac:dyDescent="0.25">
      <c r="A211" s="142" t="s">
        <v>193</v>
      </c>
      <c r="B211" s="179"/>
      <c r="C211" s="179"/>
      <c r="D211" s="403"/>
      <c r="E211" s="218"/>
      <c r="F211" s="221"/>
      <c r="G211" s="223"/>
      <c r="H211" s="223"/>
      <c r="I211" s="404"/>
    </row>
    <row r="212" spans="1:9" x14ac:dyDescent="0.25">
      <c r="A212" s="142" t="s">
        <v>194</v>
      </c>
      <c r="B212" s="179"/>
      <c r="C212" s="179"/>
      <c r="D212" s="403"/>
      <c r="E212" s="218"/>
      <c r="F212" s="221"/>
      <c r="G212" s="223"/>
      <c r="H212" s="223"/>
      <c r="I212" s="404"/>
    </row>
    <row r="213" spans="1:9" x14ac:dyDescent="0.25">
      <c r="A213" s="142" t="s">
        <v>195</v>
      </c>
      <c r="B213" s="179"/>
      <c r="C213" s="179"/>
      <c r="D213" s="403"/>
      <c r="E213" s="218"/>
      <c r="F213" s="221"/>
      <c r="G213" s="223"/>
      <c r="H213" s="223"/>
      <c r="I213" s="404"/>
    </row>
    <row r="214" spans="1:9" x14ac:dyDescent="0.25">
      <c r="A214" s="142" t="s">
        <v>196</v>
      </c>
      <c r="B214" s="179"/>
      <c r="C214" s="179"/>
      <c r="D214" s="403"/>
      <c r="E214" s="218"/>
      <c r="F214" s="221"/>
      <c r="G214" s="223"/>
      <c r="H214" s="223"/>
      <c r="I214" s="404"/>
    </row>
    <row r="215" spans="1:9" x14ac:dyDescent="0.25">
      <c r="A215" s="142" t="s">
        <v>197</v>
      </c>
      <c r="B215" s="179"/>
      <c r="C215" s="179"/>
      <c r="D215" s="403"/>
      <c r="E215" s="218"/>
      <c r="F215" s="221"/>
      <c r="G215" s="223"/>
      <c r="H215" s="223"/>
      <c r="I215" s="404"/>
    </row>
    <row r="216" spans="1:9" x14ac:dyDescent="0.25">
      <c r="A216" s="142" t="s">
        <v>198</v>
      </c>
      <c r="B216" s="179"/>
      <c r="C216" s="179"/>
      <c r="D216" s="403"/>
      <c r="E216" s="218"/>
      <c r="F216" s="221"/>
      <c r="G216" s="223"/>
      <c r="H216" s="223"/>
      <c r="I216" s="404"/>
    </row>
    <row r="217" spans="1:9" x14ac:dyDescent="0.25">
      <c r="A217" s="142" t="s">
        <v>199</v>
      </c>
      <c r="B217" s="179"/>
      <c r="C217" s="179"/>
      <c r="D217" s="403"/>
      <c r="E217" s="218"/>
      <c r="F217" s="221"/>
      <c r="G217" s="223"/>
      <c r="H217" s="223"/>
      <c r="I217" s="404"/>
    </row>
    <row r="218" spans="1:9" x14ac:dyDescent="0.25">
      <c r="A218" s="142" t="s">
        <v>200</v>
      </c>
      <c r="B218" s="179"/>
      <c r="C218" s="179"/>
      <c r="D218" s="403"/>
      <c r="E218" s="218"/>
      <c r="F218" s="221"/>
      <c r="G218" s="223"/>
      <c r="H218" s="223"/>
      <c r="I218" s="404"/>
    </row>
    <row r="219" spans="1:9" x14ac:dyDescent="0.25">
      <c r="A219" s="142" t="s">
        <v>201</v>
      </c>
      <c r="B219" s="179"/>
      <c r="C219" s="179"/>
      <c r="D219" s="403"/>
      <c r="E219" s="218"/>
      <c r="F219" s="221"/>
      <c r="G219" s="223"/>
      <c r="H219" s="223"/>
      <c r="I219" s="404"/>
    </row>
    <row r="220" spans="1:9" x14ac:dyDescent="0.25">
      <c r="A220" s="142" t="s">
        <v>202</v>
      </c>
      <c r="B220" s="180"/>
      <c r="C220" s="180"/>
      <c r="D220" s="405"/>
      <c r="E220" s="220"/>
      <c r="F220" s="222"/>
      <c r="G220" s="224"/>
      <c r="H220" s="224"/>
      <c r="I220" s="406"/>
    </row>
    <row r="221" spans="1:9" x14ac:dyDescent="0.25">
      <c r="A221" s="142" t="s">
        <v>203</v>
      </c>
      <c r="B221" s="179"/>
      <c r="C221" s="179"/>
      <c r="D221" s="403"/>
      <c r="E221" s="218"/>
      <c r="F221" s="221"/>
      <c r="G221" s="223"/>
      <c r="H221" s="223"/>
      <c r="I221" s="404"/>
    </row>
    <row r="222" spans="1:9" x14ac:dyDescent="0.25">
      <c r="A222" s="142" t="s">
        <v>204</v>
      </c>
      <c r="B222" s="179"/>
      <c r="C222" s="179"/>
      <c r="D222" s="403"/>
      <c r="E222" s="218"/>
      <c r="F222" s="221"/>
      <c r="G222" s="223"/>
      <c r="H222" s="223"/>
      <c r="I222" s="404"/>
    </row>
    <row r="223" spans="1:9" x14ac:dyDescent="0.25">
      <c r="A223" s="120"/>
      <c r="B223" s="120"/>
      <c r="C223" s="120"/>
      <c r="D223" s="120"/>
      <c r="E223" s="120"/>
      <c r="F223" s="120"/>
      <c r="G223" s="120"/>
      <c r="H223" s="120"/>
      <c r="I223" s="120"/>
    </row>
    <row r="224" spans="1:9" x14ac:dyDescent="0.25">
      <c r="A224" s="158" t="str">
        <f>'Istkosten rPhasenschieber'!B115</f>
        <v>rPSA 6</v>
      </c>
      <c r="B224" s="158" t="s">
        <v>55</v>
      </c>
      <c r="C224" s="158" t="s">
        <v>56</v>
      </c>
      <c r="D224" s="225" t="s">
        <v>87</v>
      </c>
      <c r="E224" s="226" t="s">
        <v>41</v>
      </c>
      <c r="F224" s="227" t="s">
        <v>94</v>
      </c>
      <c r="G224" s="228" t="s">
        <v>62</v>
      </c>
      <c r="H224" s="228" t="s">
        <v>60</v>
      </c>
      <c r="I224" s="229" t="s">
        <v>3</v>
      </c>
    </row>
    <row r="225" spans="1:9" x14ac:dyDescent="0.25">
      <c r="A225" s="119" t="str">
        <f>'Istkosten Netzreserve'!B173</f>
        <v xml:space="preserve">Wiederherstellung der Betriebsbereitschaft </v>
      </c>
      <c r="B225" s="394"/>
      <c r="C225" s="395"/>
      <c r="D225" s="388"/>
      <c r="E225" s="389">
        <f>SUM(E227:E266)</f>
        <v>0</v>
      </c>
      <c r="F225" s="390">
        <f>SUM(F227:F266)</f>
        <v>0</v>
      </c>
      <c r="G225" s="391"/>
      <c r="H225" s="391"/>
      <c r="I225" s="392"/>
    </row>
    <row r="226" spans="1:9" x14ac:dyDescent="0.25">
      <c r="A226" s="106"/>
      <c r="B226" s="396"/>
      <c r="C226" s="397"/>
      <c r="D226" s="388"/>
      <c r="E226" s="388"/>
      <c r="F226" s="390"/>
      <c r="G226" s="391"/>
      <c r="H226" s="391"/>
      <c r="I226" s="392"/>
    </row>
    <row r="227" spans="1:9" x14ac:dyDescent="0.25">
      <c r="A227" s="142" t="s">
        <v>44</v>
      </c>
      <c r="B227" s="179"/>
      <c r="C227" s="179"/>
      <c r="D227" s="217"/>
      <c r="E227" s="218"/>
      <c r="F227" s="221"/>
      <c r="G227" s="223"/>
      <c r="H227" s="223"/>
      <c r="I227" s="230"/>
    </row>
    <row r="228" spans="1:9" x14ac:dyDescent="0.25">
      <c r="A228" s="142" t="s">
        <v>45</v>
      </c>
      <c r="B228" s="179"/>
      <c r="C228" s="179"/>
      <c r="D228" s="217"/>
      <c r="E228" s="218"/>
      <c r="F228" s="221"/>
      <c r="G228" s="223"/>
      <c r="H228" s="223"/>
      <c r="I228" s="230"/>
    </row>
    <row r="229" spans="1:9" s="120" customFormat="1" x14ac:dyDescent="0.25">
      <c r="A229" s="142" t="s">
        <v>46</v>
      </c>
      <c r="B229" s="179"/>
      <c r="C229" s="179"/>
      <c r="D229" s="217"/>
      <c r="E229" s="218"/>
      <c r="F229" s="221"/>
      <c r="G229" s="223"/>
      <c r="H229" s="223"/>
      <c r="I229" s="230"/>
    </row>
    <row r="230" spans="1:9" x14ac:dyDescent="0.25">
      <c r="A230" s="142" t="s">
        <v>47</v>
      </c>
      <c r="B230" s="179"/>
      <c r="C230" s="179"/>
      <c r="D230" s="217"/>
      <c r="E230" s="218"/>
      <c r="F230" s="221"/>
      <c r="G230" s="223"/>
      <c r="H230" s="223"/>
      <c r="I230" s="230"/>
    </row>
    <row r="231" spans="1:9" x14ac:dyDescent="0.25">
      <c r="A231" s="142" t="s">
        <v>48</v>
      </c>
      <c r="B231" s="179"/>
      <c r="C231" s="179"/>
      <c r="D231" s="217"/>
      <c r="E231" s="218"/>
      <c r="F231" s="221"/>
      <c r="G231" s="223"/>
      <c r="H231" s="223"/>
      <c r="I231" s="230"/>
    </row>
    <row r="232" spans="1:9" x14ac:dyDescent="0.25">
      <c r="A232" s="142" t="s">
        <v>49</v>
      </c>
      <c r="B232" s="179"/>
      <c r="C232" s="179"/>
      <c r="D232" s="217"/>
      <c r="E232" s="218"/>
      <c r="F232" s="221"/>
      <c r="G232" s="223"/>
      <c r="H232" s="223"/>
      <c r="I232" s="230"/>
    </row>
    <row r="233" spans="1:9" x14ac:dyDescent="0.25">
      <c r="A233" s="142" t="s">
        <v>50</v>
      </c>
      <c r="B233" s="179"/>
      <c r="C233" s="179"/>
      <c r="D233" s="217"/>
      <c r="E233" s="218"/>
      <c r="F233" s="221"/>
      <c r="G233" s="223"/>
      <c r="H233" s="223"/>
      <c r="I233" s="230"/>
    </row>
    <row r="234" spans="1:9" x14ac:dyDescent="0.25">
      <c r="A234" s="142" t="s">
        <v>51</v>
      </c>
      <c r="B234" s="179"/>
      <c r="C234" s="179"/>
      <c r="D234" s="217"/>
      <c r="E234" s="218"/>
      <c r="F234" s="221"/>
      <c r="G234" s="223"/>
      <c r="H234" s="223"/>
      <c r="I234" s="230"/>
    </row>
    <row r="235" spans="1:9" x14ac:dyDescent="0.25">
      <c r="A235" s="142" t="s">
        <v>52</v>
      </c>
      <c r="B235" s="179"/>
      <c r="C235" s="179"/>
      <c r="D235" s="217"/>
      <c r="E235" s="218"/>
      <c r="F235" s="221"/>
      <c r="G235" s="223"/>
      <c r="H235" s="223"/>
      <c r="I235" s="230"/>
    </row>
    <row r="236" spans="1:9" x14ac:dyDescent="0.25">
      <c r="A236" s="142" t="s">
        <v>53</v>
      </c>
      <c r="B236" s="179"/>
      <c r="C236" s="179"/>
      <c r="D236" s="217"/>
      <c r="E236" s="218"/>
      <c r="F236" s="221"/>
      <c r="G236" s="223"/>
      <c r="H236" s="223"/>
      <c r="I236" s="230"/>
    </row>
    <row r="237" spans="1:9" x14ac:dyDescent="0.25">
      <c r="A237" s="142" t="s">
        <v>173</v>
      </c>
      <c r="B237" s="179"/>
      <c r="C237" s="179"/>
      <c r="D237" s="217"/>
      <c r="E237" s="218"/>
      <c r="F237" s="221"/>
      <c r="G237" s="223"/>
      <c r="H237" s="223"/>
      <c r="I237" s="230"/>
    </row>
    <row r="238" spans="1:9" x14ac:dyDescent="0.25">
      <c r="A238" s="142" t="s">
        <v>174</v>
      </c>
      <c r="B238" s="179"/>
      <c r="C238" s="179"/>
      <c r="D238" s="217"/>
      <c r="E238" s="218"/>
      <c r="F238" s="221"/>
      <c r="G238" s="223"/>
      <c r="H238" s="223"/>
      <c r="I238" s="230"/>
    </row>
    <row r="239" spans="1:9" x14ac:dyDescent="0.25">
      <c r="A239" s="142" t="s">
        <v>175</v>
      </c>
      <c r="B239" s="179"/>
      <c r="C239" s="179"/>
      <c r="D239" s="217"/>
      <c r="E239" s="218"/>
      <c r="F239" s="221"/>
      <c r="G239" s="223"/>
      <c r="H239" s="223"/>
      <c r="I239" s="230"/>
    </row>
    <row r="240" spans="1:9" x14ac:dyDescent="0.25">
      <c r="A240" s="142" t="s">
        <v>176</v>
      </c>
      <c r="B240" s="179"/>
      <c r="C240" s="179"/>
      <c r="D240" s="217"/>
      <c r="E240" s="218"/>
      <c r="F240" s="221"/>
      <c r="G240" s="223"/>
      <c r="H240" s="223"/>
      <c r="I240" s="230"/>
    </row>
    <row r="241" spans="1:9" x14ac:dyDescent="0.25">
      <c r="A241" s="142" t="s">
        <v>177</v>
      </c>
      <c r="B241" s="179"/>
      <c r="C241" s="179"/>
      <c r="D241" s="217"/>
      <c r="E241" s="218"/>
      <c r="F241" s="221"/>
      <c r="G241" s="223"/>
      <c r="H241" s="223"/>
      <c r="I241" s="230"/>
    </row>
    <row r="242" spans="1:9" x14ac:dyDescent="0.25">
      <c r="A242" s="142" t="s">
        <v>178</v>
      </c>
      <c r="B242" s="179"/>
      <c r="C242" s="179"/>
      <c r="D242" s="217"/>
      <c r="E242" s="218"/>
      <c r="F242" s="221"/>
      <c r="G242" s="223"/>
      <c r="H242" s="223"/>
      <c r="I242" s="230"/>
    </row>
    <row r="243" spans="1:9" x14ac:dyDescent="0.25">
      <c r="A243" s="142" t="s">
        <v>179</v>
      </c>
      <c r="B243" s="179"/>
      <c r="C243" s="179"/>
      <c r="D243" s="217"/>
      <c r="E243" s="218"/>
      <c r="F243" s="221"/>
      <c r="G243" s="223"/>
      <c r="H243" s="223"/>
      <c r="I243" s="230"/>
    </row>
    <row r="244" spans="1:9" x14ac:dyDescent="0.25">
      <c r="A244" s="142" t="s">
        <v>180</v>
      </c>
      <c r="B244" s="179"/>
      <c r="C244" s="179"/>
      <c r="D244" s="217"/>
      <c r="E244" s="218"/>
      <c r="F244" s="221"/>
      <c r="G244" s="223"/>
      <c r="H244" s="223"/>
      <c r="I244" s="230"/>
    </row>
    <row r="245" spans="1:9" x14ac:dyDescent="0.25">
      <c r="A245" s="142" t="s">
        <v>181</v>
      </c>
      <c r="B245" s="179"/>
      <c r="C245" s="179"/>
      <c r="D245" s="217"/>
      <c r="E245" s="218"/>
      <c r="F245" s="221"/>
      <c r="G245" s="223"/>
      <c r="H245" s="223"/>
      <c r="I245" s="230"/>
    </row>
    <row r="246" spans="1:9" x14ac:dyDescent="0.25">
      <c r="A246" s="142" t="s">
        <v>182</v>
      </c>
      <c r="B246" s="179"/>
      <c r="C246" s="179"/>
      <c r="D246" s="217"/>
      <c r="E246" s="218"/>
      <c r="F246" s="221"/>
      <c r="G246" s="223"/>
      <c r="H246" s="223"/>
      <c r="I246" s="230"/>
    </row>
    <row r="247" spans="1:9" x14ac:dyDescent="0.25">
      <c r="A247" s="142" t="s">
        <v>185</v>
      </c>
      <c r="B247" s="179"/>
      <c r="C247" s="179"/>
      <c r="D247" s="217"/>
      <c r="E247" s="218"/>
      <c r="F247" s="221"/>
      <c r="G247" s="223"/>
      <c r="H247" s="223"/>
      <c r="I247" s="230"/>
    </row>
    <row r="248" spans="1:9" x14ac:dyDescent="0.25">
      <c r="A248" s="142" t="s">
        <v>186</v>
      </c>
      <c r="B248" s="179"/>
      <c r="C248" s="179"/>
      <c r="D248" s="217"/>
      <c r="E248" s="218"/>
      <c r="F248" s="221"/>
      <c r="G248" s="223"/>
      <c r="H248" s="223"/>
      <c r="I248" s="230"/>
    </row>
    <row r="249" spans="1:9" x14ac:dyDescent="0.25">
      <c r="A249" s="142" t="s">
        <v>187</v>
      </c>
      <c r="B249" s="179"/>
      <c r="C249" s="179"/>
      <c r="D249" s="217"/>
      <c r="E249" s="218"/>
      <c r="F249" s="221"/>
      <c r="G249" s="223"/>
      <c r="H249" s="223"/>
      <c r="I249" s="230"/>
    </row>
    <row r="250" spans="1:9" x14ac:dyDescent="0.25">
      <c r="A250" s="142" t="s">
        <v>188</v>
      </c>
      <c r="B250" s="179"/>
      <c r="C250" s="179"/>
      <c r="D250" s="217"/>
      <c r="E250" s="218"/>
      <c r="F250" s="221"/>
      <c r="G250" s="223"/>
      <c r="H250" s="223"/>
      <c r="I250" s="230"/>
    </row>
    <row r="251" spans="1:9" x14ac:dyDescent="0.25">
      <c r="A251" s="142" t="s">
        <v>189</v>
      </c>
      <c r="B251" s="179"/>
      <c r="C251" s="179"/>
      <c r="D251" s="217"/>
      <c r="E251" s="218"/>
      <c r="F251" s="221"/>
      <c r="G251" s="223"/>
      <c r="H251" s="223"/>
      <c r="I251" s="230"/>
    </row>
    <row r="252" spans="1:9" x14ac:dyDescent="0.25">
      <c r="A252" s="142" t="s">
        <v>190</v>
      </c>
      <c r="B252" s="179"/>
      <c r="C252" s="179"/>
      <c r="D252" s="217"/>
      <c r="E252" s="218"/>
      <c r="F252" s="221"/>
      <c r="G252" s="223"/>
      <c r="H252" s="223"/>
      <c r="I252" s="230"/>
    </row>
    <row r="253" spans="1:9" x14ac:dyDescent="0.25">
      <c r="A253" s="142" t="s">
        <v>191</v>
      </c>
      <c r="B253" s="179"/>
      <c r="C253" s="179"/>
      <c r="D253" s="217"/>
      <c r="E253" s="218"/>
      <c r="F253" s="221"/>
      <c r="G253" s="223"/>
      <c r="H253" s="223"/>
      <c r="I253" s="230"/>
    </row>
    <row r="254" spans="1:9" x14ac:dyDescent="0.25">
      <c r="A254" s="142" t="s">
        <v>192</v>
      </c>
      <c r="B254" s="179"/>
      <c r="C254" s="179"/>
      <c r="D254" s="217"/>
      <c r="E254" s="218"/>
      <c r="F254" s="221"/>
      <c r="G254" s="223"/>
      <c r="H254" s="223"/>
      <c r="I254" s="230"/>
    </row>
    <row r="255" spans="1:9" x14ac:dyDescent="0.25">
      <c r="A255" s="142" t="s">
        <v>193</v>
      </c>
      <c r="B255" s="179"/>
      <c r="C255" s="179"/>
      <c r="D255" s="217"/>
      <c r="E255" s="218"/>
      <c r="F255" s="221"/>
      <c r="G255" s="223"/>
      <c r="H255" s="223"/>
      <c r="I255" s="230"/>
    </row>
    <row r="256" spans="1:9" x14ac:dyDescent="0.25">
      <c r="A256" s="142" t="s">
        <v>194</v>
      </c>
      <c r="B256" s="179"/>
      <c r="C256" s="179"/>
      <c r="D256" s="217"/>
      <c r="E256" s="218"/>
      <c r="F256" s="221"/>
      <c r="G256" s="223"/>
      <c r="H256" s="223"/>
      <c r="I256" s="230"/>
    </row>
    <row r="257" spans="1:9" x14ac:dyDescent="0.25">
      <c r="A257" s="142" t="s">
        <v>195</v>
      </c>
      <c r="B257" s="179"/>
      <c r="C257" s="179"/>
      <c r="D257" s="217"/>
      <c r="E257" s="218"/>
      <c r="F257" s="221"/>
      <c r="G257" s="223"/>
      <c r="H257" s="223"/>
      <c r="I257" s="230"/>
    </row>
    <row r="258" spans="1:9" x14ac:dyDescent="0.25">
      <c r="A258" s="142" t="s">
        <v>196</v>
      </c>
      <c r="B258" s="179"/>
      <c r="C258" s="179"/>
      <c r="D258" s="217"/>
      <c r="E258" s="218"/>
      <c r="F258" s="221"/>
      <c r="G258" s="223"/>
      <c r="H258" s="223"/>
      <c r="I258" s="230"/>
    </row>
    <row r="259" spans="1:9" x14ac:dyDescent="0.25">
      <c r="A259" s="142" t="s">
        <v>197</v>
      </c>
      <c r="B259" s="179"/>
      <c r="C259" s="179"/>
      <c r="D259" s="217"/>
      <c r="E259" s="218"/>
      <c r="F259" s="221"/>
      <c r="G259" s="223"/>
      <c r="H259" s="223"/>
      <c r="I259" s="230"/>
    </row>
    <row r="260" spans="1:9" x14ac:dyDescent="0.25">
      <c r="A260" s="142" t="s">
        <v>198</v>
      </c>
      <c r="B260" s="179"/>
      <c r="C260" s="179"/>
      <c r="D260" s="217"/>
      <c r="E260" s="218"/>
      <c r="F260" s="221"/>
      <c r="G260" s="223"/>
      <c r="H260" s="223"/>
      <c r="I260" s="230"/>
    </row>
    <row r="261" spans="1:9" x14ac:dyDescent="0.25">
      <c r="A261" s="142" t="s">
        <v>199</v>
      </c>
      <c r="B261" s="179"/>
      <c r="C261" s="179"/>
      <c r="D261" s="217"/>
      <c r="E261" s="218"/>
      <c r="F261" s="221"/>
      <c r="G261" s="223"/>
      <c r="H261" s="223"/>
      <c r="I261" s="230"/>
    </row>
    <row r="262" spans="1:9" x14ac:dyDescent="0.25">
      <c r="A262" s="142" t="s">
        <v>200</v>
      </c>
      <c r="B262" s="180"/>
      <c r="C262" s="180"/>
      <c r="D262" s="219"/>
      <c r="E262" s="220"/>
      <c r="F262" s="222"/>
      <c r="G262" s="224"/>
      <c r="H262" s="224"/>
      <c r="I262" s="231"/>
    </row>
    <row r="263" spans="1:9" x14ac:dyDescent="0.25">
      <c r="A263" s="142" t="s">
        <v>201</v>
      </c>
      <c r="B263" s="180"/>
      <c r="C263" s="180"/>
      <c r="D263" s="219"/>
      <c r="E263" s="220"/>
      <c r="F263" s="222"/>
      <c r="G263" s="224"/>
      <c r="H263" s="224"/>
      <c r="I263" s="231"/>
    </row>
    <row r="264" spans="1:9" x14ac:dyDescent="0.25">
      <c r="A264" s="142" t="s">
        <v>202</v>
      </c>
      <c r="B264" s="180"/>
      <c r="C264" s="180"/>
      <c r="D264" s="219"/>
      <c r="E264" s="220"/>
      <c r="F264" s="222"/>
      <c r="G264" s="224"/>
      <c r="H264" s="224"/>
      <c r="I264" s="231"/>
    </row>
    <row r="265" spans="1:9" x14ac:dyDescent="0.25">
      <c r="A265" s="142" t="s">
        <v>203</v>
      </c>
      <c r="B265" s="180"/>
      <c r="C265" s="180"/>
      <c r="D265" s="219"/>
      <c r="E265" s="220"/>
      <c r="F265" s="222"/>
      <c r="G265" s="224"/>
      <c r="H265" s="224"/>
      <c r="I265" s="231"/>
    </row>
    <row r="266" spans="1:9" x14ac:dyDescent="0.25">
      <c r="A266" s="142" t="s">
        <v>204</v>
      </c>
      <c r="B266" s="180"/>
      <c r="C266" s="180"/>
      <c r="D266" s="219"/>
      <c r="E266" s="220"/>
      <c r="F266" s="222"/>
      <c r="G266" s="224"/>
      <c r="H266" s="224"/>
      <c r="I266" s="231"/>
    </row>
    <row r="267" spans="1:9" s="120" customFormat="1" x14ac:dyDescent="0.25"/>
    <row r="268" spans="1:9" x14ac:dyDescent="0.25">
      <c r="A268" s="158" t="str">
        <f>'Istkosten rPhasenschieber'!B133</f>
        <v>rPSA 7</v>
      </c>
      <c r="B268" s="158" t="s">
        <v>55</v>
      </c>
      <c r="C268" s="158" t="s">
        <v>56</v>
      </c>
      <c r="D268" s="225" t="s">
        <v>87</v>
      </c>
      <c r="E268" s="226" t="s">
        <v>41</v>
      </c>
      <c r="F268" s="227" t="s">
        <v>94</v>
      </c>
      <c r="G268" s="228" t="s">
        <v>62</v>
      </c>
      <c r="H268" s="228" t="s">
        <v>60</v>
      </c>
      <c r="I268" s="229" t="s">
        <v>3</v>
      </c>
    </row>
    <row r="269" spans="1:9" x14ac:dyDescent="0.25">
      <c r="A269" s="119" t="str">
        <f>'Istkosten Netzreserve'!B191</f>
        <v xml:space="preserve">Wiederherstellung der Betriebsbereitschaft </v>
      </c>
      <c r="B269" s="394"/>
      <c r="C269" s="395"/>
      <c r="D269" s="388"/>
      <c r="E269" s="389">
        <f>SUM(E271:E310)</f>
        <v>0</v>
      </c>
      <c r="F269" s="390">
        <f>SUM(F271:F310)</f>
        <v>0</v>
      </c>
      <c r="G269" s="391"/>
      <c r="H269" s="391"/>
      <c r="I269" s="392"/>
    </row>
    <row r="270" spans="1:9" x14ac:dyDescent="0.25">
      <c r="A270" s="106"/>
      <c r="B270" s="396"/>
      <c r="C270" s="397"/>
      <c r="D270" s="388"/>
      <c r="E270" s="388"/>
      <c r="F270" s="390"/>
      <c r="G270" s="391"/>
      <c r="H270" s="391"/>
      <c r="I270" s="392"/>
    </row>
    <row r="271" spans="1:9" x14ac:dyDescent="0.25">
      <c r="A271" s="142" t="s">
        <v>44</v>
      </c>
      <c r="B271" s="179"/>
      <c r="C271" s="179"/>
      <c r="D271" s="217"/>
      <c r="E271" s="218"/>
      <c r="F271" s="221"/>
      <c r="G271" s="223"/>
      <c r="H271" s="223"/>
      <c r="I271" s="230"/>
    </row>
    <row r="272" spans="1:9" x14ac:dyDescent="0.25">
      <c r="A272" s="142" t="s">
        <v>45</v>
      </c>
      <c r="B272" s="179"/>
      <c r="C272" s="179"/>
      <c r="D272" s="217"/>
      <c r="E272" s="218"/>
      <c r="F272" s="221"/>
      <c r="G272" s="223"/>
      <c r="H272" s="223"/>
      <c r="I272" s="230"/>
    </row>
    <row r="273" spans="1:9" x14ac:dyDescent="0.25">
      <c r="A273" s="142" t="s">
        <v>46</v>
      </c>
      <c r="B273" s="179"/>
      <c r="C273" s="179"/>
      <c r="D273" s="217"/>
      <c r="E273" s="218"/>
      <c r="F273" s="221"/>
      <c r="G273" s="223"/>
      <c r="H273" s="223"/>
      <c r="I273" s="230"/>
    </row>
    <row r="274" spans="1:9" x14ac:dyDescent="0.25">
      <c r="A274" s="142" t="s">
        <v>47</v>
      </c>
      <c r="B274" s="179"/>
      <c r="C274" s="179"/>
      <c r="D274" s="217"/>
      <c r="E274" s="218"/>
      <c r="F274" s="221"/>
      <c r="G274" s="223"/>
      <c r="H274" s="223"/>
      <c r="I274" s="230"/>
    </row>
    <row r="275" spans="1:9" x14ac:dyDescent="0.25">
      <c r="A275" s="142" t="s">
        <v>48</v>
      </c>
      <c r="B275" s="179"/>
      <c r="C275" s="179"/>
      <c r="D275" s="217"/>
      <c r="E275" s="218"/>
      <c r="F275" s="221"/>
      <c r="G275" s="223"/>
      <c r="H275" s="223"/>
      <c r="I275" s="230"/>
    </row>
    <row r="276" spans="1:9" x14ac:dyDescent="0.25">
      <c r="A276" s="142" t="s">
        <v>49</v>
      </c>
      <c r="B276" s="179"/>
      <c r="C276" s="179"/>
      <c r="D276" s="217"/>
      <c r="E276" s="218"/>
      <c r="F276" s="221"/>
      <c r="G276" s="223"/>
      <c r="H276" s="223"/>
      <c r="I276" s="230"/>
    </row>
    <row r="277" spans="1:9" x14ac:dyDescent="0.25">
      <c r="A277" s="142" t="s">
        <v>50</v>
      </c>
      <c r="B277" s="179"/>
      <c r="C277" s="179"/>
      <c r="D277" s="217"/>
      <c r="E277" s="218"/>
      <c r="F277" s="221"/>
      <c r="G277" s="223"/>
      <c r="H277" s="223"/>
      <c r="I277" s="230"/>
    </row>
    <row r="278" spans="1:9" x14ac:dyDescent="0.25">
      <c r="A278" s="142" t="s">
        <v>51</v>
      </c>
      <c r="B278" s="179"/>
      <c r="C278" s="179"/>
      <c r="D278" s="217"/>
      <c r="E278" s="218"/>
      <c r="F278" s="221"/>
      <c r="G278" s="223"/>
      <c r="H278" s="223"/>
      <c r="I278" s="230"/>
    </row>
    <row r="279" spans="1:9" x14ac:dyDescent="0.25">
      <c r="A279" s="142" t="s">
        <v>52</v>
      </c>
      <c r="B279" s="179"/>
      <c r="C279" s="179"/>
      <c r="D279" s="217"/>
      <c r="E279" s="218"/>
      <c r="F279" s="221"/>
      <c r="G279" s="223"/>
      <c r="H279" s="223"/>
      <c r="I279" s="230"/>
    </row>
    <row r="280" spans="1:9" x14ac:dyDescent="0.25">
      <c r="A280" s="142" t="s">
        <v>53</v>
      </c>
      <c r="B280" s="179"/>
      <c r="C280" s="179"/>
      <c r="D280" s="217"/>
      <c r="E280" s="218"/>
      <c r="F280" s="221"/>
      <c r="G280" s="223"/>
      <c r="H280" s="223"/>
      <c r="I280" s="230"/>
    </row>
    <row r="281" spans="1:9" x14ac:dyDescent="0.25">
      <c r="A281" s="142" t="s">
        <v>173</v>
      </c>
      <c r="B281" s="179"/>
      <c r="C281" s="179"/>
      <c r="D281" s="217"/>
      <c r="E281" s="218"/>
      <c r="F281" s="221"/>
      <c r="G281" s="223"/>
      <c r="H281" s="223"/>
      <c r="I281" s="230"/>
    </row>
    <row r="282" spans="1:9" x14ac:dyDescent="0.25">
      <c r="A282" s="142" t="s">
        <v>174</v>
      </c>
      <c r="B282" s="179"/>
      <c r="C282" s="179"/>
      <c r="D282" s="217"/>
      <c r="E282" s="218"/>
      <c r="F282" s="221"/>
      <c r="G282" s="223"/>
      <c r="H282" s="223"/>
      <c r="I282" s="230"/>
    </row>
    <row r="283" spans="1:9" x14ac:dyDescent="0.25">
      <c r="A283" s="142" t="s">
        <v>175</v>
      </c>
      <c r="B283" s="179"/>
      <c r="C283" s="179"/>
      <c r="D283" s="217"/>
      <c r="E283" s="218"/>
      <c r="F283" s="221"/>
      <c r="G283" s="223"/>
      <c r="H283" s="223"/>
      <c r="I283" s="230"/>
    </row>
    <row r="284" spans="1:9" x14ac:dyDescent="0.25">
      <c r="A284" s="142" t="s">
        <v>176</v>
      </c>
      <c r="B284" s="179"/>
      <c r="C284" s="179"/>
      <c r="D284" s="217"/>
      <c r="E284" s="218"/>
      <c r="F284" s="221"/>
      <c r="G284" s="223"/>
      <c r="H284" s="223"/>
      <c r="I284" s="230"/>
    </row>
    <row r="285" spans="1:9" x14ac:dyDescent="0.25">
      <c r="A285" s="142" t="s">
        <v>177</v>
      </c>
      <c r="B285" s="179"/>
      <c r="C285" s="179"/>
      <c r="D285" s="217"/>
      <c r="E285" s="218"/>
      <c r="F285" s="221"/>
      <c r="G285" s="223"/>
      <c r="H285" s="223"/>
      <c r="I285" s="230"/>
    </row>
    <row r="286" spans="1:9" x14ac:dyDescent="0.25">
      <c r="A286" s="142" t="s">
        <v>178</v>
      </c>
      <c r="B286" s="179"/>
      <c r="C286" s="179"/>
      <c r="D286" s="217"/>
      <c r="E286" s="218"/>
      <c r="F286" s="221"/>
      <c r="G286" s="223"/>
      <c r="H286" s="223"/>
      <c r="I286" s="230"/>
    </row>
    <row r="287" spans="1:9" x14ac:dyDescent="0.25">
      <c r="A287" s="142" t="s">
        <v>179</v>
      </c>
      <c r="B287" s="179"/>
      <c r="C287" s="179"/>
      <c r="D287" s="217"/>
      <c r="E287" s="218"/>
      <c r="F287" s="221"/>
      <c r="G287" s="223"/>
      <c r="H287" s="223"/>
      <c r="I287" s="230"/>
    </row>
    <row r="288" spans="1:9" x14ac:dyDescent="0.25">
      <c r="A288" s="142" t="s">
        <v>180</v>
      </c>
      <c r="B288" s="179"/>
      <c r="C288" s="179"/>
      <c r="D288" s="217"/>
      <c r="E288" s="218"/>
      <c r="F288" s="221"/>
      <c r="G288" s="223"/>
      <c r="H288" s="223"/>
      <c r="I288" s="230"/>
    </row>
    <row r="289" spans="1:9" x14ac:dyDescent="0.25">
      <c r="A289" s="142" t="s">
        <v>181</v>
      </c>
      <c r="B289" s="179"/>
      <c r="C289" s="179"/>
      <c r="D289" s="217"/>
      <c r="E289" s="218"/>
      <c r="F289" s="221"/>
      <c r="G289" s="223"/>
      <c r="H289" s="223"/>
      <c r="I289" s="230"/>
    </row>
    <row r="290" spans="1:9" x14ac:dyDescent="0.25">
      <c r="A290" s="142" t="s">
        <v>182</v>
      </c>
      <c r="B290" s="179"/>
      <c r="C290" s="179"/>
      <c r="D290" s="217"/>
      <c r="E290" s="218"/>
      <c r="F290" s="221"/>
      <c r="G290" s="223"/>
      <c r="H290" s="223"/>
      <c r="I290" s="230"/>
    </row>
    <row r="291" spans="1:9" x14ac:dyDescent="0.25">
      <c r="A291" s="142" t="s">
        <v>185</v>
      </c>
      <c r="B291" s="179"/>
      <c r="C291" s="179"/>
      <c r="D291" s="217"/>
      <c r="E291" s="218"/>
      <c r="F291" s="221"/>
      <c r="G291" s="223"/>
      <c r="H291" s="223"/>
      <c r="I291" s="230"/>
    </row>
    <row r="292" spans="1:9" x14ac:dyDescent="0.25">
      <c r="A292" s="142" t="s">
        <v>186</v>
      </c>
      <c r="B292" s="179"/>
      <c r="C292" s="179"/>
      <c r="D292" s="217"/>
      <c r="E292" s="218"/>
      <c r="F292" s="221"/>
      <c r="G292" s="223"/>
      <c r="H292" s="223"/>
      <c r="I292" s="230"/>
    </row>
    <row r="293" spans="1:9" x14ac:dyDescent="0.25">
      <c r="A293" s="142" t="s">
        <v>187</v>
      </c>
      <c r="B293" s="179"/>
      <c r="C293" s="179"/>
      <c r="D293" s="217"/>
      <c r="E293" s="218"/>
      <c r="F293" s="221"/>
      <c r="G293" s="223"/>
      <c r="H293" s="223"/>
      <c r="I293" s="230"/>
    </row>
    <row r="294" spans="1:9" x14ac:dyDescent="0.25">
      <c r="A294" s="142" t="s">
        <v>188</v>
      </c>
      <c r="B294" s="179"/>
      <c r="C294" s="179"/>
      <c r="D294" s="217"/>
      <c r="E294" s="218"/>
      <c r="F294" s="221"/>
      <c r="G294" s="223"/>
      <c r="H294" s="223"/>
      <c r="I294" s="230"/>
    </row>
    <row r="295" spans="1:9" x14ac:dyDescent="0.25">
      <c r="A295" s="142" t="s">
        <v>189</v>
      </c>
      <c r="B295" s="179"/>
      <c r="C295" s="179"/>
      <c r="D295" s="217"/>
      <c r="E295" s="218"/>
      <c r="F295" s="221"/>
      <c r="G295" s="223"/>
      <c r="H295" s="223"/>
      <c r="I295" s="230"/>
    </row>
    <row r="296" spans="1:9" x14ac:dyDescent="0.25">
      <c r="A296" s="142" t="s">
        <v>190</v>
      </c>
      <c r="B296" s="179"/>
      <c r="C296" s="179"/>
      <c r="D296" s="217"/>
      <c r="E296" s="218"/>
      <c r="F296" s="221"/>
      <c r="G296" s="223"/>
      <c r="H296" s="223"/>
      <c r="I296" s="230"/>
    </row>
    <row r="297" spans="1:9" x14ac:dyDescent="0.25">
      <c r="A297" s="142" t="s">
        <v>191</v>
      </c>
      <c r="B297" s="179"/>
      <c r="C297" s="179"/>
      <c r="D297" s="217"/>
      <c r="E297" s="218"/>
      <c r="F297" s="221"/>
      <c r="G297" s="223"/>
      <c r="H297" s="223"/>
      <c r="I297" s="230"/>
    </row>
    <row r="298" spans="1:9" x14ac:dyDescent="0.25">
      <c r="A298" s="142" t="s">
        <v>192</v>
      </c>
      <c r="B298" s="179"/>
      <c r="C298" s="179"/>
      <c r="D298" s="217"/>
      <c r="E298" s="218"/>
      <c r="F298" s="221"/>
      <c r="G298" s="223"/>
      <c r="H298" s="223"/>
      <c r="I298" s="230"/>
    </row>
    <row r="299" spans="1:9" x14ac:dyDescent="0.25">
      <c r="A299" s="142" t="s">
        <v>193</v>
      </c>
      <c r="B299" s="179"/>
      <c r="C299" s="179"/>
      <c r="D299" s="217"/>
      <c r="E299" s="218"/>
      <c r="F299" s="221"/>
      <c r="G299" s="223"/>
      <c r="H299" s="223"/>
      <c r="I299" s="230"/>
    </row>
    <row r="300" spans="1:9" x14ac:dyDescent="0.25">
      <c r="A300" s="142" t="s">
        <v>194</v>
      </c>
      <c r="B300" s="179"/>
      <c r="C300" s="179"/>
      <c r="D300" s="217"/>
      <c r="E300" s="218"/>
      <c r="F300" s="221"/>
      <c r="G300" s="223"/>
      <c r="H300" s="223"/>
      <c r="I300" s="230"/>
    </row>
    <row r="301" spans="1:9" x14ac:dyDescent="0.25">
      <c r="A301" s="142" t="s">
        <v>195</v>
      </c>
      <c r="B301" s="179"/>
      <c r="C301" s="179"/>
      <c r="D301" s="217"/>
      <c r="E301" s="218"/>
      <c r="F301" s="221"/>
      <c r="G301" s="223"/>
      <c r="H301" s="223"/>
      <c r="I301" s="230"/>
    </row>
    <row r="302" spans="1:9" x14ac:dyDescent="0.25">
      <c r="A302" s="142" t="s">
        <v>196</v>
      </c>
      <c r="B302" s="179"/>
      <c r="C302" s="179"/>
      <c r="D302" s="217"/>
      <c r="E302" s="218"/>
      <c r="F302" s="221"/>
      <c r="G302" s="223"/>
      <c r="H302" s="223"/>
      <c r="I302" s="230"/>
    </row>
    <row r="303" spans="1:9" x14ac:dyDescent="0.25">
      <c r="A303" s="142" t="s">
        <v>197</v>
      </c>
      <c r="B303" s="179"/>
      <c r="C303" s="179"/>
      <c r="D303" s="217"/>
      <c r="E303" s="218"/>
      <c r="F303" s="221"/>
      <c r="G303" s="223"/>
      <c r="H303" s="223"/>
      <c r="I303" s="230"/>
    </row>
    <row r="304" spans="1:9" x14ac:dyDescent="0.25">
      <c r="A304" s="142" t="s">
        <v>198</v>
      </c>
      <c r="B304" s="179"/>
      <c r="C304" s="179"/>
      <c r="D304" s="217"/>
      <c r="E304" s="218"/>
      <c r="F304" s="221"/>
      <c r="G304" s="223"/>
      <c r="H304" s="223"/>
      <c r="I304" s="230"/>
    </row>
    <row r="305" spans="1:9" x14ac:dyDescent="0.25">
      <c r="A305" s="142" t="s">
        <v>199</v>
      </c>
      <c r="B305" s="179"/>
      <c r="C305" s="179"/>
      <c r="D305" s="217"/>
      <c r="E305" s="218"/>
      <c r="F305" s="221"/>
      <c r="G305" s="223"/>
      <c r="H305" s="223"/>
      <c r="I305" s="230"/>
    </row>
    <row r="306" spans="1:9" x14ac:dyDescent="0.25">
      <c r="A306" s="142" t="s">
        <v>200</v>
      </c>
      <c r="B306" s="180"/>
      <c r="C306" s="180"/>
      <c r="D306" s="219"/>
      <c r="E306" s="220"/>
      <c r="F306" s="222"/>
      <c r="G306" s="224"/>
      <c r="H306" s="224"/>
      <c r="I306" s="231"/>
    </row>
    <row r="307" spans="1:9" x14ac:dyDescent="0.25">
      <c r="A307" s="142" t="s">
        <v>201</v>
      </c>
      <c r="B307" s="180"/>
      <c r="C307" s="180"/>
      <c r="D307" s="219"/>
      <c r="E307" s="220"/>
      <c r="F307" s="222"/>
      <c r="G307" s="224"/>
      <c r="H307" s="224"/>
      <c r="I307" s="231"/>
    </row>
    <row r="308" spans="1:9" x14ac:dyDescent="0.25">
      <c r="A308" s="142" t="s">
        <v>202</v>
      </c>
      <c r="B308" s="180"/>
      <c r="C308" s="180"/>
      <c r="D308" s="219"/>
      <c r="E308" s="220"/>
      <c r="F308" s="222"/>
      <c r="G308" s="224"/>
      <c r="H308" s="224"/>
      <c r="I308" s="231"/>
    </row>
    <row r="309" spans="1:9" x14ac:dyDescent="0.25">
      <c r="A309" s="142" t="s">
        <v>203</v>
      </c>
      <c r="B309" s="180"/>
      <c r="C309" s="180"/>
      <c r="D309" s="219"/>
      <c r="E309" s="220"/>
      <c r="F309" s="222"/>
      <c r="G309" s="224"/>
      <c r="H309" s="224"/>
      <c r="I309" s="231"/>
    </row>
    <row r="310" spans="1:9" x14ac:dyDescent="0.25">
      <c r="A310" s="142" t="s">
        <v>204</v>
      </c>
      <c r="B310" s="180"/>
      <c r="C310" s="180"/>
      <c r="D310" s="219"/>
      <c r="E310" s="220"/>
      <c r="F310" s="222"/>
      <c r="G310" s="224"/>
      <c r="H310" s="224"/>
      <c r="I310" s="231"/>
    </row>
    <row r="311" spans="1:9" x14ac:dyDescent="0.25">
      <c r="A311" s="120"/>
      <c r="B311" s="120"/>
      <c r="C311" s="120"/>
      <c r="D311" s="120"/>
      <c r="E311" s="120"/>
      <c r="F311" s="120"/>
      <c r="G311" s="120"/>
      <c r="H311" s="120"/>
      <c r="I311" s="120"/>
    </row>
    <row r="312" spans="1:9" x14ac:dyDescent="0.25">
      <c r="A312" s="158" t="str">
        <f>'Istkosten rPhasenschieber'!B151</f>
        <v>rPSA 8</v>
      </c>
      <c r="B312" s="158" t="s">
        <v>55</v>
      </c>
      <c r="C312" s="158" t="s">
        <v>56</v>
      </c>
      <c r="D312" s="225" t="s">
        <v>87</v>
      </c>
      <c r="E312" s="226" t="s">
        <v>41</v>
      </c>
      <c r="F312" s="227" t="s">
        <v>94</v>
      </c>
      <c r="G312" s="228" t="s">
        <v>62</v>
      </c>
      <c r="H312" s="228" t="s">
        <v>60</v>
      </c>
      <c r="I312" s="229" t="s">
        <v>3</v>
      </c>
    </row>
    <row r="313" spans="1:9" x14ac:dyDescent="0.25">
      <c r="A313" s="119" t="str">
        <f>'Istkosten Netzreserve'!B209</f>
        <v xml:space="preserve">Wiederherstellung der Betriebsbereitschaft </v>
      </c>
      <c r="B313" s="394"/>
      <c r="C313" s="395"/>
      <c r="D313" s="388"/>
      <c r="E313" s="389">
        <f>SUM(E315:E354)</f>
        <v>0</v>
      </c>
      <c r="F313" s="390">
        <f>SUM(F315:F354)</f>
        <v>0</v>
      </c>
      <c r="G313" s="391"/>
      <c r="H313" s="391"/>
      <c r="I313" s="392"/>
    </row>
    <row r="314" spans="1:9" x14ac:dyDescent="0.25">
      <c r="A314" s="106"/>
      <c r="B314" s="396"/>
      <c r="C314" s="397"/>
      <c r="D314" s="388"/>
      <c r="E314" s="388"/>
      <c r="F314" s="390"/>
      <c r="G314" s="391"/>
      <c r="H314" s="391"/>
      <c r="I314" s="392"/>
    </row>
    <row r="315" spans="1:9" x14ac:dyDescent="0.25">
      <c r="A315" s="142" t="s">
        <v>44</v>
      </c>
      <c r="B315" s="179"/>
      <c r="C315" s="179"/>
      <c r="D315" s="217"/>
      <c r="E315" s="218"/>
      <c r="F315" s="221"/>
      <c r="G315" s="223"/>
      <c r="H315" s="223"/>
      <c r="I315" s="230"/>
    </row>
    <row r="316" spans="1:9" x14ac:dyDescent="0.25">
      <c r="A316" s="142" t="s">
        <v>45</v>
      </c>
      <c r="B316" s="179"/>
      <c r="C316" s="179"/>
      <c r="D316" s="217"/>
      <c r="E316" s="218"/>
      <c r="F316" s="221"/>
      <c r="G316" s="223"/>
      <c r="H316" s="223"/>
      <c r="I316" s="230"/>
    </row>
    <row r="317" spans="1:9" x14ac:dyDescent="0.25">
      <c r="A317" s="142" t="s">
        <v>46</v>
      </c>
      <c r="B317" s="179"/>
      <c r="C317" s="179"/>
      <c r="D317" s="217"/>
      <c r="E317" s="218"/>
      <c r="F317" s="221"/>
      <c r="G317" s="223"/>
      <c r="H317" s="223"/>
      <c r="I317" s="230"/>
    </row>
    <row r="318" spans="1:9" x14ac:dyDescent="0.25">
      <c r="A318" s="142" t="s">
        <v>47</v>
      </c>
      <c r="B318" s="179"/>
      <c r="C318" s="179"/>
      <c r="D318" s="217"/>
      <c r="E318" s="218"/>
      <c r="F318" s="221"/>
      <c r="G318" s="223"/>
      <c r="H318" s="223"/>
      <c r="I318" s="230"/>
    </row>
    <row r="319" spans="1:9" x14ac:dyDescent="0.25">
      <c r="A319" s="142" t="s">
        <v>48</v>
      </c>
      <c r="B319" s="179"/>
      <c r="C319" s="179"/>
      <c r="D319" s="217"/>
      <c r="E319" s="218"/>
      <c r="F319" s="221"/>
      <c r="G319" s="223"/>
      <c r="H319" s="223"/>
      <c r="I319" s="230"/>
    </row>
    <row r="320" spans="1:9" x14ac:dyDescent="0.25">
      <c r="A320" s="142" t="s">
        <v>49</v>
      </c>
      <c r="B320" s="179"/>
      <c r="C320" s="179"/>
      <c r="D320" s="217"/>
      <c r="E320" s="218"/>
      <c r="F320" s="221"/>
      <c r="G320" s="223"/>
      <c r="H320" s="223"/>
      <c r="I320" s="230"/>
    </row>
    <row r="321" spans="1:9" x14ac:dyDescent="0.25">
      <c r="A321" s="142" t="s">
        <v>50</v>
      </c>
      <c r="B321" s="179"/>
      <c r="C321" s="179"/>
      <c r="D321" s="217"/>
      <c r="E321" s="218"/>
      <c r="F321" s="221"/>
      <c r="G321" s="223"/>
      <c r="H321" s="223"/>
      <c r="I321" s="230"/>
    </row>
    <row r="322" spans="1:9" x14ac:dyDescent="0.25">
      <c r="A322" s="142" t="s">
        <v>51</v>
      </c>
      <c r="B322" s="179"/>
      <c r="C322" s="179"/>
      <c r="D322" s="217"/>
      <c r="E322" s="218"/>
      <c r="F322" s="221"/>
      <c r="G322" s="223"/>
      <c r="H322" s="223"/>
      <c r="I322" s="230"/>
    </row>
    <row r="323" spans="1:9" x14ac:dyDescent="0.25">
      <c r="A323" s="142" t="s">
        <v>52</v>
      </c>
      <c r="B323" s="179"/>
      <c r="C323" s="179"/>
      <c r="D323" s="217"/>
      <c r="E323" s="218"/>
      <c r="F323" s="221"/>
      <c r="G323" s="223"/>
      <c r="H323" s="223"/>
      <c r="I323" s="230"/>
    </row>
    <row r="324" spans="1:9" x14ac:dyDescent="0.25">
      <c r="A324" s="142" t="s">
        <v>53</v>
      </c>
      <c r="B324" s="179"/>
      <c r="C324" s="179"/>
      <c r="D324" s="217"/>
      <c r="E324" s="218"/>
      <c r="F324" s="221"/>
      <c r="G324" s="223"/>
      <c r="H324" s="223"/>
      <c r="I324" s="230"/>
    </row>
    <row r="325" spans="1:9" x14ac:dyDescent="0.25">
      <c r="A325" s="142" t="s">
        <v>173</v>
      </c>
      <c r="B325" s="179"/>
      <c r="C325" s="179"/>
      <c r="D325" s="217"/>
      <c r="E325" s="218"/>
      <c r="F325" s="221"/>
      <c r="G325" s="223"/>
      <c r="H325" s="223"/>
      <c r="I325" s="230"/>
    </row>
    <row r="326" spans="1:9" x14ac:dyDescent="0.25">
      <c r="A326" s="142" t="s">
        <v>174</v>
      </c>
      <c r="B326" s="179"/>
      <c r="C326" s="179"/>
      <c r="D326" s="217"/>
      <c r="E326" s="218"/>
      <c r="F326" s="221"/>
      <c r="G326" s="223"/>
      <c r="H326" s="223"/>
      <c r="I326" s="230"/>
    </row>
    <row r="327" spans="1:9" x14ac:dyDescent="0.25">
      <c r="A327" s="142" t="s">
        <v>175</v>
      </c>
      <c r="B327" s="179"/>
      <c r="C327" s="179"/>
      <c r="D327" s="217"/>
      <c r="E327" s="218"/>
      <c r="F327" s="221"/>
      <c r="G327" s="223"/>
      <c r="H327" s="223"/>
      <c r="I327" s="230"/>
    </row>
    <row r="328" spans="1:9" x14ac:dyDescent="0.25">
      <c r="A328" s="142" t="s">
        <v>176</v>
      </c>
      <c r="B328" s="179"/>
      <c r="C328" s="179"/>
      <c r="D328" s="217"/>
      <c r="E328" s="218"/>
      <c r="F328" s="221"/>
      <c r="G328" s="223"/>
      <c r="H328" s="223"/>
      <c r="I328" s="230"/>
    </row>
    <row r="329" spans="1:9" x14ac:dyDescent="0.25">
      <c r="A329" s="142" t="s">
        <v>177</v>
      </c>
      <c r="B329" s="179"/>
      <c r="C329" s="179"/>
      <c r="D329" s="217"/>
      <c r="E329" s="218"/>
      <c r="F329" s="221"/>
      <c r="G329" s="223"/>
      <c r="H329" s="223"/>
      <c r="I329" s="230"/>
    </row>
    <row r="330" spans="1:9" x14ac:dyDescent="0.25">
      <c r="A330" s="142" t="s">
        <v>178</v>
      </c>
      <c r="B330" s="179"/>
      <c r="C330" s="179"/>
      <c r="D330" s="217"/>
      <c r="E330" s="218"/>
      <c r="F330" s="221"/>
      <c r="G330" s="223"/>
      <c r="H330" s="223"/>
      <c r="I330" s="230"/>
    </row>
    <row r="331" spans="1:9" x14ac:dyDescent="0.25">
      <c r="A331" s="142" t="s">
        <v>179</v>
      </c>
      <c r="B331" s="179"/>
      <c r="C331" s="179"/>
      <c r="D331" s="217"/>
      <c r="E331" s="218"/>
      <c r="F331" s="221"/>
      <c r="G331" s="223"/>
      <c r="H331" s="223"/>
      <c r="I331" s="230"/>
    </row>
    <row r="332" spans="1:9" x14ac:dyDescent="0.25">
      <c r="A332" s="142" t="s">
        <v>180</v>
      </c>
      <c r="B332" s="179"/>
      <c r="C332" s="179"/>
      <c r="D332" s="217"/>
      <c r="E332" s="218"/>
      <c r="F332" s="221"/>
      <c r="G332" s="223"/>
      <c r="H332" s="223"/>
      <c r="I332" s="230"/>
    </row>
    <row r="333" spans="1:9" x14ac:dyDescent="0.25">
      <c r="A333" s="142" t="s">
        <v>181</v>
      </c>
      <c r="B333" s="179"/>
      <c r="C333" s="179"/>
      <c r="D333" s="217"/>
      <c r="E333" s="218"/>
      <c r="F333" s="221"/>
      <c r="G333" s="223"/>
      <c r="H333" s="223"/>
      <c r="I333" s="230"/>
    </row>
    <row r="334" spans="1:9" x14ac:dyDescent="0.25">
      <c r="A334" s="142" t="s">
        <v>182</v>
      </c>
      <c r="B334" s="179"/>
      <c r="C334" s="179"/>
      <c r="D334" s="217"/>
      <c r="E334" s="218"/>
      <c r="F334" s="221"/>
      <c r="G334" s="223"/>
      <c r="H334" s="223"/>
      <c r="I334" s="230"/>
    </row>
    <row r="335" spans="1:9" x14ac:dyDescent="0.25">
      <c r="A335" s="142" t="s">
        <v>185</v>
      </c>
      <c r="B335" s="179"/>
      <c r="C335" s="179"/>
      <c r="D335" s="217"/>
      <c r="E335" s="218"/>
      <c r="F335" s="221"/>
      <c r="G335" s="223"/>
      <c r="H335" s="223"/>
      <c r="I335" s="230"/>
    </row>
    <row r="336" spans="1:9" x14ac:dyDescent="0.25">
      <c r="A336" s="142" t="s">
        <v>186</v>
      </c>
      <c r="B336" s="179"/>
      <c r="C336" s="179"/>
      <c r="D336" s="217"/>
      <c r="E336" s="218"/>
      <c r="F336" s="221"/>
      <c r="G336" s="223"/>
      <c r="H336" s="223"/>
      <c r="I336" s="230"/>
    </row>
    <row r="337" spans="1:9" x14ac:dyDescent="0.25">
      <c r="A337" s="142" t="s">
        <v>187</v>
      </c>
      <c r="B337" s="179"/>
      <c r="C337" s="179"/>
      <c r="D337" s="217"/>
      <c r="E337" s="218"/>
      <c r="F337" s="221"/>
      <c r="G337" s="223"/>
      <c r="H337" s="223"/>
      <c r="I337" s="230"/>
    </row>
    <row r="338" spans="1:9" x14ac:dyDescent="0.25">
      <c r="A338" s="142" t="s">
        <v>188</v>
      </c>
      <c r="B338" s="179"/>
      <c r="C338" s="179"/>
      <c r="D338" s="217"/>
      <c r="E338" s="218"/>
      <c r="F338" s="221"/>
      <c r="G338" s="223"/>
      <c r="H338" s="223"/>
      <c r="I338" s="230"/>
    </row>
    <row r="339" spans="1:9" x14ac:dyDescent="0.25">
      <c r="A339" s="142" t="s">
        <v>189</v>
      </c>
      <c r="B339" s="179"/>
      <c r="C339" s="179"/>
      <c r="D339" s="217"/>
      <c r="E339" s="218"/>
      <c r="F339" s="221"/>
      <c r="G339" s="223"/>
      <c r="H339" s="223"/>
      <c r="I339" s="230"/>
    </row>
    <row r="340" spans="1:9" x14ac:dyDescent="0.25">
      <c r="A340" s="142" t="s">
        <v>190</v>
      </c>
      <c r="B340" s="179"/>
      <c r="C340" s="179"/>
      <c r="D340" s="217"/>
      <c r="E340" s="218"/>
      <c r="F340" s="221"/>
      <c r="G340" s="223"/>
      <c r="H340" s="223"/>
      <c r="I340" s="230"/>
    </row>
    <row r="341" spans="1:9" x14ac:dyDescent="0.25">
      <c r="A341" s="142" t="s">
        <v>191</v>
      </c>
      <c r="B341" s="179"/>
      <c r="C341" s="179"/>
      <c r="D341" s="217"/>
      <c r="E341" s="218"/>
      <c r="F341" s="221"/>
      <c r="G341" s="223"/>
      <c r="H341" s="223"/>
      <c r="I341" s="230"/>
    </row>
    <row r="342" spans="1:9" x14ac:dyDescent="0.25">
      <c r="A342" s="142" t="s">
        <v>192</v>
      </c>
      <c r="B342" s="179"/>
      <c r="C342" s="179"/>
      <c r="D342" s="217"/>
      <c r="E342" s="218"/>
      <c r="F342" s="221"/>
      <c r="G342" s="223"/>
      <c r="H342" s="223"/>
      <c r="I342" s="230"/>
    </row>
    <row r="343" spans="1:9" x14ac:dyDescent="0.25">
      <c r="A343" s="142" t="s">
        <v>193</v>
      </c>
      <c r="B343" s="179"/>
      <c r="C343" s="179"/>
      <c r="D343" s="217"/>
      <c r="E343" s="218"/>
      <c r="F343" s="221"/>
      <c r="G343" s="223"/>
      <c r="H343" s="223"/>
      <c r="I343" s="230"/>
    </row>
    <row r="344" spans="1:9" x14ac:dyDescent="0.25">
      <c r="A344" s="142" t="s">
        <v>194</v>
      </c>
      <c r="B344" s="179"/>
      <c r="C344" s="179"/>
      <c r="D344" s="217"/>
      <c r="E344" s="218"/>
      <c r="F344" s="221"/>
      <c r="G344" s="223"/>
      <c r="H344" s="223"/>
      <c r="I344" s="230"/>
    </row>
    <row r="345" spans="1:9" x14ac:dyDescent="0.25">
      <c r="A345" s="142" t="s">
        <v>195</v>
      </c>
      <c r="B345" s="179"/>
      <c r="C345" s="179"/>
      <c r="D345" s="217"/>
      <c r="E345" s="218"/>
      <c r="F345" s="221"/>
      <c r="G345" s="223"/>
      <c r="H345" s="223"/>
      <c r="I345" s="230"/>
    </row>
    <row r="346" spans="1:9" x14ac:dyDescent="0.25">
      <c r="A346" s="142" t="s">
        <v>196</v>
      </c>
      <c r="B346" s="179"/>
      <c r="C346" s="179"/>
      <c r="D346" s="217"/>
      <c r="E346" s="218"/>
      <c r="F346" s="221"/>
      <c r="G346" s="223"/>
      <c r="H346" s="223"/>
      <c r="I346" s="230"/>
    </row>
    <row r="347" spans="1:9" x14ac:dyDescent="0.25">
      <c r="A347" s="142" t="s">
        <v>197</v>
      </c>
      <c r="B347" s="179"/>
      <c r="C347" s="179"/>
      <c r="D347" s="217"/>
      <c r="E347" s="218"/>
      <c r="F347" s="221"/>
      <c r="G347" s="223"/>
      <c r="H347" s="223"/>
      <c r="I347" s="230"/>
    </row>
    <row r="348" spans="1:9" x14ac:dyDescent="0.25">
      <c r="A348" s="142" t="s">
        <v>198</v>
      </c>
      <c r="B348" s="179"/>
      <c r="C348" s="179"/>
      <c r="D348" s="217"/>
      <c r="E348" s="218"/>
      <c r="F348" s="221"/>
      <c r="G348" s="223"/>
      <c r="H348" s="223"/>
      <c r="I348" s="230"/>
    </row>
    <row r="349" spans="1:9" x14ac:dyDescent="0.25">
      <c r="A349" s="142" t="s">
        <v>199</v>
      </c>
      <c r="B349" s="179"/>
      <c r="C349" s="179"/>
      <c r="D349" s="217"/>
      <c r="E349" s="218"/>
      <c r="F349" s="221"/>
      <c r="G349" s="223"/>
      <c r="H349" s="223"/>
      <c r="I349" s="230"/>
    </row>
    <row r="350" spans="1:9" x14ac:dyDescent="0.25">
      <c r="A350" s="142" t="s">
        <v>200</v>
      </c>
      <c r="B350" s="179"/>
      <c r="C350" s="179"/>
      <c r="D350" s="217"/>
      <c r="E350" s="218"/>
      <c r="F350" s="221"/>
      <c r="G350" s="223"/>
      <c r="H350" s="223"/>
      <c r="I350" s="230"/>
    </row>
    <row r="351" spans="1:9" x14ac:dyDescent="0.25">
      <c r="A351" s="142" t="s">
        <v>201</v>
      </c>
      <c r="B351" s="179"/>
      <c r="C351" s="179"/>
      <c r="D351" s="217"/>
      <c r="E351" s="218"/>
      <c r="F351" s="221"/>
      <c r="G351" s="223"/>
      <c r="H351" s="223"/>
      <c r="I351" s="230"/>
    </row>
    <row r="352" spans="1:9" x14ac:dyDescent="0.25">
      <c r="A352" s="142" t="s">
        <v>202</v>
      </c>
      <c r="B352" s="179"/>
      <c r="C352" s="179"/>
      <c r="D352" s="217"/>
      <c r="E352" s="218"/>
      <c r="F352" s="221"/>
      <c r="G352" s="223"/>
      <c r="H352" s="223"/>
      <c r="I352" s="230"/>
    </row>
    <row r="353" spans="1:9" x14ac:dyDescent="0.25">
      <c r="A353" s="142" t="s">
        <v>203</v>
      </c>
      <c r="B353" s="179"/>
      <c r="C353" s="179"/>
      <c r="D353" s="217"/>
      <c r="E353" s="218"/>
      <c r="F353" s="221"/>
      <c r="G353" s="223"/>
      <c r="H353" s="223"/>
      <c r="I353" s="230"/>
    </row>
    <row r="354" spans="1:9" x14ac:dyDescent="0.25">
      <c r="A354" s="142" t="s">
        <v>204</v>
      </c>
      <c r="B354" s="179"/>
      <c r="C354" s="179"/>
      <c r="D354" s="217"/>
      <c r="E354" s="218"/>
      <c r="F354" s="221"/>
      <c r="G354" s="223"/>
      <c r="H354" s="223"/>
      <c r="I354" s="230"/>
    </row>
    <row r="355" spans="1:9" x14ac:dyDescent="0.25">
      <c r="A355" s="120"/>
      <c r="B355" s="120"/>
      <c r="C355" s="120"/>
      <c r="D355" s="120"/>
      <c r="E355" s="120"/>
      <c r="F355" s="120"/>
      <c r="G355" s="120"/>
      <c r="H355" s="120"/>
      <c r="I355" s="120"/>
    </row>
    <row r="356" spans="1:9" x14ac:dyDescent="0.25">
      <c r="A356" s="158" t="str">
        <f>'Istkosten rPhasenschieber'!B169</f>
        <v>rPSA 9</v>
      </c>
      <c r="B356" s="158" t="s">
        <v>55</v>
      </c>
      <c r="C356" s="158" t="s">
        <v>56</v>
      </c>
      <c r="D356" s="225" t="s">
        <v>87</v>
      </c>
      <c r="E356" s="226" t="s">
        <v>41</v>
      </c>
      <c r="F356" s="227" t="s">
        <v>94</v>
      </c>
      <c r="G356" s="228" t="s">
        <v>62</v>
      </c>
      <c r="H356" s="228" t="s">
        <v>60</v>
      </c>
      <c r="I356" s="229" t="s">
        <v>3</v>
      </c>
    </row>
    <row r="357" spans="1:9" x14ac:dyDescent="0.25">
      <c r="A357" s="119" t="str">
        <f>'Istkosten Netzreserve'!B227</f>
        <v xml:space="preserve">Wiederherstellung der Betriebsbereitschaft </v>
      </c>
      <c r="B357" s="394"/>
      <c r="C357" s="395"/>
      <c r="D357" s="388"/>
      <c r="E357" s="389">
        <f>SUM(E359:E398)</f>
        <v>0</v>
      </c>
      <c r="F357" s="390">
        <f>SUM(F359:F398)</f>
        <v>0</v>
      </c>
      <c r="G357" s="391"/>
      <c r="H357" s="391"/>
      <c r="I357" s="392"/>
    </row>
    <row r="358" spans="1:9" x14ac:dyDescent="0.25">
      <c r="A358" s="106"/>
      <c r="B358" s="396"/>
      <c r="C358" s="397"/>
      <c r="D358" s="388"/>
      <c r="E358" s="388"/>
      <c r="F358" s="390"/>
      <c r="G358" s="391"/>
      <c r="H358" s="391"/>
      <c r="I358" s="392"/>
    </row>
    <row r="359" spans="1:9" x14ac:dyDescent="0.25">
      <c r="A359" s="142" t="s">
        <v>44</v>
      </c>
      <c r="B359" s="179"/>
      <c r="C359" s="179"/>
      <c r="D359" s="217"/>
      <c r="E359" s="218"/>
      <c r="F359" s="221"/>
      <c r="G359" s="223"/>
      <c r="H359" s="223"/>
      <c r="I359" s="230"/>
    </row>
    <row r="360" spans="1:9" x14ac:dyDescent="0.25">
      <c r="A360" s="142" t="s">
        <v>45</v>
      </c>
      <c r="B360" s="179"/>
      <c r="C360" s="179"/>
      <c r="D360" s="217"/>
      <c r="E360" s="218"/>
      <c r="F360" s="221"/>
      <c r="G360" s="223"/>
      <c r="H360" s="223"/>
      <c r="I360" s="230"/>
    </row>
    <row r="361" spans="1:9" x14ac:dyDescent="0.25">
      <c r="A361" s="142" t="s">
        <v>46</v>
      </c>
      <c r="B361" s="179"/>
      <c r="C361" s="179"/>
      <c r="D361" s="217"/>
      <c r="E361" s="218"/>
      <c r="F361" s="221"/>
      <c r="G361" s="223"/>
      <c r="H361" s="223"/>
      <c r="I361" s="230"/>
    </row>
    <row r="362" spans="1:9" x14ac:dyDescent="0.25">
      <c r="A362" s="142" t="s">
        <v>47</v>
      </c>
      <c r="B362" s="179"/>
      <c r="C362" s="179"/>
      <c r="D362" s="217"/>
      <c r="E362" s="218"/>
      <c r="F362" s="221"/>
      <c r="G362" s="223"/>
      <c r="H362" s="223"/>
      <c r="I362" s="230"/>
    </row>
    <row r="363" spans="1:9" x14ac:dyDescent="0.25">
      <c r="A363" s="142" t="s">
        <v>48</v>
      </c>
      <c r="B363" s="179"/>
      <c r="C363" s="179"/>
      <c r="D363" s="217"/>
      <c r="E363" s="218"/>
      <c r="F363" s="221"/>
      <c r="G363" s="223"/>
      <c r="H363" s="223"/>
      <c r="I363" s="230"/>
    </row>
    <row r="364" spans="1:9" x14ac:dyDescent="0.25">
      <c r="A364" s="142" t="s">
        <v>49</v>
      </c>
      <c r="B364" s="179"/>
      <c r="C364" s="179"/>
      <c r="D364" s="217"/>
      <c r="E364" s="218"/>
      <c r="F364" s="221"/>
      <c r="G364" s="223"/>
      <c r="H364" s="223"/>
      <c r="I364" s="230"/>
    </row>
    <row r="365" spans="1:9" x14ac:dyDescent="0.25">
      <c r="A365" s="142" t="s">
        <v>50</v>
      </c>
      <c r="B365" s="179"/>
      <c r="C365" s="179"/>
      <c r="D365" s="217"/>
      <c r="E365" s="218"/>
      <c r="F365" s="221"/>
      <c r="G365" s="223"/>
      <c r="H365" s="223"/>
      <c r="I365" s="230"/>
    </row>
    <row r="366" spans="1:9" x14ac:dyDescent="0.25">
      <c r="A366" s="142" t="s">
        <v>51</v>
      </c>
      <c r="B366" s="179"/>
      <c r="C366" s="179"/>
      <c r="D366" s="217"/>
      <c r="E366" s="218"/>
      <c r="F366" s="221"/>
      <c r="G366" s="223"/>
      <c r="H366" s="223"/>
      <c r="I366" s="230"/>
    </row>
    <row r="367" spans="1:9" x14ac:dyDescent="0.25">
      <c r="A367" s="142" t="s">
        <v>52</v>
      </c>
      <c r="B367" s="179"/>
      <c r="C367" s="179"/>
      <c r="D367" s="217"/>
      <c r="E367" s="218"/>
      <c r="F367" s="221"/>
      <c r="G367" s="223"/>
      <c r="H367" s="223"/>
      <c r="I367" s="230"/>
    </row>
    <row r="368" spans="1:9" x14ac:dyDescent="0.25">
      <c r="A368" s="142" t="s">
        <v>53</v>
      </c>
      <c r="B368" s="179"/>
      <c r="C368" s="179"/>
      <c r="D368" s="217"/>
      <c r="E368" s="218"/>
      <c r="F368" s="221"/>
      <c r="G368" s="223"/>
      <c r="H368" s="223"/>
      <c r="I368" s="230"/>
    </row>
    <row r="369" spans="1:9" x14ac:dyDescent="0.25">
      <c r="A369" s="142" t="s">
        <v>173</v>
      </c>
      <c r="B369" s="179"/>
      <c r="C369" s="179"/>
      <c r="D369" s="217"/>
      <c r="E369" s="218"/>
      <c r="F369" s="221"/>
      <c r="G369" s="223"/>
      <c r="H369" s="223"/>
      <c r="I369" s="230"/>
    </row>
    <row r="370" spans="1:9" x14ac:dyDescent="0.25">
      <c r="A370" s="142" t="s">
        <v>174</v>
      </c>
      <c r="B370" s="179"/>
      <c r="C370" s="179"/>
      <c r="D370" s="217"/>
      <c r="E370" s="218"/>
      <c r="F370" s="221"/>
      <c r="G370" s="223"/>
      <c r="H370" s="223"/>
      <c r="I370" s="230"/>
    </row>
    <row r="371" spans="1:9" x14ac:dyDescent="0.25">
      <c r="A371" s="142" t="s">
        <v>175</v>
      </c>
      <c r="B371" s="179"/>
      <c r="C371" s="179"/>
      <c r="D371" s="217"/>
      <c r="E371" s="218"/>
      <c r="F371" s="221"/>
      <c r="G371" s="223"/>
      <c r="H371" s="223"/>
      <c r="I371" s="230"/>
    </row>
    <row r="372" spans="1:9" x14ac:dyDescent="0.25">
      <c r="A372" s="142" t="s">
        <v>176</v>
      </c>
      <c r="B372" s="179"/>
      <c r="C372" s="179"/>
      <c r="D372" s="217"/>
      <c r="E372" s="218"/>
      <c r="F372" s="221"/>
      <c r="G372" s="223"/>
      <c r="H372" s="223"/>
      <c r="I372" s="230"/>
    </row>
    <row r="373" spans="1:9" x14ac:dyDescent="0.25">
      <c r="A373" s="142" t="s">
        <v>177</v>
      </c>
      <c r="B373" s="179"/>
      <c r="C373" s="179"/>
      <c r="D373" s="217"/>
      <c r="E373" s="218"/>
      <c r="F373" s="221"/>
      <c r="G373" s="223"/>
      <c r="H373" s="223"/>
      <c r="I373" s="230"/>
    </row>
    <row r="374" spans="1:9" x14ac:dyDescent="0.25">
      <c r="A374" s="142" t="s">
        <v>178</v>
      </c>
      <c r="B374" s="179"/>
      <c r="C374" s="179"/>
      <c r="D374" s="217"/>
      <c r="E374" s="218"/>
      <c r="F374" s="221"/>
      <c r="G374" s="223"/>
      <c r="H374" s="223"/>
      <c r="I374" s="230"/>
    </row>
    <row r="375" spans="1:9" x14ac:dyDescent="0.25">
      <c r="A375" s="142" t="s">
        <v>179</v>
      </c>
      <c r="B375" s="179"/>
      <c r="C375" s="179"/>
      <c r="D375" s="217"/>
      <c r="E375" s="218"/>
      <c r="F375" s="221"/>
      <c r="G375" s="223"/>
      <c r="H375" s="223"/>
      <c r="I375" s="230"/>
    </row>
    <row r="376" spans="1:9" x14ac:dyDescent="0.25">
      <c r="A376" s="142" t="s">
        <v>180</v>
      </c>
      <c r="B376" s="179"/>
      <c r="C376" s="179"/>
      <c r="D376" s="217"/>
      <c r="E376" s="218"/>
      <c r="F376" s="221"/>
      <c r="G376" s="223"/>
      <c r="H376" s="223"/>
      <c r="I376" s="230"/>
    </row>
    <row r="377" spans="1:9" x14ac:dyDescent="0.25">
      <c r="A377" s="142" t="s">
        <v>181</v>
      </c>
      <c r="B377" s="179"/>
      <c r="C377" s="179"/>
      <c r="D377" s="217"/>
      <c r="E377" s="218"/>
      <c r="F377" s="221"/>
      <c r="G377" s="223"/>
      <c r="H377" s="223"/>
      <c r="I377" s="230"/>
    </row>
    <row r="378" spans="1:9" x14ac:dyDescent="0.25">
      <c r="A378" s="142" t="s">
        <v>182</v>
      </c>
      <c r="B378" s="179"/>
      <c r="C378" s="179"/>
      <c r="D378" s="217"/>
      <c r="E378" s="218"/>
      <c r="F378" s="221"/>
      <c r="G378" s="223"/>
      <c r="H378" s="223"/>
      <c r="I378" s="230"/>
    </row>
    <row r="379" spans="1:9" x14ac:dyDescent="0.25">
      <c r="A379" s="142" t="s">
        <v>185</v>
      </c>
      <c r="B379" s="179"/>
      <c r="C379" s="179"/>
      <c r="D379" s="217"/>
      <c r="E379" s="218"/>
      <c r="F379" s="221"/>
      <c r="G379" s="223"/>
      <c r="H379" s="223"/>
      <c r="I379" s="230"/>
    </row>
    <row r="380" spans="1:9" x14ac:dyDescent="0.25">
      <c r="A380" s="142" t="s">
        <v>186</v>
      </c>
      <c r="B380" s="179"/>
      <c r="C380" s="179"/>
      <c r="D380" s="217"/>
      <c r="E380" s="218"/>
      <c r="F380" s="221"/>
      <c r="G380" s="223"/>
      <c r="H380" s="223"/>
      <c r="I380" s="230"/>
    </row>
    <row r="381" spans="1:9" x14ac:dyDescent="0.25">
      <c r="A381" s="142" t="s">
        <v>187</v>
      </c>
      <c r="B381" s="179"/>
      <c r="C381" s="179"/>
      <c r="D381" s="217"/>
      <c r="E381" s="218"/>
      <c r="F381" s="221"/>
      <c r="G381" s="223"/>
      <c r="H381" s="223"/>
      <c r="I381" s="230"/>
    </row>
    <row r="382" spans="1:9" x14ac:dyDescent="0.25">
      <c r="A382" s="142" t="s">
        <v>188</v>
      </c>
      <c r="B382" s="179"/>
      <c r="C382" s="179"/>
      <c r="D382" s="217"/>
      <c r="E382" s="218"/>
      <c r="F382" s="221"/>
      <c r="G382" s="223"/>
      <c r="H382" s="223"/>
      <c r="I382" s="230"/>
    </row>
    <row r="383" spans="1:9" x14ac:dyDescent="0.25">
      <c r="A383" s="142" t="s">
        <v>189</v>
      </c>
      <c r="B383" s="179"/>
      <c r="C383" s="179"/>
      <c r="D383" s="217"/>
      <c r="E383" s="218"/>
      <c r="F383" s="221"/>
      <c r="G383" s="223"/>
      <c r="H383" s="223"/>
      <c r="I383" s="230"/>
    </row>
    <row r="384" spans="1:9" x14ac:dyDescent="0.25">
      <c r="A384" s="142" t="s">
        <v>190</v>
      </c>
      <c r="B384" s="179"/>
      <c r="C384" s="179"/>
      <c r="D384" s="217"/>
      <c r="E384" s="218"/>
      <c r="F384" s="221"/>
      <c r="G384" s="223"/>
      <c r="H384" s="223"/>
      <c r="I384" s="230"/>
    </row>
    <row r="385" spans="1:9" x14ac:dyDescent="0.25">
      <c r="A385" s="142" t="s">
        <v>191</v>
      </c>
      <c r="B385" s="179"/>
      <c r="C385" s="179"/>
      <c r="D385" s="217"/>
      <c r="E385" s="218"/>
      <c r="F385" s="221"/>
      <c r="G385" s="223"/>
      <c r="H385" s="223"/>
      <c r="I385" s="230"/>
    </row>
    <row r="386" spans="1:9" x14ac:dyDescent="0.25">
      <c r="A386" s="142" t="s">
        <v>192</v>
      </c>
      <c r="B386" s="179"/>
      <c r="C386" s="179"/>
      <c r="D386" s="217"/>
      <c r="E386" s="218"/>
      <c r="F386" s="221"/>
      <c r="G386" s="223"/>
      <c r="H386" s="223"/>
      <c r="I386" s="230"/>
    </row>
    <row r="387" spans="1:9" x14ac:dyDescent="0.25">
      <c r="A387" s="142" t="s">
        <v>193</v>
      </c>
      <c r="B387" s="179"/>
      <c r="C387" s="179"/>
      <c r="D387" s="217"/>
      <c r="E387" s="218"/>
      <c r="F387" s="221"/>
      <c r="G387" s="223"/>
      <c r="H387" s="223"/>
      <c r="I387" s="230"/>
    </row>
    <row r="388" spans="1:9" x14ac:dyDescent="0.25">
      <c r="A388" s="142" t="s">
        <v>194</v>
      </c>
      <c r="B388" s="179"/>
      <c r="C388" s="179"/>
      <c r="D388" s="217"/>
      <c r="E388" s="218"/>
      <c r="F388" s="221"/>
      <c r="G388" s="223"/>
      <c r="H388" s="223"/>
      <c r="I388" s="230"/>
    </row>
    <row r="389" spans="1:9" x14ac:dyDescent="0.25">
      <c r="A389" s="142" t="s">
        <v>195</v>
      </c>
      <c r="B389" s="179"/>
      <c r="C389" s="179"/>
      <c r="D389" s="217"/>
      <c r="E389" s="218"/>
      <c r="F389" s="221"/>
      <c r="G389" s="223"/>
      <c r="H389" s="223"/>
      <c r="I389" s="230"/>
    </row>
    <row r="390" spans="1:9" x14ac:dyDescent="0.25">
      <c r="A390" s="142" t="s">
        <v>196</v>
      </c>
      <c r="B390" s="179"/>
      <c r="C390" s="179"/>
      <c r="D390" s="217"/>
      <c r="E390" s="218"/>
      <c r="F390" s="221"/>
      <c r="G390" s="223"/>
      <c r="H390" s="223"/>
      <c r="I390" s="230"/>
    </row>
    <row r="391" spans="1:9" x14ac:dyDescent="0.25">
      <c r="A391" s="142" t="s">
        <v>197</v>
      </c>
      <c r="B391" s="179"/>
      <c r="C391" s="179"/>
      <c r="D391" s="217"/>
      <c r="E391" s="218"/>
      <c r="F391" s="221"/>
      <c r="G391" s="223"/>
      <c r="H391" s="223"/>
      <c r="I391" s="230"/>
    </row>
    <row r="392" spans="1:9" x14ac:dyDescent="0.25">
      <c r="A392" s="142" t="s">
        <v>198</v>
      </c>
      <c r="B392" s="179"/>
      <c r="C392" s="179"/>
      <c r="D392" s="217"/>
      <c r="E392" s="218"/>
      <c r="F392" s="221"/>
      <c r="G392" s="223"/>
      <c r="H392" s="223"/>
      <c r="I392" s="230"/>
    </row>
    <row r="393" spans="1:9" x14ac:dyDescent="0.25">
      <c r="A393" s="142" t="s">
        <v>199</v>
      </c>
      <c r="B393" s="179"/>
      <c r="C393" s="179"/>
      <c r="D393" s="217"/>
      <c r="E393" s="218"/>
      <c r="F393" s="221"/>
      <c r="G393" s="223"/>
      <c r="H393" s="223"/>
      <c r="I393" s="230"/>
    </row>
    <row r="394" spans="1:9" x14ac:dyDescent="0.25">
      <c r="A394" s="142" t="s">
        <v>200</v>
      </c>
      <c r="B394" s="179"/>
      <c r="C394" s="179"/>
      <c r="D394" s="217"/>
      <c r="E394" s="218"/>
      <c r="F394" s="221"/>
      <c r="G394" s="223"/>
      <c r="H394" s="223"/>
      <c r="I394" s="230"/>
    </row>
    <row r="395" spans="1:9" x14ac:dyDescent="0.25">
      <c r="A395" s="142" t="s">
        <v>201</v>
      </c>
      <c r="B395" s="179"/>
      <c r="C395" s="179"/>
      <c r="D395" s="217"/>
      <c r="E395" s="218"/>
      <c r="F395" s="221"/>
      <c r="G395" s="223"/>
      <c r="H395" s="223"/>
      <c r="I395" s="230"/>
    </row>
    <row r="396" spans="1:9" x14ac:dyDescent="0.25">
      <c r="A396" s="142" t="s">
        <v>202</v>
      </c>
      <c r="B396" s="179"/>
      <c r="C396" s="179"/>
      <c r="D396" s="217"/>
      <c r="E396" s="218"/>
      <c r="F396" s="221"/>
      <c r="G396" s="223"/>
      <c r="H396" s="223"/>
      <c r="I396" s="230"/>
    </row>
    <row r="397" spans="1:9" x14ac:dyDescent="0.25">
      <c r="A397" s="142" t="s">
        <v>203</v>
      </c>
      <c r="B397" s="179"/>
      <c r="C397" s="179"/>
      <c r="D397" s="217"/>
      <c r="E397" s="218"/>
      <c r="F397" s="221"/>
      <c r="G397" s="223"/>
      <c r="H397" s="223"/>
      <c r="I397" s="230"/>
    </row>
    <row r="398" spans="1:9" x14ac:dyDescent="0.25">
      <c r="A398" s="142" t="s">
        <v>204</v>
      </c>
      <c r="B398" s="180"/>
      <c r="C398" s="180"/>
      <c r="D398" s="219"/>
      <c r="E398" s="220"/>
      <c r="F398" s="222"/>
      <c r="G398" s="224"/>
      <c r="H398" s="224"/>
      <c r="I398" s="231"/>
    </row>
    <row r="399" spans="1:9" x14ac:dyDescent="0.25">
      <c r="A399" s="120"/>
      <c r="B399" s="120"/>
      <c r="C399" s="120"/>
      <c r="D399" s="120"/>
      <c r="E399" s="120"/>
      <c r="F399" s="120"/>
      <c r="G399" s="120"/>
      <c r="H399" s="120"/>
      <c r="I399" s="120"/>
    </row>
    <row r="400" spans="1:9" x14ac:dyDescent="0.25">
      <c r="A400" s="158" t="str">
        <f>'Istkosten rPhasenschieber'!B187</f>
        <v>rPSA 10</v>
      </c>
      <c r="B400" s="158" t="s">
        <v>55</v>
      </c>
      <c r="C400" s="158" t="s">
        <v>56</v>
      </c>
      <c r="D400" s="225" t="s">
        <v>87</v>
      </c>
      <c r="E400" s="226" t="s">
        <v>41</v>
      </c>
      <c r="F400" s="227" t="s">
        <v>94</v>
      </c>
      <c r="G400" s="228" t="s">
        <v>62</v>
      </c>
      <c r="H400" s="228" t="s">
        <v>60</v>
      </c>
      <c r="I400" s="229" t="s">
        <v>3</v>
      </c>
    </row>
    <row r="401" spans="1:9" x14ac:dyDescent="0.25">
      <c r="A401" s="119" t="str">
        <f>'Istkosten Netzreserve'!B245</f>
        <v xml:space="preserve">Wiederherstellung der Betriebsbereitschaft </v>
      </c>
      <c r="B401" s="394"/>
      <c r="C401" s="395"/>
      <c r="D401" s="388"/>
      <c r="E401" s="389">
        <f>SUM(E403:E442)</f>
        <v>0</v>
      </c>
      <c r="F401" s="390">
        <f>SUM(F403:F442)</f>
        <v>0</v>
      </c>
      <c r="G401" s="391"/>
      <c r="H401" s="391"/>
      <c r="I401" s="392"/>
    </row>
    <row r="402" spans="1:9" x14ac:dyDescent="0.25">
      <c r="A402" s="106"/>
      <c r="B402" s="396"/>
      <c r="C402" s="397"/>
      <c r="D402" s="388"/>
      <c r="E402" s="388"/>
      <c r="F402" s="390"/>
      <c r="G402" s="391"/>
      <c r="H402" s="391"/>
      <c r="I402" s="392"/>
    </row>
    <row r="403" spans="1:9" x14ac:dyDescent="0.25">
      <c r="A403" s="142" t="s">
        <v>44</v>
      </c>
      <c r="B403" s="179"/>
      <c r="C403" s="179"/>
      <c r="D403" s="217"/>
      <c r="E403" s="218"/>
      <c r="F403" s="221"/>
      <c r="G403" s="223"/>
      <c r="H403" s="223"/>
      <c r="I403" s="230"/>
    </row>
    <row r="404" spans="1:9" x14ac:dyDescent="0.25">
      <c r="A404" s="142" t="s">
        <v>45</v>
      </c>
      <c r="B404" s="179"/>
      <c r="C404" s="179"/>
      <c r="D404" s="217"/>
      <c r="E404" s="218"/>
      <c r="F404" s="221"/>
      <c r="G404" s="223"/>
      <c r="H404" s="223"/>
      <c r="I404" s="230"/>
    </row>
    <row r="405" spans="1:9" x14ac:dyDescent="0.25">
      <c r="A405" s="142" t="s">
        <v>46</v>
      </c>
      <c r="B405" s="179"/>
      <c r="C405" s="179"/>
      <c r="D405" s="217"/>
      <c r="E405" s="218"/>
      <c r="F405" s="221"/>
      <c r="G405" s="223"/>
      <c r="H405" s="223"/>
      <c r="I405" s="230"/>
    </row>
    <row r="406" spans="1:9" x14ac:dyDescent="0.25">
      <c r="A406" s="142" t="s">
        <v>47</v>
      </c>
      <c r="B406" s="179"/>
      <c r="C406" s="179"/>
      <c r="D406" s="217"/>
      <c r="E406" s="218"/>
      <c r="F406" s="221"/>
      <c r="G406" s="223"/>
      <c r="H406" s="223"/>
      <c r="I406" s="230"/>
    </row>
    <row r="407" spans="1:9" x14ac:dyDescent="0.25">
      <c r="A407" s="142" t="s">
        <v>48</v>
      </c>
      <c r="B407" s="179"/>
      <c r="C407" s="179"/>
      <c r="D407" s="217"/>
      <c r="E407" s="218"/>
      <c r="F407" s="221"/>
      <c r="G407" s="223"/>
      <c r="H407" s="223"/>
      <c r="I407" s="230"/>
    </row>
    <row r="408" spans="1:9" x14ac:dyDescent="0.25">
      <c r="A408" s="142" t="s">
        <v>49</v>
      </c>
      <c r="B408" s="179"/>
      <c r="C408" s="179"/>
      <c r="D408" s="217"/>
      <c r="E408" s="218"/>
      <c r="F408" s="221"/>
      <c r="G408" s="223"/>
      <c r="H408" s="223"/>
      <c r="I408" s="230"/>
    </row>
    <row r="409" spans="1:9" x14ac:dyDescent="0.25">
      <c r="A409" s="142" t="s">
        <v>50</v>
      </c>
      <c r="B409" s="179"/>
      <c r="C409" s="179"/>
      <c r="D409" s="217"/>
      <c r="E409" s="218"/>
      <c r="F409" s="221"/>
      <c r="G409" s="223"/>
      <c r="H409" s="223"/>
      <c r="I409" s="230"/>
    </row>
    <row r="410" spans="1:9" x14ac:dyDescent="0.25">
      <c r="A410" s="142" t="s">
        <v>51</v>
      </c>
      <c r="B410" s="179"/>
      <c r="C410" s="179"/>
      <c r="D410" s="217"/>
      <c r="E410" s="218"/>
      <c r="F410" s="221"/>
      <c r="G410" s="223"/>
      <c r="H410" s="223"/>
      <c r="I410" s="230"/>
    </row>
    <row r="411" spans="1:9" x14ac:dyDescent="0.25">
      <c r="A411" s="142" t="s">
        <v>52</v>
      </c>
      <c r="B411" s="179"/>
      <c r="C411" s="179"/>
      <c r="D411" s="217"/>
      <c r="E411" s="218"/>
      <c r="F411" s="221"/>
      <c r="G411" s="223"/>
      <c r="H411" s="223"/>
      <c r="I411" s="230"/>
    </row>
    <row r="412" spans="1:9" x14ac:dyDescent="0.25">
      <c r="A412" s="142" t="s">
        <v>53</v>
      </c>
      <c r="B412" s="179"/>
      <c r="C412" s="179"/>
      <c r="D412" s="217"/>
      <c r="E412" s="218"/>
      <c r="F412" s="221"/>
      <c r="G412" s="223"/>
      <c r="H412" s="223"/>
      <c r="I412" s="230"/>
    </row>
    <row r="413" spans="1:9" x14ac:dyDescent="0.25">
      <c r="A413" s="142" t="s">
        <v>173</v>
      </c>
      <c r="B413" s="179"/>
      <c r="C413" s="179"/>
      <c r="D413" s="217"/>
      <c r="E413" s="218"/>
      <c r="F413" s="221"/>
      <c r="G413" s="223"/>
      <c r="H413" s="223"/>
      <c r="I413" s="230"/>
    </row>
    <row r="414" spans="1:9" x14ac:dyDescent="0.25">
      <c r="A414" s="142" t="s">
        <v>174</v>
      </c>
      <c r="B414" s="179"/>
      <c r="C414" s="179"/>
      <c r="D414" s="217"/>
      <c r="E414" s="218"/>
      <c r="F414" s="221"/>
      <c r="G414" s="223"/>
      <c r="H414" s="223"/>
      <c r="I414" s="230"/>
    </row>
    <row r="415" spans="1:9" x14ac:dyDescent="0.25">
      <c r="A415" s="142" t="s">
        <v>175</v>
      </c>
      <c r="B415" s="179"/>
      <c r="C415" s="179"/>
      <c r="D415" s="217"/>
      <c r="E415" s="218"/>
      <c r="F415" s="221"/>
      <c r="G415" s="223"/>
      <c r="H415" s="223"/>
      <c r="I415" s="230"/>
    </row>
    <row r="416" spans="1:9" x14ac:dyDescent="0.25">
      <c r="A416" s="142" t="s">
        <v>176</v>
      </c>
      <c r="B416" s="179"/>
      <c r="C416" s="179"/>
      <c r="D416" s="217"/>
      <c r="E416" s="218"/>
      <c r="F416" s="221"/>
      <c r="G416" s="223"/>
      <c r="H416" s="223"/>
      <c r="I416" s="230"/>
    </row>
    <row r="417" spans="1:9" x14ac:dyDescent="0.25">
      <c r="A417" s="142" t="s">
        <v>177</v>
      </c>
      <c r="B417" s="179"/>
      <c r="C417" s="179"/>
      <c r="D417" s="217"/>
      <c r="E417" s="218"/>
      <c r="F417" s="221"/>
      <c r="G417" s="223"/>
      <c r="H417" s="223"/>
      <c r="I417" s="230"/>
    </row>
    <row r="418" spans="1:9" x14ac:dyDescent="0.25">
      <c r="A418" s="142" t="s">
        <v>178</v>
      </c>
      <c r="B418" s="179"/>
      <c r="C418" s="179"/>
      <c r="D418" s="217"/>
      <c r="E418" s="218"/>
      <c r="F418" s="221"/>
      <c r="G418" s="223"/>
      <c r="H418" s="223"/>
      <c r="I418" s="230"/>
    </row>
    <row r="419" spans="1:9" x14ac:dyDescent="0.25">
      <c r="A419" s="142" t="s">
        <v>179</v>
      </c>
      <c r="B419" s="179"/>
      <c r="C419" s="179"/>
      <c r="D419" s="217"/>
      <c r="E419" s="218"/>
      <c r="F419" s="221"/>
      <c r="G419" s="223"/>
      <c r="H419" s="223"/>
      <c r="I419" s="230"/>
    </row>
    <row r="420" spans="1:9" x14ac:dyDescent="0.25">
      <c r="A420" s="142" t="s">
        <v>180</v>
      </c>
      <c r="B420" s="179"/>
      <c r="C420" s="179"/>
      <c r="D420" s="217"/>
      <c r="E420" s="218"/>
      <c r="F420" s="221"/>
      <c r="G420" s="223"/>
      <c r="H420" s="223"/>
      <c r="I420" s="230"/>
    </row>
    <row r="421" spans="1:9" x14ac:dyDescent="0.25">
      <c r="A421" s="142" t="s">
        <v>181</v>
      </c>
      <c r="B421" s="179"/>
      <c r="C421" s="179"/>
      <c r="D421" s="217"/>
      <c r="E421" s="218"/>
      <c r="F421" s="221"/>
      <c r="G421" s="223"/>
      <c r="H421" s="223"/>
      <c r="I421" s="230"/>
    </row>
    <row r="422" spans="1:9" x14ac:dyDescent="0.25">
      <c r="A422" s="142" t="s">
        <v>182</v>
      </c>
      <c r="B422" s="179"/>
      <c r="C422" s="179"/>
      <c r="D422" s="217"/>
      <c r="E422" s="218"/>
      <c r="F422" s="221"/>
      <c r="G422" s="223"/>
      <c r="H422" s="223"/>
      <c r="I422" s="230"/>
    </row>
    <row r="423" spans="1:9" x14ac:dyDescent="0.25">
      <c r="A423" s="142" t="s">
        <v>185</v>
      </c>
      <c r="B423" s="179"/>
      <c r="C423" s="179"/>
      <c r="D423" s="217"/>
      <c r="E423" s="218"/>
      <c r="F423" s="221"/>
      <c r="G423" s="223"/>
      <c r="H423" s="223"/>
      <c r="I423" s="230"/>
    </row>
    <row r="424" spans="1:9" x14ac:dyDescent="0.25">
      <c r="A424" s="142" t="s">
        <v>186</v>
      </c>
      <c r="B424" s="179"/>
      <c r="C424" s="179"/>
      <c r="D424" s="217"/>
      <c r="E424" s="218"/>
      <c r="F424" s="221"/>
      <c r="G424" s="223"/>
      <c r="H424" s="223"/>
      <c r="I424" s="230"/>
    </row>
    <row r="425" spans="1:9" x14ac:dyDescent="0.25">
      <c r="A425" s="142" t="s">
        <v>187</v>
      </c>
      <c r="B425" s="179"/>
      <c r="C425" s="179"/>
      <c r="D425" s="217"/>
      <c r="E425" s="218"/>
      <c r="F425" s="221"/>
      <c r="G425" s="223"/>
      <c r="H425" s="223"/>
      <c r="I425" s="230"/>
    </row>
    <row r="426" spans="1:9" x14ac:dyDescent="0.25">
      <c r="A426" s="142" t="s">
        <v>188</v>
      </c>
      <c r="B426" s="179"/>
      <c r="C426" s="179"/>
      <c r="D426" s="217"/>
      <c r="E426" s="218"/>
      <c r="F426" s="221"/>
      <c r="G426" s="223"/>
      <c r="H426" s="223"/>
      <c r="I426" s="230"/>
    </row>
    <row r="427" spans="1:9" x14ac:dyDescent="0.25">
      <c r="A427" s="142" t="s">
        <v>189</v>
      </c>
      <c r="B427" s="179"/>
      <c r="C427" s="179"/>
      <c r="D427" s="217"/>
      <c r="E427" s="218"/>
      <c r="F427" s="221"/>
      <c r="G427" s="223"/>
      <c r="H427" s="223"/>
      <c r="I427" s="230"/>
    </row>
    <row r="428" spans="1:9" x14ac:dyDescent="0.25">
      <c r="A428" s="142" t="s">
        <v>190</v>
      </c>
      <c r="B428" s="179"/>
      <c r="C428" s="179"/>
      <c r="D428" s="217"/>
      <c r="E428" s="218"/>
      <c r="F428" s="221"/>
      <c r="G428" s="223"/>
      <c r="H428" s="223"/>
      <c r="I428" s="230"/>
    </row>
    <row r="429" spans="1:9" x14ac:dyDescent="0.25">
      <c r="A429" s="142" t="s">
        <v>191</v>
      </c>
      <c r="B429" s="179"/>
      <c r="C429" s="179"/>
      <c r="D429" s="217"/>
      <c r="E429" s="218"/>
      <c r="F429" s="221"/>
      <c r="G429" s="223"/>
      <c r="H429" s="223"/>
      <c r="I429" s="230"/>
    </row>
    <row r="430" spans="1:9" x14ac:dyDescent="0.25">
      <c r="A430" s="142" t="s">
        <v>192</v>
      </c>
      <c r="B430" s="179"/>
      <c r="C430" s="179"/>
      <c r="D430" s="217"/>
      <c r="E430" s="218"/>
      <c r="F430" s="221"/>
      <c r="G430" s="223"/>
      <c r="H430" s="223"/>
      <c r="I430" s="230"/>
    </row>
    <row r="431" spans="1:9" x14ac:dyDescent="0.25">
      <c r="A431" s="142" t="s">
        <v>193</v>
      </c>
      <c r="B431" s="179"/>
      <c r="C431" s="179"/>
      <c r="D431" s="217"/>
      <c r="E431" s="218"/>
      <c r="F431" s="221"/>
      <c r="G431" s="223"/>
      <c r="H431" s="223"/>
      <c r="I431" s="230"/>
    </row>
    <row r="432" spans="1:9" x14ac:dyDescent="0.25">
      <c r="A432" s="142" t="s">
        <v>194</v>
      </c>
      <c r="B432" s="179"/>
      <c r="C432" s="179"/>
      <c r="D432" s="217"/>
      <c r="E432" s="218"/>
      <c r="F432" s="221"/>
      <c r="G432" s="223"/>
      <c r="H432" s="223"/>
      <c r="I432" s="230"/>
    </row>
    <row r="433" spans="1:9" x14ac:dyDescent="0.25">
      <c r="A433" s="142" t="s">
        <v>195</v>
      </c>
      <c r="B433" s="179"/>
      <c r="C433" s="179"/>
      <c r="D433" s="217"/>
      <c r="E433" s="218"/>
      <c r="F433" s="221"/>
      <c r="G433" s="223"/>
      <c r="H433" s="223"/>
      <c r="I433" s="230"/>
    </row>
    <row r="434" spans="1:9" x14ac:dyDescent="0.25">
      <c r="A434" s="142" t="s">
        <v>196</v>
      </c>
      <c r="B434" s="179"/>
      <c r="C434" s="179"/>
      <c r="D434" s="217"/>
      <c r="E434" s="218"/>
      <c r="F434" s="221"/>
      <c r="G434" s="223"/>
      <c r="H434" s="223"/>
      <c r="I434" s="230"/>
    </row>
    <row r="435" spans="1:9" x14ac:dyDescent="0.25">
      <c r="A435" s="142" t="s">
        <v>197</v>
      </c>
      <c r="B435" s="179"/>
      <c r="C435" s="179"/>
      <c r="D435" s="217"/>
      <c r="E435" s="218"/>
      <c r="F435" s="221"/>
      <c r="G435" s="223"/>
      <c r="H435" s="223"/>
      <c r="I435" s="230"/>
    </row>
    <row r="436" spans="1:9" x14ac:dyDescent="0.25">
      <c r="A436" s="142" t="s">
        <v>198</v>
      </c>
      <c r="B436" s="179"/>
      <c r="C436" s="179"/>
      <c r="D436" s="217"/>
      <c r="E436" s="218"/>
      <c r="F436" s="221"/>
      <c r="G436" s="223"/>
      <c r="H436" s="223"/>
      <c r="I436" s="230"/>
    </row>
    <row r="437" spans="1:9" x14ac:dyDescent="0.25">
      <c r="A437" s="142" t="s">
        <v>199</v>
      </c>
      <c r="B437" s="179"/>
      <c r="C437" s="179"/>
      <c r="D437" s="217"/>
      <c r="E437" s="218"/>
      <c r="F437" s="221"/>
      <c r="G437" s="223"/>
      <c r="H437" s="223"/>
      <c r="I437" s="230"/>
    </row>
    <row r="438" spans="1:9" x14ac:dyDescent="0.25">
      <c r="A438" s="142" t="s">
        <v>200</v>
      </c>
      <c r="B438" s="179"/>
      <c r="C438" s="179"/>
      <c r="D438" s="217"/>
      <c r="E438" s="218"/>
      <c r="F438" s="221"/>
      <c r="G438" s="223"/>
      <c r="H438" s="223"/>
      <c r="I438" s="230"/>
    </row>
    <row r="439" spans="1:9" x14ac:dyDescent="0.25">
      <c r="A439" s="142" t="s">
        <v>201</v>
      </c>
      <c r="B439" s="179"/>
      <c r="C439" s="179"/>
      <c r="D439" s="217"/>
      <c r="E439" s="218"/>
      <c r="F439" s="221"/>
      <c r="G439" s="223"/>
      <c r="H439" s="223"/>
      <c r="I439" s="230"/>
    </row>
    <row r="440" spans="1:9" x14ac:dyDescent="0.25">
      <c r="A440" s="142" t="s">
        <v>202</v>
      </c>
      <c r="B440" s="180"/>
      <c r="C440" s="180"/>
      <c r="D440" s="219"/>
      <c r="E440" s="220"/>
      <c r="F440" s="222"/>
      <c r="G440" s="224"/>
      <c r="H440" s="224"/>
      <c r="I440" s="231"/>
    </row>
    <row r="441" spans="1:9" x14ac:dyDescent="0.25">
      <c r="A441" s="142" t="s">
        <v>203</v>
      </c>
      <c r="B441" s="180"/>
      <c r="C441" s="180"/>
      <c r="D441" s="219"/>
      <c r="E441" s="220"/>
      <c r="F441" s="222"/>
      <c r="G441" s="224"/>
      <c r="H441" s="224"/>
      <c r="I441" s="231"/>
    </row>
    <row r="442" spans="1:9" x14ac:dyDescent="0.25">
      <c r="A442" s="142" t="s">
        <v>204</v>
      </c>
      <c r="B442" s="180"/>
      <c r="C442" s="180"/>
      <c r="D442" s="219"/>
      <c r="E442" s="220"/>
      <c r="F442" s="222"/>
      <c r="G442" s="224"/>
      <c r="H442" s="224"/>
      <c r="I442" s="231"/>
    </row>
  </sheetData>
  <sheetProtection algorithmName="SHA-512" hashValue="TyE+QdUcCNH4O3lNZjCXg9zqTZnlRlshKHJEgyZNk21j4qqEigDMJerHQZ30f4UhrPY6CzTthP3aqJ6CvYmJdQ==" saltValue="qT9tM/yxuV7MqXeCVBq/QQ==" spinCount="100000" sheet="1" insertRows="0" selectLockedCells="1"/>
  <protectedRanges>
    <protectedRange sqref="A4 A48 A92 A136 A180 A224 A268 A312 A356 A400 E5:G6 A5:C6 A49:C50 A93:C94 A137:C138 A181:C182 A225:C226 A269:C270 A313:C314 A357:C358 A401:C402 E49:G50 E93:G94 E137:G138 E181:G182 E225:G226 E269:G270 E313:G314 E357:G358 E401:G402" name="Bereich2_1"/>
    <protectedRange sqref="A1" name="Bereich2_2"/>
  </protectedRanges>
  <dataValidations count="1">
    <dataValidation allowBlank="1" showInputMessage="1" sqref="F403:F442 F7:F46 F51:F90 F95:F134 F139:F178 F183:F222 F227:F266 F271:F310 F315:F354 F359:F398"/>
  </dataValidations>
  <pageMargins left="0.7" right="0.7" top="0.78740157499999996" bottom="0.78740157499999996"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'+'!$B$29:$B$31</xm:f>
          </x14:formula1>
          <xm:sqref>H403:H442 H7:H46 H51:H90 H95:H134 H139:H178 H183:H222 H227:H266 H271:H310 H315:H354 H359:H398</xm:sqref>
        </x14:dataValidation>
        <x14:dataValidation type="list" allowBlank="1" showInputMessage="1" showErrorMessage="1">
          <x14:formula1>
            <xm:f>'+'!$C$21:$C$24</xm:f>
          </x14:formula1>
          <xm:sqref>G403:G442 G315:G354 G271:G310 G227:G266 G183:G222 G139:G178 G95:G134</xm:sqref>
        </x14:dataValidation>
        <x14:dataValidation type="list" allowBlank="1" showInputMessage="1" showErrorMessage="1">
          <x14:formula1>
            <xm:f>'+'!$C$21:$C$24</xm:f>
          </x14:formula1>
          <xm:sqref>G7:G46 G359:G398</xm:sqref>
        </x14:dataValidation>
        <x14:dataValidation type="list" allowBlank="1" showInputMessage="1" showErrorMessage="1">
          <x14:formula1>
            <xm:f>'+'!$C$21:$C$24</xm:f>
          </x14:formula1>
          <xm:sqref>G51:G90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99FFCC"/>
  </sheetPr>
  <dimension ref="A1:E63"/>
  <sheetViews>
    <sheetView workbookViewId="0">
      <selection activeCell="B11" sqref="B11"/>
    </sheetView>
  </sheetViews>
  <sheetFormatPr baseColWidth="10" defaultColWidth="9.140625" defaultRowHeight="15" x14ac:dyDescent="0.25"/>
  <cols>
    <col min="1" max="1" width="9.140625" style="27"/>
    <col min="2" max="2" width="73" style="27" bestFit="1" customWidth="1"/>
    <col min="3" max="3" width="22.140625" style="27" customWidth="1"/>
    <col min="4" max="4" width="22" style="120" customWidth="1"/>
    <col min="5" max="16384" width="9.140625" style="27"/>
  </cols>
  <sheetData>
    <row r="1" spans="1:5" ht="23.25" x14ac:dyDescent="0.35">
      <c r="B1" s="8" t="s">
        <v>312</v>
      </c>
    </row>
    <row r="2" spans="1:5" ht="15.75" thickBot="1" x14ac:dyDescent="0.3"/>
    <row r="3" spans="1:5" ht="46.5" customHeight="1" thickTop="1" thickBot="1" x14ac:dyDescent="0.3">
      <c r="B3" s="613"/>
      <c r="C3" s="614" t="s">
        <v>309</v>
      </c>
      <c r="D3" s="469" t="s">
        <v>3</v>
      </c>
    </row>
    <row r="4" spans="1:5" ht="19.5" thickTop="1" x14ac:dyDescent="0.3">
      <c r="B4" s="470" t="s">
        <v>233</v>
      </c>
      <c r="C4" s="148">
        <f>C6+C7+C8-C9</f>
        <v>0</v>
      </c>
      <c r="D4" s="471"/>
    </row>
    <row r="5" spans="1:5" ht="16.5" customHeight="1" x14ac:dyDescent="0.25">
      <c r="B5" s="475" t="s">
        <v>4</v>
      </c>
      <c r="C5" s="53">
        <f>SUM(C12,C30,C48)</f>
        <v>0</v>
      </c>
      <c r="D5" s="471"/>
    </row>
    <row r="6" spans="1:5" x14ac:dyDescent="0.25">
      <c r="B6" s="475" t="s">
        <v>11</v>
      </c>
      <c r="C6" s="149">
        <f>SUM(C13,C31,C49,)</f>
        <v>0</v>
      </c>
      <c r="D6" s="472"/>
    </row>
    <row r="7" spans="1:5" x14ac:dyDescent="0.25">
      <c r="B7" s="475" t="s">
        <v>34</v>
      </c>
      <c r="C7" s="149">
        <f>SUM(C15,C33,C51)</f>
        <v>0</v>
      </c>
      <c r="D7" s="472"/>
    </row>
    <row r="8" spans="1:5" x14ac:dyDescent="0.25">
      <c r="B8" s="476" t="s">
        <v>12</v>
      </c>
      <c r="C8" s="149">
        <f>SUM(C22,C40,C58)</f>
        <v>0</v>
      </c>
      <c r="D8" s="472"/>
    </row>
    <row r="9" spans="1:5" ht="15.75" thickBot="1" x14ac:dyDescent="0.3">
      <c r="B9" s="477" t="s">
        <v>98</v>
      </c>
      <c r="C9" s="478">
        <f>SUM(C24,C42,C60)</f>
        <v>0</v>
      </c>
      <c r="D9" s="479"/>
    </row>
    <row r="10" spans="1:5" ht="16.5" thickTop="1" thickBot="1" x14ac:dyDescent="0.3">
      <c r="B10" s="4"/>
      <c r="C10" s="25"/>
      <c r="D10" s="17"/>
    </row>
    <row r="11" spans="1:5" x14ac:dyDescent="0.25">
      <c r="B11" s="176" t="s">
        <v>76</v>
      </c>
      <c r="C11" s="152">
        <f>SUM(C13,C15,C22)-C24</f>
        <v>0</v>
      </c>
      <c r="D11" s="455"/>
    </row>
    <row r="12" spans="1:5" x14ac:dyDescent="0.25">
      <c r="B12" s="19" t="s">
        <v>4</v>
      </c>
      <c r="C12" s="424">
        <v>0</v>
      </c>
      <c r="D12" s="187"/>
    </row>
    <row r="13" spans="1:5" x14ac:dyDescent="0.25">
      <c r="B13" s="329" t="s">
        <v>11</v>
      </c>
      <c r="C13" s="149">
        <v>0</v>
      </c>
      <c r="D13" s="192"/>
    </row>
    <row r="14" spans="1:5" x14ac:dyDescent="0.25">
      <c r="B14" s="21"/>
      <c r="C14" s="451"/>
      <c r="D14" s="449"/>
    </row>
    <row r="15" spans="1:5" x14ac:dyDescent="0.25">
      <c r="A15" s="439"/>
      <c r="B15" s="329" t="s">
        <v>35</v>
      </c>
      <c r="C15" s="448">
        <f>SUM(C17:C20)</f>
        <v>0</v>
      </c>
      <c r="D15" s="449"/>
      <c r="E15" s="438"/>
    </row>
    <row r="16" spans="1:5" x14ac:dyDescent="0.25">
      <c r="A16" s="439"/>
      <c r="B16" s="21"/>
      <c r="C16" s="396"/>
      <c r="D16" s="450"/>
      <c r="E16" s="438"/>
    </row>
    <row r="17" spans="1:5" x14ac:dyDescent="0.25">
      <c r="A17" s="439"/>
      <c r="B17" s="21" t="s">
        <v>36</v>
      </c>
      <c r="C17" s="396">
        <v>0</v>
      </c>
      <c r="D17" s="449"/>
      <c r="E17" s="438"/>
    </row>
    <row r="18" spans="1:5" x14ac:dyDescent="0.25">
      <c r="A18" s="439"/>
      <c r="B18" s="21" t="s">
        <v>37</v>
      </c>
      <c r="C18" s="396">
        <v>0</v>
      </c>
      <c r="D18" s="449"/>
      <c r="E18" s="438"/>
    </row>
    <row r="19" spans="1:5" x14ac:dyDescent="0.25">
      <c r="A19" s="439"/>
      <c r="B19" s="21" t="s">
        <v>38</v>
      </c>
      <c r="C19" s="396">
        <v>0</v>
      </c>
      <c r="D19" s="449"/>
      <c r="E19" s="438"/>
    </row>
    <row r="20" spans="1:5" x14ac:dyDescent="0.25">
      <c r="A20" s="439"/>
      <c r="B20" s="21" t="s">
        <v>39</v>
      </c>
      <c r="C20" s="396">
        <v>0</v>
      </c>
      <c r="D20" s="449"/>
      <c r="E20" s="438"/>
    </row>
    <row r="21" spans="1:5" x14ac:dyDescent="0.25">
      <c r="A21" s="440"/>
      <c r="B21" s="332"/>
      <c r="C21" s="452"/>
      <c r="D21" s="444"/>
      <c r="E21" s="439"/>
    </row>
    <row r="22" spans="1:5" x14ac:dyDescent="0.25">
      <c r="B22" s="329" t="s">
        <v>12</v>
      </c>
      <c r="C22" s="448">
        <v>0</v>
      </c>
      <c r="D22" s="444"/>
      <c r="E22" s="439"/>
    </row>
    <row r="23" spans="1:5" x14ac:dyDescent="0.25">
      <c r="B23" s="19"/>
      <c r="C23" s="448"/>
      <c r="D23" s="444"/>
    </row>
    <row r="24" spans="1:5" x14ac:dyDescent="0.25">
      <c r="B24" s="236" t="s">
        <v>98</v>
      </c>
      <c r="C24" s="555">
        <v>0</v>
      </c>
      <c r="D24" s="444"/>
    </row>
    <row r="25" spans="1:5" x14ac:dyDescent="0.25">
      <c r="B25" s="21"/>
      <c r="C25" s="443"/>
      <c r="D25" s="444"/>
    </row>
    <row r="26" spans="1:5" x14ac:dyDescent="0.25">
      <c r="B26" s="236" t="s">
        <v>14</v>
      </c>
      <c r="C26" s="443">
        <v>0</v>
      </c>
      <c r="D26" s="444"/>
    </row>
    <row r="27" spans="1:5" ht="15.75" thickBot="1" x14ac:dyDescent="0.3">
      <c r="B27" s="238" t="s">
        <v>15</v>
      </c>
      <c r="C27" s="445">
        <v>0</v>
      </c>
      <c r="D27" s="446"/>
    </row>
    <row r="28" spans="1:5" ht="15.75" thickBot="1" x14ac:dyDescent="0.3">
      <c r="B28" s="110"/>
      <c r="C28" s="112"/>
      <c r="D28" s="113"/>
    </row>
    <row r="29" spans="1:5" x14ac:dyDescent="0.25">
      <c r="B29" s="176" t="s">
        <v>67</v>
      </c>
      <c r="C29" s="152">
        <f>SUM(C31,C33,C40)-C42</f>
        <v>0</v>
      </c>
      <c r="D29" s="18"/>
    </row>
    <row r="30" spans="1:5" x14ac:dyDescent="0.25">
      <c r="B30" s="19" t="s">
        <v>4</v>
      </c>
      <c r="C30" s="424">
        <v>0</v>
      </c>
      <c r="D30" s="187"/>
    </row>
    <row r="31" spans="1:5" x14ac:dyDescent="0.25">
      <c r="B31" s="21" t="s">
        <v>11</v>
      </c>
      <c r="C31" s="149">
        <v>0</v>
      </c>
      <c r="D31" s="192"/>
    </row>
    <row r="32" spans="1:5" x14ac:dyDescent="0.25">
      <c r="B32" s="21"/>
      <c r="C32" s="451"/>
      <c r="D32" s="449"/>
    </row>
    <row r="33" spans="2:4" x14ac:dyDescent="0.25">
      <c r="B33" s="329" t="s">
        <v>35</v>
      </c>
      <c r="C33" s="149">
        <f>SUM(C35:C38)</f>
        <v>0</v>
      </c>
      <c r="D33" s="447"/>
    </row>
    <row r="34" spans="2:4" x14ac:dyDescent="0.25">
      <c r="B34" s="19"/>
      <c r="C34" s="443"/>
      <c r="D34" s="453"/>
    </row>
    <row r="35" spans="2:4" x14ac:dyDescent="0.25">
      <c r="B35" s="21" t="s">
        <v>36</v>
      </c>
      <c r="C35" s="437">
        <v>0</v>
      </c>
      <c r="D35" s="447"/>
    </row>
    <row r="36" spans="2:4" x14ac:dyDescent="0.25">
      <c r="B36" s="21" t="s">
        <v>37</v>
      </c>
      <c r="C36" s="437">
        <v>0</v>
      </c>
      <c r="D36" s="447"/>
    </row>
    <row r="37" spans="2:4" x14ac:dyDescent="0.25">
      <c r="B37" s="21" t="s">
        <v>38</v>
      </c>
      <c r="C37" s="437">
        <v>0</v>
      </c>
      <c r="D37" s="447"/>
    </row>
    <row r="38" spans="2:4" x14ac:dyDescent="0.25">
      <c r="B38" s="21" t="s">
        <v>39</v>
      </c>
      <c r="C38" s="437">
        <v>0</v>
      </c>
      <c r="D38" s="447"/>
    </row>
    <row r="39" spans="2:4" x14ac:dyDescent="0.25">
      <c r="B39" s="21"/>
      <c r="C39" s="448"/>
      <c r="D39" s="444"/>
    </row>
    <row r="40" spans="2:4" x14ac:dyDescent="0.25">
      <c r="B40" s="19" t="s">
        <v>12</v>
      </c>
      <c r="C40" s="448">
        <v>0</v>
      </c>
      <c r="D40" s="444"/>
    </row>
    <row r="41" spans="2:4" x14ac:dyDescent="0.25">
      <c r="B41" s="236"/>
      <c r="C41" s="443"/>
      <c r="D41" s="444"/>
    </row>
    <row r="42" spans="2:4" x14ac:dyDescent="0.25">
      <c r="B42" s="236" t="s">
        <v>98</v>
      </c>
      <c r="C42" s="555">
        <v>0</v>
      </c>
      <c r="D42" s="444"/>
    </row>
    <row r="43" spans="2:4" x14ac:dyDescent="0.25">
      <c r="B43" s="21"/>
      <c r="C43" s="448"/>
      <c r="D43" s="444"/>
    </row>
    <row r="44" spans="2:4" x14ac:dyDescent="0.25">
      <c r="B44" s="236" t="s">
        <v>14</v>
      </c>
      <c r="C44" s="443">
        <v>0</v>
      </c>
      <c r="D44" s="444"/>
    </row>
    <row r="45" spans="2:4" ht="15.75" thickBot="1" x14ac:dyDescent="0.3">
      <c r="B45" s="238" t="s">
        <v>15</v>
      </c>
      <c r="C45" s="445">
        <v>0</v>
      </c>
      <c r="D45" s="446"/>
    </row>
    <row r="46" spans="2:4" ht="15.75" thickBot="1" x14ac:dyDescent="0.3">
      <c r="B46" s="111"/>
      <c r="C46" s="111"/>
      <c r="D46" s="111"/>
    </row>
    <row r="47" spans="2:4" x14ac:dyDescent="0.25">
      <c r="B47" s="176" t="s">
        <v>68</v>
      </c>
      <c r="C47" s="152">
        <f>SUM(C49,C51,C58)-C60</f>
        <v>0</v>
      </c>
      <c r="D47" s="18"/>
    </row>
    <row r="48" spans="2:4" x14ac:dyDescent="0.25">
      <c r="B48" s="19" t="s">
        <v>4</v>
      </c>
      <c r="C48" s="424">
        <v>0</v>
      </c>
      <c r="D48" s="187"/>
    </row>
    <row r="49" spans="2:4" x14ac:dyDescent="0.25">
      <c r="B49" s="329" t="s">
        <v>11</v>
      </c>
      <c r="C49" s="149">
        <v>0</v>
      </c>
      <c r="D49" s="192"/>
    </row>
    <row r="50" spans="2:4" x14ac:dyDescent="0.25">
      <c r="B50" s="21"/>
      <c r="C50" s="451"/>
      <c r="D50" s="449"/>
    </row>
    <row r="51" spans="2:4" x14ac:dyDescent="0.25">
      <c r="B51" s="329" t="s">
        <v>35</v>
      </c>
      <c r="C51" s="149">
        <f>SUM(C53:C56)</f>
        <v>0</v>
      </c>
      <c r="D51" s="447"/>
    </row>
    <row r="52" spans="2:4" x14ac:dyDescent="0.25">
      <c r="B52" s="329"/>
      <c r="C52" s="443"/>
      <c r="D52" s="453"/>
    </row>
    <row r="53" spans="2:4" x14ac:dyDescent="0.25">
      <c r="B53" s="21" t="s">
        <v>36</v>
      </c>
      <c r="C53" s="437">
        <v>0</v>
      </c>
      <c r="D53" s="447"/>
    </row>
    <row r="54" spans="2:4" x14ac:dyDescent="0.25">
      <c r="B54" s="21" t="s">
        <v>37</v>
      </c>
      <c r="C54" s="437">
        <v>0</v>
      </c>
      <c r="D54" s="447"/>
    </row>
    <row r="55" spans="2:4" x14ac:dyDescent="0.25">
      <c r="B55" s="21" t="s">
        <v>38</v>
      </c>
      <c r="C55" s="437">
        <v>0</v>
      </c>
      <c r="D55" s="447"/>
    </row>
    <row r="56" spans="2:4" x14ac:dyDescent="0.25">
      <c r="B56" s="21" t="s">
        <v>39</v>
      </c>
      <c r="C56" s="437">
        <v>0</v>
      </c>
      <c r="D56" s="447"/>
    </row>
    <row r="57" spans="2:4" x14ac:dyDescent="0.25">
      <c r="B57" s="21"/>
      <c r="C57" s="448"/>
      <c r="D57" s="444"/>
    </row>
    <row r="58" spans="2:4" x14ac:dyDescent="0.25">
      <c r="B58" s="329" t="s">
        <v>12</v>
      </c>
      <c r="C58" s="448">
        <v>0</v>
      </c>
      <c r="D58" s="444"/>
    </row>
    <row r="59" spans="2:4" x14ac:dyDescent="0.25">
      <c r="B59" s="19"/>
      <c r="C59" s="448"/>
      <c r="D59" s="444"/>
    </row>
    <row r="60" spans="2:4" x14ac:dyDescent="0.25">
      <c r="B60" s="236" t="s">
        <v>98</v>
      </c>
      <c r="C60" s="555">
        <v>0</v>
      </c>
      <c r="D60" s="444"/>
    </row>
    <row r="61" spans="2:4" x14ac:dyDescent="0.25">
      <c r="B61" s="236"/>
      <c r="C61" s="443"/>
      <c r="D61" s="444"/>
    </row>
    <row r="62" spans="2:4" x14ac:dyDescent="0.25">
      <c r="B62" s="236" t="s">
        <v>14</v>
      </c>
      <c r="C62" s="443">
        <v>0</v>
      </c>
      <c r="D62" s="444"/>
    </row>
    <row r="63" spans="2:4" ht="15.75" thickBot="1" x14ac:dyDescent="0.3">
      <c r="B63" s="238" t="s">
        <v>15</v>
      </c>
      <c r="C63" s="445">
        <v>0</v>
      </c>
      <c r="D63" s="446"/>
    </row>
  </sheetData>
  <sheetProtection algorithmName="SHA-512" hashValue="Y/BHM6wnXbaNSZC2BRDZ6O49/TwM7+zf1XSezT6fSgS3+6s6fDsMu/dVXkF2T4bPiGCVbCQXNHJI4aTvD7grsQ==" saltValue="/2h3tbkS76FejIGh5hLvmA==" spinCount="100000" sheet="1" selectLockedCells="1"/>
  <protectedRanges>
    <protectedRange sqref="A2:C2 A10:D14 A17:A39 D39 A44:A45 A43:D43 A41:A42 C41:D42 B25:D25 C24:D24 A64:D1048576 C60:D61 A53:A57 D57 A60:A63 B33:B34 A51:B52 A5:A9 C5:C9 B22:D23 A40:D40 A58:D59 B28:D32 A46:D50 D1:D9 A4:C4 A3:B3 A1 C1" name="Bereich2"/>
    <protectedRange sqref="B5:B8" name="Bereich2_1"/>
    <protectedRange sqref="B9" name="Bereich2_1_1"/>
    <protectedRange sqref="B39:C39 B57:C57 B35:B38 B53:B56 B15:D21 C33:D38 C51:D56" name="Bereich2_2"/>
    <protectedRange sqref="B26:D27 B44:D45 B62:D63" name="Bereich2_3"/>
    <protectedRange sqref="B41:B42" name="Bereich2_1_2"/>
    <protectedRange sqref="B24" name="Bereich2_1_3"/>
    <protectedRange sqref="B60:B61" name="Bereich2_1_4"/>
    <protectedRange sqref="C3" name="Bereich2_4"/>
    <protectedRange sqref="B1" name="Bereich2_1_5"/>
  </protectedRanges>
  <dataValidations disablePrompts="1" count="1">
    <dataValidation allowBlank="1" showInputMessage="1" sqref="D31:D32 D49:D50 D13:D14"/>
  </dataValidations>
  <pageMargins left="0.7" right="0.7" top="0.75" bottom="0.75" header="0.3" footer="0.3"/>
  <pageSetup paperSize="9" scale="53" orientation="landscape" r:id="rId1"/>
  <headerFooter>
    <oddFooter>&amp;A&amp;RSeite &amp;P</oddFoot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x14:formula1>
            <xm:f>'+'!$B$3:$B$4</xm:f>
          </x14:formula1>
          <xm:sqref>D58 D40 D22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rgb="FF99FFCC"/>
  </sheetPr>
  <dimension ref="B1:P45"/>
  <sheetViews>
    <sheetView workbookViewId="0">
      <selection activeCell="D12" sqref="D12"/>
    </sheetView>
  </sheetViews>
  <sheetFormatPr baseColWidth="10" defaultColWidth="9.140625" defaultRowHeight="15" x14ac:dyDescent="0.25"/>
  <cols>
    <col min="1" max="1" width="9.140625" style="27"/>
    <col min="2" max="2" width="73" style="27" bestFit="1" customWidth="1"/>
    <col min="3" max="3" width="22.140625" style="27" customWidth="1"/>
    <col min="4" max="4" width="27.28515625" style="120" bestFit="1" customWidth="1"/>
    <col min="5" max="5" width="28.140625" style="27" hidden="1" customWidth="1"/>
    <col min="6" max="6" width="22.85546875" style="27" hidden="1" customWidth="1"/>
    <col min="7" max="7" width="8.140625" style="27" hidden="1" customWidth="1"/>
    <col min="8" max="8" width="33.28515625" style="27" hidden="1" customWidth="1"/>
    <col min="9" max="9" width="8.5703125" style="27" hidden="1" customWidth="1"/>
    <col min="10" max="10" width="23.140625" style="27" hidden="1" customWidth="1"/>
    <col min="11" max="12" width="38" style="27" hidden="1" customWidth="1"/>
    <col min="13" max="13" width="17.85546875" style="27" hidden="1" customWidth="1"/>
    <col min="14" max="16" width="12" style="27" hidden="1" customWidth="1"/>
    <col min="17" max="16384" width="9.140625" style="27"/>
  </cols>
  <sheetData>
    <row r="1" spans="2:15" ht="23.25" x14ac:dyDescent="0.35">
      <c r="B1" s="8" t="s">
        <v>313</v>
      </c>
      <c r="E1" s="9"/>
    </row>
    <row r="2" spans="2:15" ht="15.75" thickBot="1" x14ac:dyDescent="0.3"/>
    <row r="3" spans="2:15" ht="46.5" customHeight="1" thickTop="1" thickBot="1" x14ac:dyDescent="0.3">
      <c r="B3" s="467"/>
      <c r="C3" s="468" t="s">
        <v>317</v>
      </c>
      <c r="D3" s="469" t="s">
        <v>3</v>
      </c>
      <c r="E3" s="34" t="s">
        <v>20</v>
      </c>
      <c r="F3" s="35" t="s">
        <v>21</v>
      </c>
      <c r="G3" s="35" t="s">
        <v>22</v>
      </c>
      <c r="H3" s="35" t="s">
        <v>23</v>
      </c>
      <c r="I3" s="35" t="s">
        <v>29</v>
      </c>
      <c r="J3" s="35" t="s">
        <v>78</v>
      </c>
      <c r="K3" s="35" t="s">
        <v>24</v>
      </c>
      <c r="L3" s="35" t="s">
        <v>25</v>
      </c>
      <c r="M3" s="35" t="s">
        <v>26</v>
      </c>
      <c r="N3" s="35" t="s">
        <v>27</v>
      </c>
      <c r="O3" s="35" t="s">
        <v>28</v>
      </c>
    </row>
    <row r="4" spans="2:15" ht="19.5" thickTop="1" x14ac:dyDescent="0.3">
      <c r="B4" s="470" t="s">
        <v>233</v>
      </c>
      <c r="C4" s="148">
        <f>C6+C7+C8-C9</f>
        <v>0</v>
      </c>
      <c r="D4" s="471"/>
      <c r="E4" s="36"/>
      <c r="F4" s="37"/>
      <c r="G4" s="265"/>
      <c r="H4" s="265"/>
      <c r="I4" s="265"/>
      <c r="J4" s="266" t="e">
        <f>#REF!+#REF!</f>
        <v>#REF!</v>
      </c>
      <c r="K4" s="267" t="e">
        <f>J4-C4</f>
        <v>#REF!</v>
      </c>
      <c r="L4" s="37"/>
      <c r="M4" s="37"/>
      <c r="N4" s="37"/>
      <c r="O4" s="37"/>
    </row>
    <row r="5" spans="2:15" ht="16.5" customHeight="1" x14ac:dyDescent="0.3">
      <c r="B5" s="19" t="s">
        <v>4</v>
      </c>
      <c r="C5" s="53">
        <f>SUM(C12,C24,C36)</f>
        <v>0</v>
      </c>
      <c r="D5" s="471"/>
      <c r="E5" s="36"/>
      <c r="F5" s="37"/>
      <c r="G5" s="265"/>
      <c r="H5" s="265"/>
      <c r="I5" s="265"/>
      <c r="J5" s="266" t="e">
        <f>SUM(#REF!,#REF!)</f>
        <v>#REF!</v>
      </c>
      <c r="K5" s="267" t="e">
        <f t="shared" ref="K5:K9" si="0">J5-C5</f>
        <v>#REF!</v>
      </c>
      <c r="L5" s="37"/>
      <c r="M5" s="37"/>
      <c r="N5" s="37"/>
      <c r="O5" s="37"/>
    </row>
    <row r="6" spans="2:15" x14ac:dyDescent="0.25">
      <c r="B6" s="21" t="s">
        <v>8</v>
      </c>
      <c r="C6" s="149">
        <f>SUM(C13,C25,C37,)</f>
        <v>0</v>
      </c>
      <c r="D6" s="472"/>
      <c r="E6" s="38"/>
      <c r="F6" s="39"/>
      <c r="G6" s="268"/>
      <c r="H6" s="268"/>
      <c r="I6" s="268"/>
      <c r="J6" s="269" t="e">
        <f>SUM(#REF!,#REF!,)</f>
        <v>#REF!</v>
      </c>
      <c r="K6" s="267" t="e">
        <f t="shared" si="0"/>
        <v>#REF!</v>
      </c>
      <c r="L6" s="39"/>
      <c r="M6" s="39"/>
      <c r="N6" s="39"/>
      <c r="O6" s="39"/>
    </row>
    <row r="7" spans="2:15" x14ac:dyDescent="0.25">
      <c r="B7" s="21" t="s">
        <v>5</v>
      </c>
      <c r="C7" s="149">
        <f>SUM(C17,C29,C41)</f>
        <v>0</v>
      </c>
      <c r="D7" s="472"/>
      <c r="E7" s="38"/>
      <c r="F7" s="39"/>
      <c r="G7" s="268"/>
      <c r="H7" s="268"/>
      <c r="I7" s="268"/>
      <c r="J7" s="269" t="e">
        <f>#REF!</f>
        <v>#REF!</v>
      </c>
      <c r="K7" s="267" t="e">
        <f t="shared" si="0"/>
        <v>#REF!</v>
      </c>
      <c r="L7" s="39"/>
      <c r="M7" s="39"/>
      <c r="N7" s="39"/>
      <c r="O7" s="39"/>
    </row>
    <row r="8" spans="2:15" x14ac:dyDescent="0.25">
      <c r="B8" s="21" t="s">
        <v>6</v>
      </c>
      <c r="C8" s="149">
        <f>SUM(C19,C31,C43)</f>
        <v>0</v>
      </c>
      <c r="D8" s="473"/>
      <c r="E8" s="87"/>
      <c r="F8" s="88"/>
      <c r="G8" s="270"/>
      <c r="H8" s="270"/>
      <c r="I8" s="270"/>
      <c r="J8" s="271" t="e">
        <f>SUM(#REF!,#REF!)</f>
        <v>#REF!</v>
      </c>
      <c r="K8" s="267" t="e">
        <f t="shared" si="0"/>
        <v>#REF!</v>
      </c>
      <c r="L8" s="88"/>
      <c r="M8" s="88"/>
      <c r="N8" s="88"/>
      <c r="O8" s="88"/>
    </row>
    <row r="9" spans="2:15" ht="15.75" thickBot="1" x14ac:dyDescent="0.3">
      <c r="B9" s="23" t="s">
        <v>40</v>
      </c>
      <c r="C9" s="198">
        <f>SUM(C21,C33,C45)</f>
        <v>0</v>
      </c>
      <c r="D9" s="474"/>
      <c r="E9" s="87"/>
      <c r="F9" s="88"/>
      <c r="G9" s="270"/>
      <c r="H9" s="270"/>
      <c r="I9" s="270"/>
      <c r="J9" s="271" t="e">
        <f>SUM(#REF!)</f>
        <v>#REF!</v>
      </c>
      <c r="K9" s="267" t="e">
        <f t="shared" si="0"/>
        <v>#REF!</v>
      </c>
      <c r="L9" s="121"/>
      <c r="M9" s="121"/>
      <c r="N9" s="121"/>
      <c r="O9" s="121"/>
    </row>
    <row r="10" spans="2:15" ht="15.75" thickBot="1" x14ac:dyDescent="0.3">
      <c r="B10" s="4"/>
      <c r="C10" s="25"/>
      <c r="D10" s="17"/>
      <c r="E10" s="64"/>
      <c r="F10" s="64"/>
      <c r="G10" s="276"/>
      <c r="H10" s="276"/>
      <c r="I10" s="292"/>
      <c r="J10" s="293"/>
      <c r="K10" s="293"/>
      <c r="L10" s="64"/>
      <c r="M10" s="64"/>
      <c r="N10" s="64"/>
      <c r="O10" s="64"/>
    </row>
    <row r="11" spans="2:15" x14ac:dyDescent="0.25">
      <c r="B11" s="611" t="str">
        <f>'Plankosten § 52 KVBG-Kraftwe'!B11</f>
        <v>Kraftwerk 1</v>
      </c>
      <c r="C11" s="456">
        <f>SUM(C13,C17,C19)-C21</f>
        <v>0</v>
      </c>
      <c r="D11" s="455"/>
      <c r="E11" s="46"/>
      <c r="F11" s="47"/>
      <c r="G11" s="301"/>
      <c r="H11" s="301"/>
      <c r="I11" s="152">
        <f>SUM(I13:I21)</f>
        <v>0</v>
      </c>
      <c r="J11" s="302">
        <f>I11</f>
        <v>0</v>
      </c>
      <c r="K11" s="303">
        <f>J11-C11</f>
        <v>0</v>
      </c>
      <c r="L11" s="47"/>
      <c r="M11" s="47"/>
      <c r="N11" s="47"/>
      <c r="O11" s="127"/>
    </row>
    <row r="12" spans="2:15" x14ac:dyDescent="0.25">
      <c r="B12" s="19" t="s">
        <v>4</v>
      </c>
      <c r="C12" s="556">
        <f>'Plankosten § 52 KVBG-Kraftwe'!C12</f>
        <v>0</v>
      </c>
      <c r="D12" s="187"/>
      <c r="E12" s="41"/>
      <c r="F12" s="42"/>
      <c r="G12" s="304"/>
      <c r="H12" s="304"/>
      <c r="I12" s="296"/>
      <c r="J12" s="305"/>
      <c r="K12" s="305"/>
      <c r="L12" s="42"/>
      <c r="M12" s="42"/>
      <c r="N12" s="42"/>
      <c r="O12" s="128"/>
    </row>
    <row r="13" spans="2:15" x14ac:dyDescent="0.25">
      <c r="B13" s="21" t="s">
        <v>2</v>
      </c>
      <c r="C13" s="235">
        <v>0</v>
      </c>
      <c r="D13" s="188"/>
      <c r="E13" s="41"/>
      <c r="F13" s="42"/>
      <c r="G13" s="304"/>
      <c r="H13" s="304"/>
      <c r="I13" s="299">
        <f>IF(C13-G13-H13&lt;C13,C13-G13-H13,C13)</f>
        <v>0</v>
      </c>
      <c r="J13" s="305"/>
      <c r="K13" s="305"/>
      <c r="L13" s="42"/>
      <c r="M13" s="42"/>
      <c r="N13" s="42"/>
      <c r="O13" s="128"/>
    </row>
    <row r="14" spans="2:15" x14ac:dyDescent="0.25">
      <c r="B14" s="232" t="s">
        <v>92</v>
      </c>
      <c r="C14" s="233">
        <v>0</v>
      </c>
      <c r="D14" s="234"/>
      <c r="E14" s="116"/>
      <c r="F14" s="57"/>
      <c r="G14" s="298"/>
      <c r="H14" s="298"/>
      <c r="I14" s="159"/>
      <c r="J14" s="306"/>
      <c r="K14" s="306"/>
      <c r="L14" s="57"/>
      <c r="M14" s="57"/>
      <c r="N14" s="57"/>
      <c r="O14" s="131"/>
    </row>
    <row r="15" spans="2:15" x14ac:dyDescent="0.25">
      <c r="B15" s="232" t="s">
        <v>93</v>
      </c>
      <c r="C15" s="496">
        <v>0</v>
      </c>
      <c r="D15" s="234"/>
      <c r="E15" s="116"/>
      <c r="F15" s="57"/>
      <c r="G15" s="298"/>
      <c r="H15" s="298"/>
      <c r="I15" s="159"/>
      <c r="J15" s="306"/>
      <c r="K15" s="306"/>
      <c r="L15" s="57"/>
      <c r="M15" s="57"/>
      <c r="N15" s="57"/>
      <c r="O15" s="131"/>
    </row>
    <row r="16" spans="2:15" x14ac:dyDescent="0.25">
      <c r="B16" s="232"/>
      <c r="C16" s="457"/>
      <c r="D16" s="458"/>
      <c r="E16" s="116"/>
      <c r="F16" s="57"/>
      <c r="G16" s="298"/>
      <c r="H16" s="298"/>
      <c r="I16" s="159"/>
      <c r="J16" s="306"/>
      <c r="K16" s="306"/>
      <c r="L16" s="57"/>
      <c r="M16" s="57"/>
      <c r="N16" s="57"/>
      <c r="O16" s="131"/>
    </row>
    <row r="17" spans="2:15" x14ac:dyDescent="0.25">
      <c r="B17" s="189" t="s">
        <v>10</v>
      </c>
      <c r="C17" s="460">
        <f>'Nachweise Wiederhk. § 52 KVBG'!E5</f>
        <v>0</v>
      </c>
      <c r="D17" s="461" t="s">
        <v>244</v>
      </c>
      <c r="E17" s="160"/>
      <c r="F17" s="99"/>
      <c r="G17" s="307"/>
      <c r="H17" s="307"/>
      <c r="I17" s="159">
        <f>IF(C17-G17-H17&lt;C17,C17-G17-H17,C17)</f>
        <v>0</v>
      </c>
      <c r="J17" s="306"/>
      <c r="K17" s="306"/>
      <c r="L17" s="99"/>
      <c r="M17" s="99"/>
      <c r="N17" s="99"/>
      <c r="O17" s="129"/>
    </row>
    <row r="18" spans="2:15" x14ac:dyDescent="0.25">
      <c r="B18" s="191"/>
      <c r="C18" s="459"/>
      <c r="D18" s="454"/>
      <c r="E18" s="163"/>
      <c r="F18" s="164"/>
      <c r="G18" s="308"/>
      <c r="H18" s="308"/>
      <c r="I18" s="308"/>
      <c r="J18" s="305"/>
      <c r="K18" s="305"/>
      <c r="L18" s="161"/>
      <c r="M18" s="161"/>
      <c r="N18" s="161"/>
      <c r="O18" s="162"/>
    </row>
    <row r="19" spans="2:15" x14ac:dyDescent="0.25">
      <c r="B19" s="189" t="s">
        <v>6</v>
      </c>
      <c r="C19" s="460">
        <f>'Nachweise Arbeitsk. § 52 KVBG'!B5-'Nachweise Arbeitsk. § 52 KVBG'!C5</f>
        <v>0</v>
      </c>
      <c r="D19" s="461"/>
      <c r="E19" s="160"/>
      <c r="F19" s="99"/>
      <c r="G19" s="307"/>
      <c r="H19" s="307"/>
      <c r="I19" s="159">
        <f>IF(C19-G19-H19&lt;C19,C19-G19-H19,C19)</f>
        <v>0</v>
      </c>
      <c r="J19" s="306"/>
      <c r="K19" s="306"/>
      <c r="L19" s="99"/>
      <c r="M19" s="99"/>
      <c r="N19" s="99"/>
      <c r="O19" s="129"/>
    </row>
    <row r="20" spans="2:15" x14ac:dyDescent="0.25">
      <c r="B20" s="189"/>
      <c r="C20" s="460"/>
      <c r="D20" s="461"/>
      <c r="E20" s="263"/>
      <c r="F20" s="252"/>
      <c r="G20" s="169"/>
      <c r="H20" s="169"/>
      <c r="I20" s="149"/>
      <c r="J20" s="309"/>
      <c r="K20" s="309"/>
      <c r="L20" s="252"/>
      <c r="M20" s="252"/>
      <c r="N20" s="252"/>
      <c r="O20" s="162"/>
    </row>
    <row r="21" spans="2:15" ht="15.75" thickBot="1" x14ac:dyDescent="0.3">
      <c r="B21" s="23" t="s">
        <v>40</v>
      </c>
      <c r="C21" s="197">
        <v>0</v>
      </c>
      <c r="D21" s="196"/>
      <c r="E21" s="436"/>
      <c r="F21" s="48"/>
      <c r="G21" s="310"/>
      <c r="H21" s="310"/>
      <c r="I21" s="264">
        <f>IF(C21-G21-H21&lt;C21,C21-G21-H21,C21)</f>
        <v>0</v>
      </c>
      <c r="J21" s="311"/>
      <c r="K21" s="311"/>
      <c r="L21" s="48"/>
      <c r="M21" s="48"/>
      <c r="N21" s="48"/>
      <c r="O21" s="132"/>
    </row>
    <row r="22" spans="2:15" ht="15.75" thickBot="1" x14ac:dyDescent="0.3">
      <c r="B22" s="110"/>
      <c r="C22" s="112"/>
      <c r="D22" s="113"/>
      <c r="E22" s="111"/>
      <c r="F22" s="111"/>
      <c r="G22" s="312"/>
      <c r="H22" s="312"/>
      <c r="I22" s="312"/>
      <c r="J22" s="313"/>
      <c r="K22" s="313"/>
      <c r="L22" s="111"/>
      <c r="M22" s="111"/>
      <c r="N22" s="111"/>
      <c r="O22" s="111"/>
    </row>
    <row r="23" spans="2:15" x14ac:dyDescent="0.25">
      <c r="B23" s="611" t="str">
        <f>'Plankosten § 52 KVBG-Kraftwe'!B29</f>
        <v>Kraftwerk 2</v>
      </c>
      <c r="C23" s="456">
        <f>SUM(C25,C29,C31)-C33</f>
        <v>0</v>
      </c>
      <c r="D23" s="455"/>
      <c r="E23" s="46"/>
      <c r="F23" s="47"/>
      <c r="G23" s="301"/>
      <c r="H23" s="301"/>
      <c r="I23" s="152">
        <f>SUM(I25:I33)</f>
        <v>0</v>
      </c>
      <c r="J23" s="302">
        <f>I23</f>
        <v>0</v>
      </c>
      <c r="K23" s="303">
        <f>J23-C23</f>
        <v>0</v>
      </c>
      <c r="L23" s="47"/>
      <c r="M23" s="47"/>
      <c r="N23" s="47"/>
      <c r="O23" s="127"/>
    </row>
    <row r="24" spans="2:15" x14ac:dyDescent="0.25">
      <c r="B24" s="19" t="s">
        <v>4</v>
      </c>
      <c r="C24" s="556">
        <f>'Plankosten § 52 KVBG-Kraftwe'!C30</f>
        <v>0</v>
      </c>
      <c r="D24" s="187"/>
      <c r="E24" s="41"/>
      <c r="F24" s="42"/>
      <c r="G24" s="304"/>
      <c r="H24" s="304"/>
      <c r="I24" s="296"/>
      <c r="J24" s="305"/>
      <c r="K24" s="305"/>
      <c r="L24" s="42"/>
      <c r="M24" s="42"/>
      <c r="N24" s="42"/>
      <c r="O24" s="128"/>
    </row>
    <row r="25" spans="2:15" x14ac:dyDescent="0.25">
      <c r="B25" s="21" t="s">
        <v>2</v>
      </c>
      <c r="C25" s="235">
        <v>0</v>
      </c>
      <c r="D25" s="188"/>
      <c r="E25" s="41"/>
      <c r="F25" s="42"/>
      <c r="G25" s="304"/>
      <c r="H25" s="304"/>
      <c r="I25" s="299">
        <f>IF(C25-G25-H25&lt;C25,C25-G25-H25,C25)</f>
        <v>0</v>
      </c>
      <c r="J25" s="305"/>
      <c r="K25" s="305"/>
      <c r="L25" s="42"/>
      <c r="M25" s="42"/>
      <c r="N25" s="42"/>
      <c r="O25" s="128"/>
    </row>
    <row r="26" spans="2:15" x14ac:dyDescent="0.25">
      <c r="B26" s="232" t="s">
        <v>92</v>
      </c>
      <c r="C26" s="233">
        <v>0</v>
      </c>
      <c r="D26" s="234"/>
      <c r="E26" s="116"/>
      <c r="F26" s="57"/>
      <c r="G26" s="298"/>
      <c r="H26" s="298"/>
      <c r="I26" s="159"/>
      <c r="J26" s="306"/>
      <c r="K26" s="306"/>
      <c r="L26" s="57"/>
      <c r="M26" s="57"/>
      <c r="N26" s="57"/>
      <c r="O26" s="131"/>
    </row>
    <row r="27" spans="2:15" x14ac:dyDescent="0.25">
      <c r="B27" s="232" t="s">
        <v>93</v>
      </c>
      <c r="C27" s="496">
        <v>0</v>
      </c>
      <c r="D27" s="234"/>
      <c r="E27" s="116"/>
      <c r="F27" s="57"/>
      <c r="G27" s="298"/>
      <c r="H27" s="298"/>
      <c r="I27" s="159"/>
      <c r="J27" s="306"/>
      <c r="K27" s="306"/>
      <c r="L27" s="57"/>
      <c r="M27" s="57"/>
      <c r="N27" s="57"/>
      <c r="O27" s="131"/>
    </row>
    <row r="28" spans="2:15" x14ac:dyDescent="0.25">
      <c r="B28" s="232"/>
      <c r="C28" s="457"/>
      <c r="D28" s="458"/>
      <c r="E28" s="116"/>
      <c r="F28" s="57"/>
      <c r="G28" s="298"/>
      <c r="H28" s="298"/>
      <c r="I28" s="159"/>
      <c r="J28" s="306"/>
      <c r="K28" s="306"/>
      <c r="L28" s="57"/>
      <c r="M28" s="57"/>
      <c r="N28" s="57"/>
      <c r="O28" s="131"/>
    </row>
    <row r="29" spans="2:15" x14ac:dyDescent="0.25">
      <c r="B29" s="189" t="s">
        <v>10</v>
      </c>
      <c r="C29" s="460">
        <f>'Nachweise Wiederhk. § 52 KVBG'!E49</f>
        <v>0</v>
      </c>
      <c r="D29" s="461" t="s">
        <v>244</v>
      </c>
      <c r="E29" s="263"/>
      <c r="F29" s="252"/>
      <c r="G29" s="169"/>
      <c r="H29" s="169"/>
      <c r="I29" s="149">
        <f>IF(C29-G29-H29&lt;C29,C29-G29-H29,C29)</f>
        <v>0</v>
      </c>
      <c r="J29" s="309"/>
      <c r="K29" s="309"/>
      <c r="L29" s="252"/>
      <c r="M29" s="252"/>
      <c r="N29" s="252"/>
      <c r="O29" s="162"/>
    </row>
    <row r="30" spans="2:15" x14ac:dyDescent="0.25">
      <c r="B30" s="191"/>
      <c r="C30" s="459"/>
      <c r="D30" s="454"/>
      <c r="E30" s="317"/>
      <c r="F30" s="318"/>
      <c r="G30" s="169"/>
      <c r="H30" s="169"/>
      <c r="I30" s="169"/>
      <c r="J30" s="309"/>
      <c r="K30" s="309"/>
      <c r="L30" s="252"/>
      <c r="M30" s="252"/>
      <c r="N30" s="252"/>
      <c r="O30" s="162"/>
    </row>
    <row r="31" spans="2:15" x14ac:dyDescent="0.25">
      <c r="B31" s="189" t="s">
        <v>6</v>
      </c>
      <c r="C31" s="460">
        <f>'Nachweise Arbeitsk. § 52 KVBG'!B49-'Nachweise Arbeitsk. § 52 KVBG'!C49</f>
        <v>0</v>
      </c>
      <c r="D31" s="461"/>
      <c r="E31" s="263"/>
      <c r="F31" s="252"/>
      <c r="G31" s="169"/>
      <c r="H31" s="169"/>
      <c r="I31" s="149">
        <f t="shared" ref="I31" si="1">IF(C31-G31-H31&lt;C31,C31-G31-H31,C31)</f>
        <v>0</v>
      </c>
      <c r="J31" s="309"/>
      <c r="K31" s="309"/>
      <c r="L31" s="252"/>
      <c r="M31" s="252"/>
      <c r="N31" s="252"/>
      <c r="O31" s="162"/>
    </row>
    <row r="32" spans="2:15" x14ac:dyDescent="0.25">
      <c r="B32" s="189"/>
      <c r="C32" s="460"/>
      <c r="D32" s="461"/>
      <c r="E32" s="263"/>
      <c r="F32" s="252"/>
      <c r="G32" s="169"/>
      <c r="H32" s="169"/>
      <c r="I32" s="149"/>
      <c r="J32" s="309"/>
      <c r="K32" s="309"/>
      <c r="L32" s="252"/>
      <c r="M32" s="252"/>
      <c r="N32" s="252"/>
      <c r="O32" s="162"/>
    </row>
    <row r="33" spans="2:15" ht="15.75" thickBot="1" x14ac:dyDescent="0.3">
      <c r="B33" s="23" t="s">
        <v>40</v>
      </c>
      <c r="C33" s="197">
        <v>0</v>
      </c>
      <c r="D33" s="196"/>
      <c r="E33" s="436"/>
      <c r="F33" s="48"/>
      <c r="G33" s="310"/>
      <c r="H33" s="310"/>
      <c r="I33" s="264">
        <f>IF(C33-G33-H33&lt;C33,C33-G33-H33,C33)</f>
        <v>0</v>
      </c>
      <c r="J33" s="311"/>
      <c r="K33" s="311"/>
      <c r="L33" s="48"/>
      <c r="M33" s="48"/>
      <c r="N33" s="48"/>
      <c r="O33" s="132"/>
    </row>
    <row r="34" spans="2:15" ht="15.75" thickBot="1" x14ac:dyDescent="0.3">
      <c r="B34" s="111"/>
      <c r="C34" s="111"/>
      <c r="D34" s="111"/>
      <c r="E34" s="111"/>
      <c r="F34" s="111"/>
      <c r="G34" s="312"/>
      <c r="H34" s="312"/>
      <c r="I34" s="312"/>
      <c r="J34" s="312"/>
      <c r="K34" s="312"/>
      <c r="L34" s="111"/>
      <c r="M34" s="111"/>
      <c r="N34" s="111"/>
      <c r="O34" s="111"/>
    </row>
    <row r="35" spans="2:15" x14ac:dyDescent="0.25">
      <c r="B35" s="611" t="str">
        <f>'Plankosten § 52 KVBG-Kraftwe'!B47</f>
        <v>Kraftwerk 3</v>
      </c>
      <c r="C35" s="456">
        <f>SUM(C37,C41,C43)-C45</f>
        <v>0</v>
      </c>
      <c r="D35" s="455"/>
      <c r="E35" s="46"/>
      <c r="F35" s="47"/>
      <c r="G35" s="301"/>
      <c r="H35" s="301"/>
      <c r="I35" s="152">
        <f>SUM(I37:I45)</f>
        <v>0</v>
      </c>
      <c r="J35" s="302">
        <f>I35</f>
        <v>0</v>
      </c>
      <c r="K35" s="303">
        <f>J35-C35</f>
        <v>0</v>
      </c>
      <c r="L35" s="47"/>
      <c r="M35" s="47"/>
      <c r="N35" s="47"/>
      <c r="O35" s="127"/>
    </row>
    <row r="36" spans="2:15" x14ac:dyDescent="0.25">
      <c r="B36" s="19" t="s">
        <v>4</v>
      </c>
      <c r="C36" s="556">
        <f>'Plankosten § 52 KVBG-Kraftwe'!C48</f>
        <v>0</v>
      </c>
      <c r="D36" s="187"/>
      <c r="E36" s="41"/>
      <c r="F36" s="42"/>
      <c r="G36" s="304"/>
      <c r="H36" s="304"/>
      <c r="I36" s="296"/>
      <c r="J36" s="305"/>
      <c r="K36" s="305"/>
      <c r="L36" s="42"/>
      <c r="M36" s="42"/>
      <c r="N36" s="42"/>
      <c r="O36" s="128"/>
    </row>
    <row r="37" spans="2:15" x14ac:dyDescent="0.25">
      <c r="B37" s="21" t="s">
        <v>2</v>
      </c>
      <c r="C37" s="235">
        <v>0</v>
      </c>
      <c r="D37" s="188"/>
      <c r="E37" s="41"/>
      <c r="F37" s="42"/>
      <c r="G37" s="304"/>
      <c r="H37" s="304"/>
      <c r="I37" s="299">
        <f>IF(C37-G37-H37&lt;C37,C37-G37-H37,C37)</f>
        <v>0</v>
      </c>
      <c r="J37" s="305"/>
      <c r="K37" s="305"/>
      <c r="L37" s="42"/>
      <c r="M37" s="42"/>
      <c r="N37" s="42"/>
      <c r="O37" s="128"/>
    </row>
    <row r="38" spans="2:15" x14ac:dyDescent="0.25">
      <c r="B38" s="232" t="s">
        <v>92</v>
      </c>
      <c r="C38" s="233">
        <v>0</v>
      </c>
      <c r="D38" s="234"/>
      <c r="E38" s="116"/>
      <c r="F38" s="57"/>
      <c r="G38" s="298"/>
      <c r="H38" s="298"/>
      <c r="I38" s="159"/>
      <c r="J38" s="306"/>
      <c r="K38" s="306"/>
      <c r="L38" s="57"/>
      <c r="M38" s="57"/>
      <c r="N38" s="57"/>
      <c r="O38" s="131"/>
    </row>
    <row r="39" spans="2:15" x14ac:dyDescent="0.25">
      <c r="B39" s="232" t="s">
        <v>93</v>
      </c>
      <c r="C39" s="496">
        <v>0</v>
      </c>
      <c r="D39" s="234"/>
      <c r="E39" s="116"/>
      <c r="F39" s="57"/>
      <c r="G39" s="298"/>
      <c r="H39" s="298"/>
      <c r="I39" s="159"/>
      <c r="J39" s="306"/>
      <c r="K39" s="306"/>
      <c r="L39" s="57"/>
      <c r="M39" s="57"/>
      <c r="N39" s="57"/>
      <c r="O39" s="131"/>
    </row>
    <row r="40" spans="2:15" x14ac:dyDescent="0.25">
      <c r="B40" s="232"/>
      <c r="C40" s="457"/>
      <c r="D40" s="458"/>
      <c r="E40" s="41"/>
      <c r="F40" s="42"/>
      <c r="G40" s="304"/>
      <c r="H40" s="304"/>
      <c r="I40" s="149"/>
      <c r="J40" s="309"/>
      <c r="K40" s="309"/>
      <c r="L40" s="42"/>
      <c r="M40" s="42"/>
      <c r="N40" s="42"/>
      <c r="O40" s="128"/>
    </row>
    <row r="41" spans="2:15" x14ac:dyDescent="0.25">
      <c r="B41" s="189" t="s">
        <v>10</v>
      </c>
      <c r="C41" s="460">
        <f>'Nachweise Wiederhk. § 52 KVBG'!E93</f>
        <v>0</v>
      </c>
      <c r="D41" s="461" t="s">
        <v>244</v>
      </c>
      <c r="E41" s="263"/>
      <c r="F41" s="252"/>
      <c r="G41" s="169"/>
      <c r="H41" s="169"/>
      <c r="I41" s="149">
        <f>IF(C41-G41-H41&lt;C41,C41-G41-H41,C41)</f>
        <v>0</v>
      </c>
      <c r="J41" s="309"/>
      <c r="K41" s="309"/>
      <c r="L41" s="252"/>
      <c r="M41" s="252"/>
      <c r="N41" s="252"/>
      <c r="O41" s="162"/>
    </row>
    <row r="42" spans="2:15" x14ac:dyDescent="0.25">
      <c r="B42" s="191"/>
      <c r="C42" s="459"/>
      <c r="D42" s="454"/>
      <c r="E42" s="317"/>
      <c r="F42" s="318"/>
      <c r="G42" s="169"/>
      <c r="H42" s="169"/>
      <c r="I42" s="169"/>
      <c r="J42" s="309"/>
      <c r="K42" s="309"/>
      <c r="L42" s="252"/>
      <c r="M42" s="252"/>
      <c r="N42" s="252"/>
      <c r="O42" s="162"/>
    </row>
    <row r="43" spans="2:15" x14ac:dyDescent="0.25">
      <c r="B43" s="189" t="s">
        <v>6</v>
      </c>
      <c r="C43" s="460">
        <f>'Nachweise Arbeitsk. § 52 KVBG'!B93-'Nachweise Arbeitsk. § 52 KVBG'!C93</f>
        <v>0</v>
      </c>
      <c r="D43" s="461"/>
      <c r="E43" s="263"/>
      <c r="F43" s="252"/>
      <c r="G43" s="169"/>
      <c r="H43" s="169"/>
      <c r="I43" s="149">
        <f t="shared" ref="I43" si="2">IF(C43-G43-H43&lt;C43,C43-G43-H43,C43)</f>
        <v>0</v>
      </c>
      <c r="J43" s="309"/>
      <c r="K43" s="309"/>
      <c r="L43" s="252"/>
      <c r="M43" s="252"/>
      <c r="N43" s="252"/>
      <c r="O43" s="162"/>
    </row>
    <row r="44" spans="2:15" x14ac:dyDescent="0.25">
      <c r="B44" s="21"/>
      <c r="C44" s="462"/>
      <c r="D44" s="463"/>
      <c r="E44" s="155"/>
      <c r="F44" s="45"/>
      <c r="G44" s="156"/>
      <c r="H44" s="156"/>
      <c r="I44" s="159"/>
      <c r="J44" s="306"/>
      <c r="K44" s="306"/>
      <c r="L44" s="45"/>
      <c r="M44" s="45"/>
      <c r="N44" s="45"/>
      <c r="O44" s="131"/>
    </row>
    <row r="45" spans="2:15" ht="15.75" thickBot="1" x14ac:dyDescent="0.3">
      <c r="B45" s="23" t="s">
        <v>40</v>
      </c>
      <c r="C45" s="197">
        <v>0</v>
      </c>
      <c r="D45" s="196"/>
      <c r="E45" s="436"/>
      <c r="F45" s="48"/>
      <c r="G45" s="310"/>
      <c r="H45" s="310"/>
      <c r="I45" s="264">
        <f>IF(C45-G45-H45&lt;C45,C45-G45-H45,C45)</f>
        <v>0</v>
      </c>
      <c r="J45" s="311"/>
      <c r="K45" s="311"/>
      <c r="L45" s="48"/>
      <c r="M45" s="48"/>
      <c r="N45" s="48"/>
      <c r="O45" s="132"/>
    </row>
  </sheetData>
  <sheetProtection algorithmName="SHA-512" hashValue="SLRXnU8RqdnkipIB/fS4y4flxc0Tho+3Cz9COOo6MuJAYcRYtGxXWg6I9qM19AdmPUEjhIV5BxtHfnU6v/3+5g==" saltValue="o2a4ng1IgD+ABusoTygXaw==" spinCount="100000" sheet="1" selectLockedCells="1"/>
  <protectedRanges>
    <protectedRange sqref="D1:E2 A46:E1048576 D3:D9 A2:C9 A10:D45 A1 C1" name="Bereich2"/>
    <protectedRange sqref="B1" name="Bereich2_1_5"/>
  </protectedRanges>
  <dataValidations count="1">
    <dataValidation allowBlank="1" showInputMessage="1" sqref="D14:D16 D26:D28 D38:D40"/>
  </dataValidations>
  <pageMargins left="0.7" right="0.7" top="0.75" bottom="0.75" header="0.3" footer="0.3"/>
  <pageSetup paperSize="9" scale="53" orientation="landscape" r:id="rId1"/>
  <headerFooter>
    <oddFooter>&amp;A&amp;RSeite &amp;P</oddFooter>
  </headerFooter>
  <extLst>
    <ext xmlns:x14="http://schemas.microsoft.com/office/spreadsheetml/2009/9/main" uri="{CCE6A557-97BC-4b89-ADB6-D9C93CAAB3DF}">
      <x14:dataValidations xmlns:xm="http://schemas.microsoft.com/office/excel/2006/main" count="1">
        <x14:dataValidation type="list" allowBlank="1" showInputMessage="1">
          <x14:formula1>
            <xm:f>'+'!$B$3:$B$4</xm:f>
          </x14:formula1>
          <xm:sqref>D13 D25 D37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99FFCC"/>
  </sheetPr>
  <dimension ref="A1:G134"/>
  <sheetViews>
    <sheetView workbookViewId="0">
      <selection activeCell="A7" sqref="A7"/>
    </sheetView>
  </sheetViews>
  <sheetFormatPr baseColWidth="10" defaultRowHeight="15" x14ac:dyDescent="0.25"/>
  <cols>
    <col min="1" max="1" width="57.85546875" style="27" bestFit="1" customWidth="1"/>
    <col min="2" max="2" width="15.140625" style="27" bestFit="1" customWidth="1"/>
    <col min="3" max="3" width="13" style="27" customWidth="1"/>
    <col min="4" max="4" width="39" style="27" bestFit="1" customWidth="1"/>
    <col min="5" max="5" width="31.28515625" style="27" bestFit="1" customWidth="1"/>
    <col min="6" max="6" width="48.28515625" style="27" bestFit="1" customWidth="1"/>
    <col min="7" max="7" width="37.7109375" style="27" customWidth="1"/>
    <col min="8" max="8" width="22.85546875" style="27" customWidth="1"/>
    <col min="9" max="16384" width="11.42578125" style="27"/>
  </cols>
  <sheetData>
    <row r="1" spans="1:7" ht="23.25" x14ac:dyDescent="0.35">
      <c r="A1" s="8" t="s">
        <v>314</v>
      </c>
    </row>
    <row r="3" spans="1:7" ht="15.75" thickBot="1" x14ac:dyDescent="0.3"/>
    <row r="4" spans="1:7" x14ac:dyDescent="0.25">
      <c r="A4" s="183" t="str">
        <f>'Istkosten § 52 KVBG-Kraftwerke'!B11</f>
        <v>Kraftwerk 1</v>
      </c>
      <c r="B4" s="184" t="s">
        <v>84</v>
      </c>
      <c r="C4" s="184" t="s">
        <v>85</v>
      </c>
      <c r="D4" s="185" t="s">
        <v>95</v>
      </c>
      <c r="E4" s="185" t="s">
        <v>96</v>
      </c>
      <c r="F4" s="185" t="s">
        <v>88</v>
      </c>
      <c r="G4" s="464" t="s">
        <v>3</v>
      </c>
    </row>
    <row r="5" spans="1:7" x14ac:dyDescent="0.25">
      <c r="A5" s="465" t="str">
        <f>'Istkosten § 52 KVBG-Kraftwerke'!B19</f>
        <v>Arbeitskosten</v>
      </c>
      <c r="B5" s="149">
        <f>SUM(B6:B46)</f>
        <v>0</v>
      </c>
      <c r="C5" s="248">
        <f>SUM(C6:C46)</f>
        <v>0</v>
      </c>
      <c r="D5" s="169">
        <f>SUM(D7:D46)</f>
        <v>0</v>
      </c>
      <c r="E5" s="249">
        <f>SUM(E7:E46)</f>
        <v>0</v>
      </c>
      <c r="F5" s="250"/>
      <c r="G5" s="437"/>
    </row>
    <row r="6" spans="1:7" x14ac:dyDescent="0.25">
      <c r="A6" s="466"/>
      <c r="B6" s="252"/>
      <c r="C6" s="252"/>
      <c r="D6" s="161"/>
      <c r="E6" s="161"/>
      <c r="F6" s="251"/>
      <c r="G6" s="252"/>
    </row>
    <row r="7" spans="1:7" x14ac:dyDescent="0.25">
      <c r="A7" s="339" t="s">
        <v>86</v>
      </c>
      <c r="B7" s="171"/>
      <c r="C7" s="331"/>
      <c r="D7" s="171"/>
      <c r="E7" s="331"/>
      <c r="F7" s="346"/>
      <c r="G7" s="340"/>
    </row>
    <row r="8" spans="1:7" x14ac:dyDescent="0.25">
      <c r="A8" s="339" t="s">
        <v>86</v>
      </c>
      <c r="B8" s="171"/>
      <c r="C8" s="331"/>
      <c r="D8" s="171"/>
      <c r="E8" s="331"/>
      <c r="F8" s="346"/>
      <c r="G8" s="340"/>
    </row>
    <row r="9" spans="1:7" x14ac:dyDescent="0.25">
      <c r="A9" s="339" t="s">
        <v>86</v>
      </c>
      <c r="B9" s="171"/>
      <c r="C9" s="331"/>
      <c r="D9" s="171"/>
      <c r="E9" s="331"/>
      <c r="F9" s="346"/>
      <c r="G9" s="340"/>
    </row>
    <row r="10" spans="1:7" x14ac:dyDescent="0.25">
      <c r="A10" s="339" t="s">
        <v>86</v>
      </c>
      <c r="B10" s="171"/>
      <c r="C10" s="331"/>
      <c r="D10" s="171"/>
      <c r="E10" s="331"/>
      <c r="F10" s="346"/>
      <c r="G10" s="340"/>
    </row>
    <row r="11" spans="1:7" x14ac:dyDescent="0.25">
      <c r="A11" s="339" t="s">
        <v>86</v>
      </c>
      <c r="B11" s="171"/>
      <c r="C11" s="331"/>
      <c r="D11" s="171"/>
      <c r="E11" s="331"/>
      <c r="F11" s="346"/>
      <c r="G11" s="340"/>
    </row>
    <row r="12" spans="1:7" x14ac:dyDescent="0.25">
      <c r="A12" s="339" t="s">
        <v>86</v>
      </c>
      <c r="B12" s="171"/>
      <c r="C12" s="331"/>
      <c r="D12" s="171"/>
      <c r="E12" s="331"/>
      <c r="F12" s="346"/>
      <c r="G12" s="340"/>
    </row>
    <row r="13" spans="1:7" x14ac:dyDescent="0.25">
      <c r="A13" s="339" t="s">
        <v>86</v>
      </c>
      <c r="B13" s="171"/>
      <c r="C13" s="331"/>
      <c r="D13" s="171"/>
      <c r="E13" s="331"/>
      <c r="F13" s="346"/>
      <c r="G13" s="340"/>
    </row>
    <row r="14" spans="1:7" x14ac:dyDescent="0.25">
      <c r="A14" s="339" t="s">
        <v>86</v>
      </c>
      <c r="B14" s="171"/>
      <c r="C14" s="331"/>
      <c r="D14" s="171"/>
      <c r="E14" s="331"/>
      <c r="F14" s="346"/>
      <c r="G14" s="340"/>
    </row>
    <row r="15" spans="1:7" x14ac:dyDescent="0.25">
      <c r="A15" s="339" t="s">
        <v>86</v>
      </c>
      <c r="B15" s="171"/>
      <c r="C15" s="331"/>
      <c r="D15" s="171"/>
      <c r="E15" s="331"/>
      <c r="F15" s="346"/>
      <c r="G15" s="340"/>
    </row>
    <row r="16" spans="1:7" x14ac:dyDescent="0.25">
      <c r="A16" s="339" t="s">
        <v>86</v>
      </c>
      <c r="B16" s="171"/>
      <c r="C16" s="331"/>
      <c r="D16" s="171"/>
      <c r="E16" s="331"/>
      <c r="F16" s="346"/>
      <c r="G16" s="340"/>
    </row>
    <row r="17" spans="1:7" x14ac:dyDescent="0.25">
      <c r="A17" s="339" t="s">
        <v>86</v>
      </c>
      <c r="B17" s="171"/>
      <c r="C17" s="331"/>
      <c r="D17" s="171"/>
      <c r="E17" s="331"/>
      <c r="F17" s="346"/>
      <c r="G17" s="340"/>
    </row>
    <row r="18" spans="1:7" x14ac:dyDescent="0.25">
      <c r="A18" s="339" t="s">
        <v>86</v>
      </c>
      <c r="B18" s="171"/>
      <c r="C18" s="331"/>
      <c r="D18" s="171"/>
      <c r="E18" s="331"/>
      <c r="F18" s="346"/>
      <c r="G18" s="340"/>
    </row>
    <row r="19" spans="1:7" x14ac:dyDescent="0.25">
      <c r="A19" s="339" t="s">
        <v>86</v>
      </c>
      <c r="B19" s="171"/>
      <c r="C19" s="331"/>
      <c r="D19" s="171"/>
      <c r="E19" s="331"/>
      <c r="F19" s="346"/>
      <c r="G19" s="340"/>
    </row>
    <row r="20" spans="1:7" x14ac:dyDescent="0.25">
      <c r="A20" s="339" t="s">
        <v>86</v>
      </c>
      <c r="B20" s="171"/>
      <c r="C20" s="331"/>
      <c r="D20" s="171"/>
      <c r="E20" s="331"/>
      <c r="F20" s="346"/>
      <c r="G20" s="340"/>
    </row>
    <row r="21" spans="1:7" x14ac:dyDescent="0.25">
      <c r="A21" s="339" t="s">
        <v>86</v>
      </c>
      <c r="B21" s="171"/>
      <c r="C21" s="331"/>
      <c r="D21" s="171"/>
      <c r="E21" s="331"/>
      <c r="F21" s="346"/>
      <c r="G21" s="340"/>
    </row>
    <row r="22" spans="1:7" x14ac:dyDescent="0.25">
      <c r="A22" s="339" t="s">
        <v>86</v>
      </c>
      <c r="B22" s="171"/>
      <c r="C22" s="331"/>
      <c r="D22" s="171"/>
      <c r="E22" s="331"/>
      <c r="F22" s="346"/>
      <c r="G22" s="340"/>
    </row>
    <row r="23" spans="1:7" x14ac:dyDescent="0.25">
      <c r="A23" s="339" t="s">
        <v>86</v>
      </c>
      <c r="B23" s="171"/>
      <c r="C23" s="331"/>
      <c r="D23" s="171"/>
      <c r="E23" s="331"/>
      <c r="F23" s="346"/>
      <c r="G23" s="340"/>
    </row>
    <row r="24" spans="1:7" x14ac:dyDescent="0.25">
      <c r="A24" s="339" t="s">
        <v>86</v>
      </c>
      <c r="B24" s="171"/>
      <c r="C24" s="331"/>
      <c r="D24" s="171"/>
      <c r="E24" s="331"/>
      <c r="F24" s="346"/>
      <c r="G24" s="340"/>
    </row>
    <row r="25" spans="1:7" x14ac:dyDescent="0.25">
      <c r="A25" s="339" t="s">
        <v>86</v>
      </c>
      <c r="B25" s="171"/>
      <c r="C25" s="331"/>
      <c r="D25" s="171"/>
      <c r="E25" s="331"/>
      <c r="F25" s="346"/>
      <c r="G25" s="340"/>
    </row>
    <row r="26" spans="1:7" x14ac:dyDescent="0.25">
      <c r="A26" s="339" t="s">
        <v>86</v>
      </c>
      <c r="B26" s="171"/>
      <c r="C26" s="331"/>
      <c r="D26" s="171"/>
      <c r="E26" s="331"/>
      <c r="F26" s="346"/>
      <c r="G26" s="340"/>
    </row>
    <row r="27" spans="1:7" x14ac:dyDescent="0.25">
      <c r="A27" s="339" t="s">
        <v>86</v>
      </c>
      <c r="B27" s="171"/>
      <c r="C27" s="331"/>
      <c r="D27" s="171"/>
      <c r="E27" s="331"/>
      <c r="F27" s="346"/>
      <c r="G27" s="340"/>
    </row>
    <row r="28" spans="1:7" x14ac:dyDescent="0.25">
      <c r="A28" s="339" t="s">
        <v>86</v>
      </c>
      <c r="B28" s="171"/>
      <c r="C28" s="331"/>
      <c r="D28" s="171"/>
      <c r="E28" s="331"/>
      <c r="F28" s="346"/>
      <c r="G28" s="340"/>
    </row>
    <row r="29" spans="1:7" x14ac:dyDescent="0.25">
      <c r="A29" s="339" t="s">
        <v>86</v>
      </c>
      <c r="B29" s="171"/>
      <c r="C29" s="331"/>
      <c r="D29" s="171"/>
      <c r="E29" s="331"/>
      <c r="F29" s="346"/>
      <c r="G29" s="340"/>
    </row>
    <row r="30" spans="1:7" x14ac:dyDescent="0.25">
      <c r="A30" s="339" t="s">
        <v>86</v>
      </c>
      <c r="B30" s="171"/>
      <c r="C30" s="331"/>
      <c r="D30" s="171"/>
      <c r="E30" s="331"/>
      <c r="F30" s="346"/>
      <c r="G30" s="340"/>
    </row>
    <row r="31" spans="1:7" x14ac:dyDescent="0.25">
      <c r="A31" s="339" t="s">
        <v>86</v>
      </c>
      <c r="B31" s="171"/>
      <c r="C31" s="331"/>
      <c r="D31" s="171"/>
      <c r="E31" s="331"/>
      <c r="F31" s="346"/>
      <c r="G31" s="340"/>
    </row>
    <row r="32" spans="1:7" x14ac:dyDescent="0.25">
      <c r="A32" s="339" t="s">
        <v>86</v>
      </c>
      <c r="B32" s="171"/>
      <c r="C32" s="331"/>
      <c r="D32" s="171"/>
      <c r="E32" s="331"/>
      <c r="F32" s="346"/>
      <c r="G32" s="340"/>
    </row>
    <row r="33" spans="1:7" x14ac:dyDescent="0.25">
      <c r="A33" s="339" t="s">
        <v>86</v>
      </c>
      <c r="B33" s="171"/>
      <c r="C33" s="331"/>
      <c r="D33" s="171"/>
      <c r="E33" s="331"/>
      <c r="F33" s="346"/>
      <c r="G33" s="340"/>
    </row>
    <row r="34" spans="1:7" x14ac:dyDescent="0.25">
      <c r="A34" s="339" t="s">
        <v>86</v>
      </c>
      <c r="B34" s="171"/>
      <c r="C34" s="331"/>
      <c r="D34" s="171"/>
      <c r="E34" s="331"/>
      <c r="F34" s="346"/>
      <c r="G34" s="340"/>
    </row>
    <row r="35" spans="1:7" x14ac:dyDescent="0.25">
      <c r="A35" s="339" t="s">
        <v>86</v>
      </c>
      <c r="B35" s="171"/>
      <c r="C35" s="331"/>
      <c r="D35" s="171"/>
      <c r="E35" s="331"/>
      <c r="F35" s="346"/>
      <c r="G35" s="340"/>
    </row>
    <row r="36" spans="1:7" x14ac:dyDescent="0.25">
      <c r="A36" s="339" t="s">
        <v>86</v>
      </c>
      <c r="B36" s="171"/>
      <c r="C36" s="331"/>
      <c r="D36" s="171"/>
      <c r="E36" s="331"/>
      <c r="F36" s="346"/>
      <c r="G36" s="340"/>
    </row>
    <row r="37" spans="1:7" x14ac:dyDescent="0.25">
      <c r="A37" s="339" t="s">
        <v>86</v>
      </c>
      <c r="B37" s="171"/>
      <c r="C37" s="331"/>
      <c r="D37" s="171"/>
      <c r="E37" s="331"/>
      <c r="F37" s="346"/>
      <c r="G37" s="340"/>
    </row>
    <row r="38" spans="1:7" x14ac:dyDescent="0.25">
      <c r="A38" s="339" t="s">
        <v>86</v>
      </c>
      <c r="B38" s="171"/>
      <c r="C38" s="331"/>
      <c r="D38" s="171"/>
      <c r="E38" s="331"/>
      <c r="F38" s="346"/>
      <c r="G38" s="340"/>
    </row>
    <row r="39" spans="1:7" x14ac:dyDescent="0.25">
      <c r="A39" s="339" t="s">
        <v>86</v>
      </c>
      <c r="B39" s="171"/>
      <c r="C39" s="331"/>
      <c r="D39" s="171"/>
      <c r="E39" s="331"/>
      <c r="F39" s="346"/>
      <c r="G39" s="340"/>
    </row>
    <row r="40" spans="1:7" x14ac:dyDescent="0.25">
      <c r="A40" s="339" t="s">
        <v>86</v>
      </c>
      <c r="B40" s="171"/>
      <c r="C40" s="331"/>
      <c r="D40" s="171"/>
      <c r="E40" s="331"/>
      <c r="F40" s="346"/>
      <c r="G40" s="340"/>
    </row>
    <row r="41" spans="1:7" x14ac:dyDescent="0.25">
      <c r="A41" s="339" t="s">
        <v>86</v>
      </c>
      <c r="B41" s="171"/>
      <c r="C41" s="331"/>
      <c r="D41" s="171"/>
      <c r="E41" s="331"/>
      <c r="F41" s="346"/>
      <c r="G41" s="340"/>
    </row>
    <row r="42" spans="1:7" x14ac:dyDescent="0.25">
      <c r="A42" s="339" t="s">
        <v>86</v>
      </c>
      <c r="B42" s="171"/>
      <c r="C42" s="331"/>
      <c r="D42" s="171"/>
      <c r="E42" s="331"/>
      <c r="F42" s="346"/>
      <c r="G42" s="340"/>
    </row>
    <row r="43" spans="1:7" x14ac:dyDescent="0.25">
      <c r="A43" s="339" t="s">
        <v>86</v>
      </c>
      <c r="B43" s="171"/>
      <c r="C43" s="331"/>
      <c r="D43" s="171"/>
      <c r="E43" s="331"/>
      <c r="F43" s="346"/>
      <c r="G43" s="340"/>
    </row>
    <row r="44" spans="1:7" x14ac:dyDescent="0.25">
      <c r="A44" s="339" t="s">
        <v>86</v>
      </c>
      <c r="B44" s="171"/>
      <c r="C44" s="331"/>
      <c r="D44" s="171"/>
      <c r="E44" s="331"/>
      <c r="F44" s="346"/>
      <c r="G44" s="340"/>
    </row>
    <row r="45" spans="1:7" x14ac:dyDescent="0.25">
      <c r="A45" s="339" t="s">
        <v>86</v>
      </c>
      <c r="B45" s="171"/>
      <c r="C45" s="331"/>
      <c r="D45" s="171"/>
      <c r="E45" s="331"/>
      <c r="F45" s="346"/>
      <c r="G45" s="340"/>
    </row>
    <row r="46" spans="1:7" ht="15.75" thickBot="1" x14ac:dyDescent="0.3">
      <c r="A46" s="342" t="s">
        <v>86</v>
      </c>
      <c r="B46" s="343"/>
      <c r="C46" s="197"/>
      <c r="D46" s="343"/>
      <c r="E46" s="197"/>
      <c r="F46" s="347"/>
      <c r="G46" s="344"/>
    </row>
    <row r="47" spans="1:7" ht="15.75" thickBot="1" x14ac:dyDescent="0.3"/>
    <row r="48" spans="1:7" x14ac:dyDescent="0.25">
      <c r="A48" s="183" t="str">
        <f>'Istkosten § 52 KVBG-Kraftwerke'!B23</f>
        <v>Kraftwerk 2</v>
      </c>
      <c r="B48" s="184" t="s">
        <v>84</v>
      </c>
      <c r="C48" s="184" t="s">
        <v>85</v>
      </c>
      <c r="D48" s="185" t="s">
        <v>95</v>
      </c>
      <c r="E48" s="185" t="s">
        <v>96</v>
      </c>
      <c r="F48" s="185" t="s">
        <v>88</v>
      </c>
      <c r="G48" s="464" t="s">
        <v>3</v>
      </c>
    </row>
    <row r="49" spans="1:7" x14ac:dyDescent="0.25">
      <c r="A49" s="465" t="str">
        <f>'Istkosten Netzreserve'!B26</f>
        <v>Arbeitskosten</v>
      </c>
      <c r="B49" s="149">
        <f>SUM(B50:B90)</f>
        <v>0</v>
      </c>
      <c r="C49" s="248">
        <f>SUM(C50:C90)</f>
        <v>0</v>
      </c>
      <c r="D49" s="169">
        <f>SUM(D51:D90)</f>
        <v>0</v>
      </c>
      <c r="E49" s="249">
        <f>SUM(E51:E90)</f>
        <v>0</v>
      </c>
      <c r="F49" s="250"/>
      <c r="G49" s="437"/>
    </row>
    <row r="50" spans="1:7" x14ac:dyDescent="0.25">
      <c r="A50" s="466"/>
      <c r="B50" s="252"/>
      <c r="C50" s="252"/>
      <c r="D50" s="161"/>
      <c r="E50" s="161"/>
      <c r="F50" s="251"/>
      <c r="G50" s="252"/>
    </row>
    <row r="51" spans="1:7" x14ac:dyDescent="0.25">
      <c r="A51" s="339" t="s">
        <v>86</v>
      </c>
      <c r="B51" s="171"/>
      <c r="C51" s="331"/>
      <c r="D51" s="171"/>
      <c r="E51" s="331"/>
      <c r="F51" s="346"/>
      <c r="G51" s="340"/>
    </row>
    <row r="52" spans="1:7" x14ac:dyDescent="0.25">
      <c r="A52" s="339" t="s">
        <v>86</v>
      </c>
      <c r="B52" s="171"/>
      <c r="C52" s="331"/>
      <c r="D52" s="171"/>
      <c r="E52" s="331"/>
      <c r="F52" s="346"/>
      <c r="G52" s="340"/>
    </row>
    <row r="53" spans="1:7" x14ac:dyDescent="0.25">
      <c r="A53" s="339" t="s">
        <v>86</v>
      </c>
      <c r="B53" s="171"/>
      <c r="C53" s="331"/>
      <c r="D53" s="171"/>
      <c r="E53" s="331"/>
      <c r="F53" s="346"/>
      <c r="G53" s="340"/>
    </row>
    <row r="54" spans="1:7" x14ac:dyDescent="0.25">
      <c r="A54" s="339" t="s">
        <v>86</v>
      </c>
      <c r="B54" s="171"/>
      <c r="C54" s="331"/>
      <c r="D54" s="171"/>
      <c r="E54" s="331"/>
      <c r="F54" s="346"/>
      <c r="G54" s="340"/>
    </row>
    <row r="55" spans="1:7" x14ac:dyDescent="0.25">
      <c r="A55" s="339" t="s">
        <v>86</v>
      </c>
      <c r="B55" s="171"/>
      <c r="C55" s="331"/>
      <c r="D55" s="171"/>
      <c r="E55" s="331"/>
      <c r="F55" s="346"/>
      <c r="G55" s="340"/>
    </row>
    <row r="56" spans="1:7" x14ac:dyDescent="0.25">
      <c r="A56" s="339" t="s">
        <v>86</v>
      </c>
      <c r="B56" s="171"/>
      <c r="C56" s="331"/>
      <c r="D56" s="171"/>
      <c r="E56" s="331"/>
      <c r="F56" s="346"/>
      <c r="G56" s="340"/>
    </row>
    <row r="57" spans="1:7" x14ac:dyDescent="0.25">
      <c r="A57" s="339" t="s">
        <v>86</v>
      </c>
      <c r="B57" s="171"/>
      <c r="C57" s="331"/>
      <c r="D57" s="171"/>
      <c r="E57" s="331"/>
      <c r="F57" s="346"/>
      <c r="G57" s="340"/>
    </row>
    <row r="58" spans="1:7" x14ac:dyDescent="0.25">
      <c r="A58" s="339" t="s">
        <v>86</v>
      </c>
      <c r="B58" s="171"/>
      <c r="C58" s="331"/>
      <c r="D58" s="171"/>
      <c r="E58" s="331"/>
      <c r="F58" s="346"/>
      <c r="G58" s="340"/>
    </row>
    <row r="59" spans="1:7" x14ac:dyDescent="0.25">
      <c r="A59" s="339" t="s">
        <v>86</v>
      </c>
      <c r="B59" s="171"/>
      <c r="C59" s="331"/>
      <c r="D59" s="171"/>
      <c r="E59" s="331"/>
      <c r="F59" s="346"/>
      <c r="G59" s="340"/>
    </row>
    <row r="60" spans="1:7" x14ac:dyDescent="0.25">
      <c r="A60" s="339" t="s">
        <v>86</v>
      </c>
      <c r="B60" s="171"/>
      <c r="C60" s="331"/>
      <c r="D60" s="171"/>
      <c r="E60" s="331"/>
      <c r="F60" s="346"/>
      <c r="G60" s="340"/>
    </row>
    <row r="61" spans="1:7" x14ac:dyDescent="0.25">
      <c r="A61" s="339" t="s">
        <v>86</v>
      </c>
      <c r="B61" s="171"/>
      <c r="C61" s="331"/>
      <c r="D61" s="171"/>
      <c r="E61" s="331"/>
      <c r="F61" s="346"/>
      <c r="G61" s="340"/>
    </row>
    <row r="62" spans="1:7" x14ac:dyDescent="0.25">
      <c r="A62" s="339" t="s">
        <v>86</v>
      </c>
      <c r="B62" s="171"/>
      <c r="C62" s="331"/>
      <c r="D62" s="171"/>
      <c r="E62" s="331"/>
      <c r="F62" s="346"/>
      <c r="G62" s="340"/>
    </row>
    <row r="63" spans="1:7" x14ac:dyDescent="0.25">
      <c r="A63" s="339" t="s">
        <v>86</v>
      </c>
      <c r="B63" s="171"/>
      <c r="C63" s="331"/>
      <c r="D63" s="171"/>
      <c r="E63" s="331"/>
      <c r="F63" s="346"/>
      <c r="G63" s="340"/>
    </row>
    <row r="64" spans="1:7" x14ac:dyDescent="0.25">
      <c r="A64" s="339" t="s">
        <v>86</v>
      </c>
      <c r="B64" s="171"/>
      <c r="C64" s="331"/>
      <c r="D64" s="171"/>
      <c r="E64" s="331"/>
      <c r="F64" s="346"/>
      <c r="G64" s="340"/>
    </row>
    <row r="65" spans="1:7" x14ac:dyDescent="0.25">
      <c r="A65" s="339" t="s">
        <v>86</v>
      </c>
      <c r="B65" s="171"/>
      <c r="C65" s="331"/>
      <c r="D65" s="171"/>
      <c r="E65" s="331"/>
      <c r="F65" s="346"/>
      <c r="G65" s="340"/>
    </row>
    <row r="66" spans="1:7" x14ac:dyDescent="0.25">
      <c r="A66" s="339" t="s">
        <v>86</v>
      </c>
      <c r="B66" s="171"/>
      <c r="C66" s="331"/>
      <c r="D66" s="171"/>
      <c r="E66" s="331"/>
      <c r="F66" s="346"/>
      <c r="G66" s="340"/>
    </row>
    <row r="67" spans="1:7" x14ac:dyDescent="0.25">
      <c r="A67" s="339" t="s">
        <v>86</v>
      </c>
      <c r="B67" s="171"/>
      <c r="C67" s="331"/>
      <c r="D67" s="171"/>
      <c r="E67" s="331"/>
      <c r="F67" s="346"/>
      <c r="G67" s="340"/>
    </row>
    <row r="68" spans="1:7" x14ac:dyDescent="0.25">
      <c r="A68" s="339" t="s">
        <v>86</v>
      </c>
      <c r="B68" s="171"/>
      <c r="C68" s="331"/>
      <c r="D68" s="171"/>
      <c r="E68" s="331"/>
      <c r="F68" s="346"/>
      <c r="G68" s="340"/>
    </row>
    <row r="69" spans="1:7" x14ac:dyDescent="0.25">
      <c r="A69" s="339" t="s">
        <v>86</v>
      </c>
      <c r="B69" s="171"/>
      <c r="C69" s="331"/>
      <c r="D69" s="171"/>
      <c r="E69" s="331"/>
      <c r="F69" s="346"/>
      <c r="G69" s="340"/>
    </row>
    <row r="70" spans="1:7" x14ac:dyDescent="0.25">
      <c r="A70" s="339" t="s">
        <v>86</v>
      </c>
      <c r="B70" s="171"/>
      <c r="C70" s="331"/>
      <c r="D70" s="171"/>
      <c r="E70" s="331"/>
      <c r="F70" s="346"/>
      <c r="G70" s="340"/>
    </row>
    <row r="71" spans="1:7" x14ac:dyDescent="0.25">
      <c r="A71" s="339" t="s">
        <v>86</v>
      </c>
      <c r="B71" s="171"/>
      <c r="C71" s="331"/>
      <c r="D71" s="171"/>
      <c r="E71" s="331"/>
      <c r="F71" s="346"/>
      <c r="G71" s="340"/>
    </row>
    <row r="72" spans="1:7" x14ac:dyDescent="0.25">
      <c r="A72" s="339" t="s">
        <v>86</v>
      </c>
      <c r="B72" s="171"/>
      <c r="C72" s="331"/>
      <c r="D72" s="171"/>
      <c r="E72" s="331"/>
      <c r="F72" s="346"/>
      <c r="G72" s="340"/>
    </row>
    <row r="73" spans="1:7" x14ac:dyDescent="0.25">
      <c r="A73" s="339" t="s">
        <v>86</v>
      </c>
      <c r="B73" s="171"/>
      <c r="C73" s="331"/>
      <c r="D73" s="171"/>
      <c r="E73" s="331"/>
      <c r="F73" s="346"/>
      <c r="G73" s="340"/>
    </row>
    <row r="74" spans="1:7" x14ac:dyDescent="0.25">
      <c r="A74" s="339" t="s">
        <v>86</v>
      </c>
      <c r="B74" s="171"/>
      <c r="C74" s="331"/>
      <c r="D74" s="171"/>
      <c r="E74" s="331"/>
      <c r="F74" s="346"/>
      <c r="G74" s="340"/>
    </row>
    <row r="75" spans="1:7" x14ac:dyDescent="0.25">
      <c r="A75" s="339" t="s">
        <v>86</v>
      </c>
      <c r="B75" s="171"/>
      <c r="C75" s="331"/>
      <c r="D75" s="171"/>
      <c r="E75" s="331"/>
      <c r="F75" s="346"/>
      <c r="G75" s="340"/>
    </row>
    <row r="76" spans="1:7" x14ac:dyDescent="0.25">
      <c r="A76" s="339" t="s">
        <v>86</v>
      </c>
      <c r="B76" s="171"/>
      <c r="C76" s="331"/>
      <c r="D76" s="171"/>
      <c r="E76" s="331"/>
      <c r="F76" s="346"/>
      <c r="G76" s="340"/>
    </row>
    <row r="77" spans="1:7" x14ac:dyDescent="0.25">
      <c r="A77" s="339" t="s">
        <v>86</v>
      </c>
      <c r="B77" s="171"/>
      <c r="C77" s="331"/>
      <c r="D77" s="171"/>
      <c r="E77" s="331"/>
      <c r="F77" s="346"/>
      <c r="G77" s="340"/>
    </row>
    <row r="78" spans="1:7" x14ac:dyDescent="0.25">
      <c r="A78" s="339" t="s">
        <v>86</v>
      </c>
      <c r="B78" s="171"/>
      <c r="C78" s="331"/>
      <c r="D78" s="171"/>
      <c r="E78" s="331"/>
      <c r="F78" s="346"/>
      <c r="G78" s="340"/>
    </row>
    <row r="79" spans="1:7" x14ac:dyDescent="0.25">
      <c r="A79" s="339" t="s">
        <v>86</v>
      </c>
      <c r="B79" s="171"/>
      <c r="C79" s="331"/>
      <c r="D79" s="171"/>
      <c r="E79" s="331"/>
      <c r="F79" s="346"/>
      <c r="G79" s="340"/>
    </row>
    <row r="80" spans="1:7" x14ac:dyDescent="0.25">
      <c r="A80" s="339" t="s">
        <v>86</v>
      </c>
      <c r="B80" s="171"/>
      <c r="C80" s="331"/>
      <c r="D80" s="171"/>
      <c r="E80" s="331"/>
      <c r="F80" s="346"/>
      <c r="G80" s="340"/>
    </row>
    <row r="81" spans="1:7" x14ac:dyDescent="0.25">
      <c r="A81" s="339" t="s">
        <v>86</v>
      </c>
      <c r="B81" s="171"/>
      <c r="C81" s="331"/>
      <c r="D81" s="171"/>
      <c r="E81" s="331"/>
      <c r="F81" s="346"/>
      <c r="G81" s="340"/>
    </row>
    <row r="82" spans="1:7" x14ac:dyDescent="0.25">
      <c r="A82" s="339" t="s">
        <v>86</v>
      </c>
      <c r="B82" s="171"/>
      <c r="C82" s="331"/>
      <c r="D82" s="171"/>
      <c r="E82" s="331"/>
      <c r="F82" s="346"/>
      <c r="G82" s="340"/>
    </row>
    <row r="83" spans="1:7" x14ac:dyDescent="0.25">
      <c r="A83" s="339" t="s">
        <v>86</v>
      </c>
      <c r="B83" s="171"/>
      <c r="C83" s="331"/>
      <c r="D83" s="171"/>
      <c r="E83" s="331"/>
      <c r="F83" s="346"/>
      <c r="G83" s="340"/>
    </row>
    <row r="84" spans="1:7" x14ac:dyDescent="0.25">
      <c r="A84" s="339" t="s">
        <v>86</v>
      </c>
      <c r="B84" s="171"/>
      <c r="C84" s="331"/>
      <c r="D84" s="171"/>
      <c r="E84" s="331"/>
      <c r="F84" s="346"/>
      <c r="G84" s="340"/>
    </row>
    <row r="85" spans="1:7" x14ac:dyDescent="0.25">
      <c r="A85" s="339" t="s">
        <v>86</v>
      </c>
      <c r="B85" s="171"/>
      <c r="C85" s="331"/>
      <c r="D85" s="171"/>
      <c r="E85" s="331"/>
      <c r="F85" s="346"/>
      <c r="G85" s="340"/>
    </row>
    <row r="86" spans="1:7" x14ac:dyDescent="0.25">
      <c r="A86" s="339" t="s">
        <v>86</v>
      </c>
      <c r="B86" s="171"/>
      <c r="C86" s="331"/>
      <c r="D86" s="171"/>
      <c r="E86" s="331"/>
      <c r="F86" s="346"/>
      <c r="G86" s="340"/>
    </row>
    <row r="87" spans="1:7" x14ac:dyDescent="0.25">
      <c r="A87" s="339" t="s">
        <v>86</v>
      </c>
      <c r="B87" s="171"/>
      <c r="C87" s="331"/>
      <c r="D87" s="171"/>
      <c r="E87" s="331"/>
      <c r="F87" s="346"/>
      <c r="G87" s="340"/>
    </row>
    <row r="88" spans="1:7" x14ac:dyDescent="0.25">
      <c r="A88" s="339" t="s">
        <v>86</v>
      </c>
      <c r="B88" s="171"/>
      <c r="C88" s="331"/>
      <c r="D88" s="171"/>
      <c r="E88" s="331"/>
      <c r="F88" s="346"/>
      <c r="G88" s="340"/>
    </row>
    <row r="89" spans="1:7" x14ac:dyDescent="0.25">
      <c r="A89" s="339" t="s">
        <v>86</v>
      </c>
      <c r="B89" s="171"/>
      <c r="C89" s="331"/>
      <c r="D89" s="171"/>
      <c r="E89" s="331"/>
      <c r="F89" s="346"/>
      <c r="G89" s="340"/>
    </row>
    <row r="90" spans="1:7" ht="15.75" thickBot="1" x14ac:dyDescent="0.3">
      <c r="A90" s="342" t="s">
        <v>86</v>
      </c>
      <c r="B90" s="343"/>
      <c r="C90" s="197"/>
      <c r="D90" s="343"/>
      <c r="E90" s="197"/>
      <c r="F90" s="347"/>
      <c r="G90" s="344"/>
    </row>
    <row r="91" spans="1:7" ht="15.75" thickBot="1" x14ac:dyDescent="0.3"/>
    <row r="92" spans="1:7" x14ac:dyDescent="0.25">
      <c r="A92" s="183" t="str">
        <f>'Istkosten § 52 KVBG-Kraftwerke'!B35</f>
        <v>Kraftwerk 3</v>
      </c>
      <c r="B92" s="184" t="s">
        <v>84</v>
      </c>
      <c r="C92" s="184" t="s">
        <v>85</v>
      </c>
      <c r="D92" s="185" t="s">
        <v>95</v>
      </c>
      <c r="E92" s="185" t="s">
        <v>96</v>
      </c>
      <c r="F92" s="185" t="s">
        <v>88</v>
      </c>
      <c r="G92" s="464" t="s">
        <v>3</v>
      </c>
    </row>
    <row r="93" spans="1:7" x14ac:dyDescent="0.25">
      <c r="A93" s="465" t="str">
        <f>'Istkosten Netzreserve'!B31</f>
        <v>Arbeitskosten</v>
      </c>
      <c r="B93" s="149">
        <f>SUM(B94:B134)</f>
        <v>0</v>
      </c>
      <c r="C93" s="248">
        <f>SUM(C94:C134)</f>
        <v>0</v>
      </c>
      <c r="D93" s="169">
        <f>SUM(D95:D134)</f>
        <v>0</v>
      </c>
      <c r="E93" s="249">
        <f>SUM(E95:E134)</f>
        <v>0</v>
      </c>
      <c r="F93" s="250"/>
      <c r="G93" s="437"/>
    </row>
    <row r="94" spans="1:7" x14ac:dyDescent="0.25">
      <c r="A94" s="466"/>
      <c r="B94" s="252"/>
      <c r="C94" s="252"/>
      <c r="D94" s="161"/>
      <c r="E94" s="161"/>
      <c r="F94" s="251"/>
      <c r="G94" s="252"/>
    </row>
    <row r="95" spans="1:7" x14ac:dyDescent="0.25">
      <c r="A95" s="339" t="s">
        <v>86</v>
      </c>
      <c r="B95" s="171"/>
      <c r="C95" s="331"/>
      <c r="D95" s="171"/>
      <c r="E95" s="331"/>
      <c r="F95" s="346"/>
      <c r="G95" s="340"/>
    </row>
    <row r="96" spans="1:7" x14ac:dyDescent="0.25">
      <c r="A96" s="339" t="s">
        <v>86</v>
      </c>
      <c r="B96" s="171"/>
      <c r="C96" s="331"/>
      <c r="D96" s="171"/>
      <c r="E96" s="331"/>
      <c r="F96" s="346"/>
      <c r="G96" s="340"/>
    </row>
    <row r="97" spans="1:7" x14ac:dyDescent="0.25">
      <c r="A97" s="339" t="s">
        <v>86</v>
      </c>
      <c r="B97" s="171"/>
      <c r="C97" s="331"/>
      <c r="D97" s="171"/>
      <c r="E97" s="331"/>
      <c r="F97" s="346"/>
      <c r="G97" s="340"/>
    </row>
    <row r="98" spans="1:7" x14ac:dyDescent="0.25">
      <c r="A98" s="339" t="s">
        <v>86</v>
      </c>
      <c r="B98" s="171"/>
      <c r="C98" s="331"/>
      <c r="D98" s="171"/>
      <c r="E98" s="331"/>
      <c r="F98" s="346"/>
      <c r="G98" s="340"/>
    </row>
    <row r="99" spans="1:7" x14ac:dyDescent="0.25">
      <c r="A99" s="339" t="s">
        <v>86</v>
      </c>
      <c r="B99" s="171"/>
      <c r="C99" s="331"/>
      <c r="D99" s="171"/>
      <c r="E99" s="331"/>
      <c r="F99" s="346"/>
      <c r="G99" s="340"/>
    </row>
    <row r="100" spans="1:7" x14ac:dyDescent="0.25">
      <c r="A100" s="339" t="s">
        <v>86</v>
      </c>
      <c r="B100" s="171"/>
      <c r="C100" s="331"/>
      <c r="D100" s="171"/>
      <c r="E100" s="331"/>
      <c r="F100" s="346"/>
      <c r="G100" s="340"/>
    </row>
    <row r="101" spans="1:7" x14ac:dyDescent="0.25">
      <c r="A101" s="339" t="s">
        <v>86</v>
      </c>
      <c r="B101" s="171"/>
      <c r="C101" s="331"/>
      <c r="D101" s="171"/>
      <c r="E101" s="331"/>
      <c r="F101" s="346"/>
      <c r="G101" s="340"/>
    </row>
    <row r="102" spans="1:7" x14ac:dyDescent="0.25">
      <c r="A102" s="339" t="s">
        <v>86</v>
      </c>
      <c r="B102" s="171"/>
      <c r="C102" s="331"/>
      <c r="D102" s="171"/>
      <c r="E102" s="331"/>
      <c r="F102" s="346"/>
      <c r="G102" s="340"/>
    </row>
    <row r="103" spans="1:7" x14ac:dyDescent="0.25">
      <c r="A103" s="339" t="s">
        <v>86</v>
      </c>
      <c r="B103" s="171"/>
      <c r="C103" s="331"/>
      <c r="D103" s="171"/>
      <c r="E103" s="331"/>
      <c r="F103" s="346"/>
      <c r="G103" s="340"/>
    </row>
    <row r="104" spans="1:7" x14ac:dyDescent="0.25">
      <c r="A104" s="339" t="s">
        <v>86</v>
      </c>
      <c r="B104" s="171"/>
      <c r="C104" s="331"/>
      <c r="D104" s="171"/>
      <c r="E104" s="331"/>
      <c r="F104" s="346"/>
      <c r="G104" s="340"/>
    </row>
    <row r="105" spans="1:7" x14ac:dyDescent="0.25">
      <c r="A105" s="339" t="s">
        <v>86</v>
      </c>
      <c r="B105" s="171"/>
      <c r="C105" s="331"/>
      <c r="D105" s="171"/>
      <c r="E105" s="331"/>
      <c r="F105" s="346"/>
      <c r="G105" s="340"/>
    </row>
    <row r="106" spans="1:7" x14ac:dyDescent="0.25">
      <c r="A106" s="339" t="s">
        <v>86</v>
      </c>
      <c r="B106" s="171"/>
      <c r="C106" s="331"/>
      <c r="D106" s="171"/>
      <c r="E106" s="331"/>
      <c r="F106" s="346"/>
      <c r="G106" s="340"/>
    </row>
    <row r="107" spans="1:7" x14ac:dyDescent="0.25">
      <c r="A107" s="339" t="s">
        <v>86</v>
      </c>
      <c r="B107" s="171"/>
      <c r="C107" s="331"/>
      <c r="D107" s="171"/>
      <c r="E107" s="331"/>
      <c r="F107" s="346"/>
      <c r="G107" s="340"/>
    </row>
    <row r="108" spans="1:7" x14ac:dyDescent="0.25">
      <c r="A108" s="339" t="s">
        <v>86</v>
      </c>
      <c r="B108" s="171"/>
      <c r="C108" s="331"/>
      <c r="D108" s="171"/>
      <c r="E108" s="331"/>
      <c r="F108" s="346"/>
      <c r="G108" s="340"/>
    </row>
    <row r="109" spans="1:7" x14ac:dyDescent="0.25">
      <c r="A109" s="339" t="s">
        <v>86</v>
      </c>
      <c r="B109" s="171"/>
      <c r="C109" s="331"/>
      <c r="D109" s="171"/>
      <c r="E109" s="331"/>
      <c r="F109" s="346"/>
      <c r="G109" s="340"/>
    </row>
    <row r="110" spans="1:7" x14ac:dyDescent="0.25">
      <c r="A110" s="339" t="s">
        <v>86</v>
      </c>
      <c r="B110" s="171"/>
      <c r="C110" s="331"/>
      <c r="D110" s="171"/>
      <c r="E110" s="331"/>
      <c r="F110" s="346"/>
      <c r="G110" s="340"/>
    </row>
    <row r="111" spans="1:7" x14ac:dyDescent="0.25">
      <c r="A111" s="339" t="s">
        <v>86</v>
      </c>
      <c r="B111" s="171"/>
      <c r="C111" s="331"/>
      <c r="D111" s="171"/>
      <c r="E111" s="331"/>
      <c r="F111" s="346"/>
      <c r="G111" s="340"/>
    </row>
    <row r="112" spans="1:7" x14ac:dyDescent="0.25">
      <c r="A112" s="339" t="s">
        <v>86</v>
      </c>
      <c r="B112" s="171"/>
      <c r="C112" s="331"/>
      <c r="D112" s="171"/>
      <c r="E112" s="331"/>
      <c r="F112" s="346"/>
      <c r="G112" s="340"/>
    </row>
    <row r="113" spans="1:7" x14ac:dyDescent="0.25">
      <c r="A113" s="339" t="s">
        <v>86</v>
      </c>
      <c r="B113" s="171"/>
      <c r="C113" s="331"/>
      <c r="D113" s="171"/>
      <c r="E113" s="331"/>
      <c r="F113" s="346"/>
      <c r="G113" s="340"/>
    </row>
    <row r="114" spans="1:7" x14ac:dyDescent="0.25">
      <c r="A114" s="339" t="s">
        <v>86</v>
      </c>
      <c r="B114" s="171"/>
      <c r="C114" s="331"/>
      <c r="D114" s="171"/>
      <c r="E114" s="331"/>
      <c r="F114" s="346"/>
      <c r="G114" s="340"/>
    </row>
    <row r="115" spans="1:7" x14ac:dyDescent="0.25">
      <c r="A115" s="339" t="s">
        <v>86</v>
      </c>
      <c r="B115" s="171"/>
      <c r="C115" s="331"/>
      <c r="D115" s="171"/>
      <c r="E115" s="331"/>
      <c r="F115" s="346"/>
      <c r="G115" s="340"/>
    </row>
    <row r="116" spans="1:7" x14ac:dyDescent="0.25">
      <c r="A116" s="339" t="s">
        <v>86</v>
      </c>
      <c r="B116" s="171"/>
      <c r="C116" s="331"/>
      <c r="D116" s="171"/>
      <c r="E116" s="331"/>
      <c r="F116" s="346"/>
      <c r="G116" s="340"/>
    </row>
    <row r="117" spans="1:7" x14ac:dyDescent="0.25">
      <c r="A117" s="339" t="s">
        <v>86</v>
      </c>
      <c r="B117" s="171"/>
      <c r="C117" s="331"/>
      <c r="D117" s="171"/>
      <c r="E117" s="331"/>
      <c r="F117" s="346"/>
      <c r="G117" s="340"/>
    </row>
    <row r="118" spans="1:7" x14ac:dyDescent="0.25">
      <c r="A118" s="339" t="s">
        <v>86</v>
      </c>
      <c r="B118" s="171"/>
      <c r="C118" s="331"/>
      <c r="D118" s="171"/>
      <c r="E118" s="331"/>
      <c r="F118" s="346"/>
      <c r="G118" s="340"/>
    </row>
    <row r="119" spans="1:7" x14ac:dyDescent="0.25">
      <c r="A119" s="339" t="s">
        <v>86</v>
      </c>
      <c r="B119" s="171"/>
      <c r="C119" s="331"/>
      <c r="D119" s="171"/>
      <c r="E119" s="331"/>
      <c r="F119" s="346"/>
      <c r="G119" s="340"/>
    </row>
    <row r="120" spans="1:7" x14ac:dyDescent="0.25">
      <c r="A120" s="339" t="s">
        <v>86</v>
      </c>
      <c r="B120" s="171"/>
      <c r="C120" s="331"/>
      <c r="D120" s="171"/>
      <c r="E120" s="331"/>
      <c r="F120" s="346"/>
      <c r="G120" s="340"/>
    </row>
    <row r="121" spans="1:7" x14ac:dyDescent="0.25">
      <c r="A121" s="339" t="s">
        <v>86</v>
      </c>
      <c r="B121" s="171"/>
      <c r="C121" s="331"/>
      <c r="D121" s="171"/>
      <c r="E121" s="331"/>
      <c r="F121" s="346"/>
      <c r="G121" s="340"/>
    </row>
    <row r="122" spans="1:7" x14ac:dyDescent="0.25">
      <c r="A122" s="339" t="s">
        <v>86</v>
      </c>
      <c r="B122" s="171"/>
      <c r="C122" s="331"/>
      <c r="D122" s="171"/>
      <c r="E122" s="331"/>
      <c r="F122" s="346"/>
      <c r="G122" s="340"/>
    </row>
    <row r="123" spans="1:7" x14ac:dyDescent="0.25">
      <c r="A123" s="339" t="s">
        <v>86</v>
      </c>
      <c r="B123" s="171"/>
      <c r="C123" s="331"/>
      <c r="D123" s="171"/>
      <c r="E123" s="331"/>
      <c r="F123" s="346"/>
      <c r="G123" s="340"/>
    </row>
    <row r="124" spans="1:7" x14ac:dyDescent="0.25">
      <c r="A124" s="339" t="s">
        <v>86</v>
      </c>
      <c r="B124" s="171"/>
      <c r="C124" s="331"/>
      <c r="D124" s="171"/>
      <c r="E124" s="331"/>
      <c r="F124" s="346"/>
      <c r="G124" s="340"/>
    </row>
    <row r="125" spans="1:7" x14ac:dyDescent="0.25">
      <c r="A125" s="339" t="s">
        <v>86</v>
      </c>
      <c r="B125" s="171"/>
      <c r="C125" s="331"/>
      <c r="D125" s="171"/>
      <c r="E125" s="331"/>
      <c r="F125" s="346"/>
      <c r="G125" s="340"/>
    </row>
    <row r="126" spans="1:7" x14ac:dyDescent="0.25">
      <c r="A126" s="339" t="s">
        <v>86</v>
      </c>
      <c r="B126" s="171"/>
      <c r="C126" s="331"/>
      <c r="D126" s="171"/>
      <c r="E126" s="331"/>
      <c r="F126" s="346"/>
      <c r="G126" s="340"/>
    </row>
    <row r="127" spans="1:7" x14ac:dyDescent="0.25">
      <c r="A127" s="339" t="s">
        <v>86</v>
      </c>
      <c r="B127" s="171"/>
      <c r="C127" s="331"/>
      <c r="D127" s="171"/>
      <c r="E127" s="331"/>
      <c r="F127" s="346"/>
      <c r="G127" s="340"/>
    </row>
    <row r="128" spans="1:7" x14ac:dyDescent="0.25">
      <c r="A128" s="339" t="s">
        <v>86</v>
      </c>
      <c r="B128" s="171"/>
      <c r="C128" s="331"/>
      <c r="D128" s="171"/>
      <c r="E128" s="331"/>
      <c r="F128" s="346"/>
      <c r="G128" s="340"/>
    </row>
    <row r="129" spans="1:7" x14ac:dyDescent="0.25">
      <c r="A129" s="339" t="s">
        <v>86</v>
      </c>
      <c r="B129" s="171"/>
      <c r="C129" s="331"/>
      <c r="D129" s="171"/>
      <c r="E129" s="331"/>
      <c r="F129" s="346"/>
      <c r="G129" s="340"/>
    </row>
    <row r="130" spans="1:7" x14ac:dyDescent="0.25">
      <c r="A130" s="339" t="s">
        <v>86</v>
      </c>
      <c r="B130" s="171"/>
      <c r="C130" s="331"/>
      <c r="D130" s="171"/>
      <c r="E130" s="331"/>
      <c r="F130" s="346"/>
      <c r="G130" s="340"/>
    </row>
    <row r="131" spans="1:7" x14ac:dyDescent="0.25">
      <c r="A131" s="339" t="s">
        <v>86</v>
      </c>
      <c r="B131" s="171"/>
      <c r="C131" s="331"/>
      <c r="D131" s="171"/>
      <c r="E131" s="331"/>
      <c r="F131" s="346"/>
      <c r="G131" s="340"/>
    </row>
    <row r="132" spans="1:7" x14ac:dyDescent="0.25">
      <c r="A132" s="339" t="s">
        <v>86</v>
      </c>
      <c r="B132" s="171"/>
      <c r="C132" s="331"/>
      <c r="D132" s="171"/>
      <c r="E132" s="331"/>
      <c r="F132" s="346"/>
      <c r="G132" s="340"/>
    </row>
    <row r="133" spans="1:7" x14ac:dyDescent="0.25">
      <c r="A133" s="339" t="s">
        <v>86</v>
      </c>
      <c r="B133" s="171"/>
      <c r="C133" s="331"/>
      <c r="D133" s="171"/>
      <c r="E133" s="331"/>
      <c r="F133" s="346"/>
      <c r="G133" s="340"/>
    </row>
    <row r="134" spans="1:7" ht="15.75" thickBot="1" x14ac:dyDescent="0.3">
      <c r="A134" s="342" t="s">
        <v>86</v>
      </c>
      <c r="B134" s="343"/>
      <c r="C134" s="197"/>
      <c r="D134" s="343"/>
      <c r="E134" s="197"/>
      <c r="F134" s="347"/>
      <c r="G134" s="344"/>
    </row>
  </sheetData>
  <sheetProtection algorithmName="SHA-512" hashValue="lN4YfK7nEQG9toRY4qq+mMDHLNm9WnXaVvEoZxWBaz+nCjAWKOvcD9JdaytEM+wu9kI8Ve//S4Uy3K4DOi6Grw==" saltValue="+ACC6NQrkjZHUxXGj3pueQ==" spinCount="100000" sheet="1" selectLockedCells="1"/>
  <protectedRanges>
    <protectedRange sqref="A4:A5 A48 A92 B5:E5 A49:E49 A93:E93 G5 G49 G93" name="Bereich2"/>
    <protectedRange sqref="A1" name="Bereich2_2"/>
    <protectedRange sqref="F5" name="Bereich2_1"/>
    <protectedRange sqref="F49" name="Bereich2_3"/>
    <protectedRange sqref="F93" name="Bereich2_4"/>
  </protectedRanges>
  <dataValidations count="1">
    <dataValidation allowBlank="1" showInputMessage="1" sqref="G51:G90 G7:G46 E7:E46 E51:E90 E95:E134 G95:G134"/>
  </dataValidations>
  <pageMargins left="0.7" right="0.7" top="0.78740157499999996" bottom="0.78740157499999996" header="0.3" footer="0.3"/>
  <pageSetup paperSize="9" orientation="portrait" r:id="rId1"/>
  <tableParts count="3">
    <tablePart r:id="rId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x14:formula1>
            <xm:f>'+'!$B$10:$B$17</xm:f>
          </x14:formula1>
          <xm:sqref>F7:F46 F51:F90 F95:F134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rgb="FF99FFCC"/>
  </sheetPr>
  <dimension ref="A1:I134"/>
  <sheetViews>
    <sheetView workbookViewId="0">
      <selection activeCell="E4" sqref="E4"/>
    </sheetView>
  </sheetViews>
  <sheetFormatPr baseColWidth="10" defaultRowHeight="15" x14ac:dyDescent="0.25"/>
  <cols>
    <col min="1" max="1" width="57.85546875" style="27" bestFit="1" customWidth="1"/>
    <col min="2" max="3" width="13" style="27" customWidth="1"/>
    <col min="4" max="4" width="16.85546875" style="27" bestFit="1" customWidth="1"/>
    <col min="5" max="5" width="33.85546875" style="27" bestFit="1" customWidth="1"/>
    <col min="6" max="7" width="35.140625" style="27" bestFit="1" customWidth="1"/>
    <col min="8" max="8" width="35" style="27" bestFit="1" customWidth="1"/>
    <col min="9" max="9" width="25.5703125" style="27" customWidth="1"/>
    <col min="10" max="16384" width="11.42578125" style="27"/>
  </cols>
  <sheetData>
    <row r="1" spans="1:9" ht="23.25" x14ac:dyDescent="0.35">
      <c r="A1" s="8" t="s">
        <v>315</v>
      </c>
    </row>
    <row r="3" spans="1:9" ht="15.75" thickBot="1" x14ac:dyDescent="0.3"/>
    <row r="4" spans="1:9" x14ac:dyDescent="0.25">
      <c r="A4" s="212" t="str">
        <f>'Istkosten § 52 KVBG-Kraftwerke'!B11</f>
        <v>Kraftwerk 1</v>
      </c>
      <c r="B4" s="213" t="s">
        <v>55</v>
      </c>
      <c r="C4" s="213" t="s">
        <v>56</v>
      </c>
      <c r="D4" s="225" t="s">
        <v>87</v>
      </c>
      <c r="E4" s="226" t="s">
        <v>41</v>
      </c>
      <c r="F4" s="227" t="s">
        <v>94</v>
      </c>
      <c r="G4" s="228" t="s">
        <v>62</v>
      </c>
      <c r="H4" s="228" t="s">
        <v>60</v>
      </c>
      <c r="I4" s="540" t="s">
        <v>3</v>
      </c>
    </row>
    <row r="5" spans="1:9" x14ac:dyDescent="0.25">
      <c r="A5" s="214" t="str">
        <f>'Istkosten § 52 KVBG-Kraftwerke'!B17</f>
        <v xml:space="preserve">Wiederherstellung der Betriebsbereitschaft </v>
      </c>
      <c r="B5" s="386"/>
      <c r="C5" s="387"/>
      <c r="D5" s="388"/>
      <c r="E5" s="389">
        <f>SUM(E7:E46)</f>
        <v>0</v>
      </c>
      <c r="F5" s="390">
        <f>SUM(F7:F46)</f>
        <v>0</v>
      </c>
      <c r="G5" s="391"/>
      <c r="H5" s="391"/>
      <c r="I5" s="541"/>
    </row>
    <row r="6" spans="1:9" x14ac:dyDescent="0.25">
      <c r="A6" s="215"/>
      <c r="B6" s="393"/>
      <c r="C6" s="387"/>
      <c r="D6" s="388"/>
      <c r="E6" s="388"/>
      <c r="F6" s="390"/>
      <c r="G6" s="391"/>
      <c r="H6" s="391"/>
      <c r="I6" s="541"/>
    </row>
    <row r="7" spans="1:9" x14ac:dyDescent="0.25">
      <c r="A7" s="216" t="s">
        <v>44</v>
      </c>
      <c r="B7" s="217"/>
      <c r="C7" s="217"/>
      <c r="D7" s="217"/>
      <c r="E7" s="218"/>
      <c r="F7" s="221"/>
      <c r="G7" s="223"/>
      <c r="H7" s="223"/>
      <c r="I7" s="557"/>
    </row>
    <row r="8" spans="1:9" x14ac:dyDescent="0.25">
      <c r="A8" s="216" t="s">
        <v>45</v>
      </c>
      <c r="B8" s="217"/>
      <c r="C8" s="217"/>
      <c r="D8" s="217"/>
      <c r="E8" s="218"/>
      <c r="F8" s="221"/>
      <c r="G8" s="223"/>
      <c r="H8" s="223"/>
      <c r="I8" s="557"/>
    </row>
    <row r="9" spans="1:9" x14ac:dyDescent="0.25">
      <c r="A9" s="216" t="s">
        <v>46</v>
      </c>
      <c r="B9" s="217"/>
      <c r="C9" s="217"/>
      <c r="D9" s="217"/>
      <c r="E9" s="218"/>
      <c r="F9" s="221"/>
      <c r="G9" s="223"/>
      <c r="H9" s="223"/>
      <c r="I9" s="557"/>
    </row>
    <row r="10" spans="1:9" x14ac:dyDescent="0.25">
      <c r="A10" s="216" t="s">
        <v>47</v>
      </c>
      <c r="B10" s="217"/>
      <c r="C10" s="217"/>
      <c r="D10" s="217"/>
      <c r="E10" s="218"/>
      <c r="F10" s="221"/>
      <c r="G10" s="223"/>
      <c r="H10" s="223"/>
      <c r="I10" s="557"/>
    </row>
    <row r="11" spans="1:9" x14ac:dyDescent="0.25">
      <c r="A11" s="216" t="s">
        <v>48</v>
      </c>
      <c r="B11" s="217"/>
      <c r="C11" s="217"/>
      <c r="D11" s="217"/>
      <c r="E11" s="218"/>
      <c r="F11" s="221"/>
      <c r="G11" s="223"/>
      <c r="H11" s="223"/>
      <c r="I11" s="557"/>
    </row>
    <row r="12" spans="1:9" x14ac:dyDescent="0.25">
      <c r="A12" s="216" t="s">
        <v>49</v>
      </c>
      <c r="B12" s="217"/>
      <c r="C12" s="217"/>
      <c r="D12" s="217"/>
      <c r="E12" s="218"/>
      <c r="F12" s="221"/>
      <c r="G12" s="223"/>
      <c r="H12" s="223"/>
      <c r="I12" s="557"/>
    </row>
    <row r="13" spans="1:9" x14ac:dyDescent="0.25">
      <c r="A13" s="216" t="s">
        <v>50</v>
      </c>
      <c r="B13" s="217"/>
      <c r="C13" s="217"/>
      <c r="D13" s="217"/>
      <c r="E13" s="218"/>
      <c r="F13" s="221"/>
      <c r="G13" s="223"/>
      <c r="H13" s="223"/>
      <c r="I13" s="557"/>
    </row>
    <row r="14" spans="1:9" x14ac:dyDescent="0.25">
      <c r="A14" s="216" t="s">
        <v>51</v>
      </c>
      <c r="B14" s="217"/>
      <c r="C14" s="217"/>
      <c r="D14" s="217"/>
      <c r="E14" s="218"/>
      <c r="F14" s="221"/>
      <c r="G14" s="223"/>
      <c r="H14" s="223"/>
      <c r="I14" s="557"/>
    </row>
    <row r="15" spans="1:9" x14ac:dyDescent="0.25">
      <c r="A15" s="216" t="s">
        <v>52</v>
      </c>
      <c r="B15" s="217"/>
      <c r="C15" s="217"/>
      <c r="D15" s="217"/>
      <c r="E15" s="218"/>
      <c r="F15" s="221"/>
      <c r="G15" s="223"/>
      <c r="H15" s="223"/>
      <c r="I15" s="557"/>
    </row>
    <row r="16" spans="1:9" x14ac:dyDescent="0.25">
      <c r="A16" s="216" t="s">
        <v>53</v>
      </c>
      <c r="B16" s="217"/>
      <c r="C16" s="217"/>
      <c r="D16" s="217"/>
      <c r="E16" s="218"/>
      <c r="F16" s="221"/>
      <c r="G16" s="223"/>
      <c r="H16" s="223"/>
      <c r="I16" s="557"/>
    </row>
    <row r="17" spans="1:9" x14ac:dyDescent="0.25">
      <c r="A17" s="216" t="s">
        <v>173</v>
      </c>
      <c r="B17" s="217"/>
      <c r="C17" s="217"/>
      <c r="D17" s="217"/>
      <c r="E17" s="218"/>
      <c r="F17" s="221"/>
      <c r="G17" s="223"/>
      <c r="H17" s="223"/>
      <c r="I17" s="557"/>
    </row>
    <row r="18" spans="1:9" x14ac:dyDescent="0.25">
      <c r="A18" s="216" t="s">
        <v>174</v>
      </c>
      <c r="B18" s="217"/>
      <c r="C18" s="217"/>
      <c r="D18" s="217"/>
      <c r="E18" s="218"/>
      <c r="F18" s="221"/>
      <c r="G18" s="223"/>
      <c r="H18" s="223"/>
      <c r="I18" s="557"/>
    </row>
    <row r="19" spans="1:9" x14ac:dyDescent="0.25">
      <c r="A19" s="216" t="s">
        <v>175</v>
      </c>
      <c r="B19" s="217"/>
      <c r="C19" s="217"/>
      <c r="D19" s="217"/>
      <c r="E19" s="218"/>
      <c r="F19" s="221"/>
      <c r="G19" s="223"/>
      <c r="H19" s="223"/>
      <c r="I19" s="557"/>
    </row>
    <row r="20" spans="1:9" x14ac:dyDescent="0.25">
      <c r="A20" s="216" t="s">
        <v>176</v>
      </c>
      <c r="B20" s="217"/>
      <c r="C20" s="217"/>
      <c r="D20" s="217"/>
      <c r="E20" s="218"/>
      <c r="F20" s="221"/>
      <c r="G20" s="223"/>
      <c r="H20" s="223"/>
      <c r="I20" s="557"/>
    </row>
    <row r="21" spans="1:9" x14ac:dyDescent="0.25">
      <c r="A21" s="216" t="s">
        <v>177</v>
      </c>
      <c r="B21" s="217"/>
      <c r="C21" s="217"/>
      <c r="D21" s="217"/>
      <c r="E21" s="218"/>
      <c r="F21" s="221"/>
      <c r="G21" s="223"/>
      <c r="H21" s="223"/>
      <c r="I21" s="557"/>
    </row>
    <row r="22" spans="1:9" x14ac:dyDescent="0.25">
      <c r="A22" s="216" t="s">
        <v>178</v>
      </c>
      <c r="B22" s="217"/>
      <c r="C22" s="217"/>
      <c r="D22" s="217"/>
      <c r="E22" s="218"/>
      <c r="F22" s="221"/>
      <c r="G22" s="223"/>
      <c r="H22" s="223"/>
      <c r="I22" s="557"/>
    </row>
    <row r="23" spans="1:9" x14ac:dyDescent="0.25">
      <c r="A23" s="216" t="s">
        <v>179</v>
      </c>
      <c r="B23" s="217"/>
      <c r="C23" s="217"/>
      <c r="D23" s="217"/>
      <c r="E23" s="218"/>
      <c r="F23" s="221"/>
      <c r="G23" s="223"/>
      <c r="H23" s="223"/>
      <c r="I23" s="557"/>
    </row>
    <row r="24" spans="1:9" x14ac:dyDescent="0.25">
      <c r="A24" s="216" t="s">
        <v>180</v>
      </c>
      <c r="B24" s="217"/>
      <c r="C24" s="217"/>
      <c r="D24" s="217"/>
      <c r="E24" s="218"/>
      <c r="F24" s="221"/>
      <c r="G24" s="223"/>
      <c r="H24" s="223"/>
      <c r="I24" s="557"/>
    </row>
    <row r="25" spans="1:9" x14ac:dyDescent="0.25">
      <c r="A25" s="216" t="s">
        <v>181</v>
      </c>
      <c r="B25" s="217"/>
      <c r="C25" s="217"/>
      <c r="D25" s="217"/>
      <c r="E25" s="218"/>
      <c r="F25" s="221"/>
      <c r="G25" s="223"/>
      <c r="H25" s="223"/>
      <c r="I25" s="557"/>
    </row>
    <row r="26" spans="1:9" x14ac:dyDescent="0.25">
      <c r="A26" s="216" t="s">
        <v>182</v>
      </c>
      <c r="B26" s="217"/>
      <c r="C26" s="217"/>
      <c r="D26" s="217"/>
      <c r="E26" s="218"/>
      <c r="F26" s="221"/>
      <c r="G26" s="223"/>
      <c r="H26" s="223"/>
      <c r="I26" s="557"/>
    </row>
    <row r="27" spans="1:9" x14ac:dyDescent="0.25">
      <c r="A27" s="216" t="s">
        <v>185</v>
      </c>
      <c r="B27" s="217"/>
      <c r="C27" s="217"/>
      <c r="D27" s="217"/>
      <c r="E27" s="218"/>
      <c r="F27" s="221"/>
      <c r="G27" s="223"/>
      <c r="H27" s="223"/>
      <c r="I27" s="557"/>
    </row>
    <row r="28" spans="1:9" x14ac:dyDescent="0.25">
      <c r="A28" s="216" t="s">
        <v>186</v>
      </c>
      <c r="B28" s="217"/>
      <c r="C28" s="217"/>
      <c r="D28" s="217"/>
      <c r="E28" s="218"/>
      <c r="F28" s="221"/>
      <c r="G28" s="223"/>
      <c r="H28" s="223"/>
      <c r="I28" s="557"/>
    </row>
    <row r="29" spans="1:9" x14ac:dyDescent="0.25">
      <c r="A29" s="216" t="s">
        <v>187</v>
      </c>
      <c r="B29" s="217"/>
      <c r="C29" s="217"/>
      <c r="D29" s="217"/>
      <c r="E29" s="218"/>
      <c r="F29" s="221"/>
      <c r="G29" s="223"/>
      <c r="H29" s="223"/>
      <c r="I29" s="557"/>
    </row>
    <row r="30" spans="1:9" x14ac:dyDescent="0.25">
      <c r="A30" s="216" t="s">
        <v>188</v>
      </c>
      <c r="B30" s="217"/>
      <c r="C30" s="217"/>
      <c r="D30" s="217"/>
      <c r="E30" s="218"/>
      <c r="F30" s="221"/>
      <c r="G30" s="223"/>
      <c r="H30" s="223"/>
      <c r="I30" s="557"/>
    </row>
    <row r="31" spans="1:9" x14ac:dyDescent="0.25">
      <c r="A31" s="216" t="s">
        <v>189</v>
      </c>
      <c r="B31" s="217"/>
      <c r="C31" s="217"/>
      <c r="D31" s="217"/>
      <c r="E31" s="218"/>
      <c r="F31" s="221"/>
      <c r="G31" s="223"/>
      <c r="H31" s="223"/>
      <c r="I31" s="557"/>
    </row>
    <row r="32" spans="1:9" x14ac:dyDescent="0.25">
      <c r="A32" s="216" t="s">
        <v>190</v>
      </c>
      <c r="B32" s="217"/>
      <c r="C32" s="217"/>
      <c r="D32" s="217"/>
      <c r="E32" s="218"/>
      <c r="F32" s="221"/>
      <c r="G32" s="223"/>
      <c r="H32" s="223"/>
      <c r="I32" s="557"/>
    </row>
    <row r="33" spans="1:9" x14ac:dyDescent="0.25">
      <c r="A33" s="216" t="s">
        <v>191</v>
      </c>
      <c r="B33" s="217"/>
      <c r="C33" s="217"/>
      <c r="D33" s="217"/>
      <c r="E33" s="218"/>
      <c r="F33" s="221"/>
      <c r="G33" s="223"/>
      <c r="H33" s="223"/>
      <c r="I33" s="557"/>
    </row>
    <row r="34" spans="1:9" x14ac:dyDescent="0.25">
      <c r="A34" s="216" t="s">
        <v>192</v>
      </c>
      <c r="B34" s="217"/>
      <c r="C34" s="217"/>
      <c r="D34" s="217"/>
      <c r="E34" s="218"/>
      <c r="F34" s="221"/>
      <c r="G34" s="223"/>
      <c r="H34" s="223"/>
      <c r="I34" s="557"/>
    </row>
    <row r="35" spans="1:9" x14ac:dyDescent="0.25">
      <c r="A35" s="216" t="s">
        <v>193</v>
      </c>
      <c r="B35" s="217"/>
      <c r="C35" s="217"/>
      <c r="D35" s="217"/>
      <c r="E35" s="218"/>
      <c r="F35" s="221"/>
      <c r="G35" s="223"/>
      <c r="H35" s="223"/>
      <c r="I35" s="557"/>
    </row>
    <row r="36" spans="1:9" x14ac:dyDescent="0.25">
      <c r="A36" s="216" t="s">
        <v>194</v>
      </c>
      <c r="B36" s="217"/>
      <c r="C36" s="217"/>
      <c r="D36" s="217"/>
      <c r="E36" s="218"/>
      <c r="F36" s="221"/>
      <c r="G36" s="223"/>
      <c r="H36" s="223"/>
      <c r="I36" s="557"/>
    </row>
    <row r="37" spans="1:9" x14ac:dyDescent="0.25">
      <c r="A37" s="216" t="s">
        <v>195</v>
      </c>
      <c r="B37" s="217"/>
      <c r="C37" s="217"/>
      <c r="D37" s="217"/>
      <c r="E37" s="218"/>
      <c r="F37" s="221"/>
      <c r="G37" s="223"/>
      <c r="H37" s="223"/>
      <c r="I37" s="557"/>
    </row>
    <row r="38" spans="1:9" x14ac:dyDescent="0.25">
      <c r="A38" s="216" t="s">
        <v>196</v>
      </c>
      <c r="B38" s="217"/>
      <c r="C38" s="217"/>
      <c r="D38" s="217"/>
      <c r="E38" s="218"/>
      <c r="F38" s="221"/>
      <c r="G38" s="223"/>
      <c r="H38" s="223"/>
      <c r="I38" s="557"/>
    </row>
    <row r="39" spans="1:9" x14ac:dyDescent="0.25">
      <c r="A39" s="216" t="s">
        <v>197</v>
      </c>
      <c r="B39" s="217"/>
      <c r="C39" s="217"/>
      <c r="D39" s="217"/>
      <c r="E39" s="218"/>
      <c r="F39" s="221"/>
      <c r="G39" s="223"/>
      <c r="H39" s="223"/>
      <c r="I39" s="557"/>
    </row>
    <row r="40" spans="1:9" x14ac:dyDescent="0.25">
      <c r="A40" s="216" t="s">
        <v>198</v>
      </c>
      <c r="B40" s="217"/>
      <c r="C40" s="217"/>
      <c r="D40" s="217"/>
      <c r="E40" s="218"/>
      <c r="F40" s="221"/>
      <c r="G40" s="223"/>
      <c r="H40" s="223"/>
      <c r="I40" s="557"/>
    </row>
    <row r="41" spans="1:9" x14ac:dyDescent="0.25">
      <c r="A41" s="216" t="s">
        <v>199</v>
      </c>
      <c r="B41" s="217"/>
      <c r="C41" s="217"/>
      <c r="D41" s="217"/>
      <c r="E41" s="218"/>
      <c r="F41" s="221"/>
      <c r="G41" s="223"/>
      <c r="H41" s="223"/>
      <c r="I41" s="557"/>
    </row>
    <row r="42" spans="1:9" x14ac:dyDescent="0.25">
      <c r="A42" s="216" t="s">
        <v>200</v>
      </c>
      <c r="B42" s="217"/>
      <c r="C42" s="217"/>
      <c r="D42" s="217"/>
      <c r="E42" s="218"/>
      <c r="F42" s="221"/>
      <c r="G42" s="223"/>
      <c r="H42" s="223"/>
      <c r="I42" s="557"/>
    </row>
    <row r="43" spans="1:9" x14ac:dyDescent="0.25">
      <c r="A43" s="216" t="s">
        <v>201</v>
      </c>
      <c r="B43" s="217"/>
      <c r="C43" s="217"/>
      <c r="D43" s="217"/>
      <c r="E43" s="218"/>
      <c r="F43" s="221"/>
      <c r="G43" s="223"/>
      <c r="H43" s="223"/>
      <c r="I43" s="557"/>
    </row>
    <row r="44" spans="1:9" x14ac:dyDescent="0.25">
      <c r="A44" s="216" t="s">
        <v>202</v>
      </c>
      <c r="B44" s="217"/>
      <c r="C44" s="217"/>
      <c r="D44" s="217"/>
      <c r="E44" s="218"/>
      <c r="F44" s="221"/>
      <c r="G44" s="223"/>
      <c r="H44" s="223"/>
      <c r="I44" s="557"/>
    </row>
    <row r="45" spans="1:9" x14ac:dyDescent="0.25">
      <c r="A45" s="216" t="s">
        <v>203</v>
      </c>
      <c r="B45" s="217"/>
      <c r="C45" s="217"/>
      <c r="D45" s="217"/>
      <c r="E45" s="218"/>
      <c r="F45" s="221"/>
      <c r="G45" s="223"/>
      <c r="H45" s="223"/>
      <c r="I45" s="557"/>
    </row>
    <row r="46" spans="1:9" ht="15.75" thickBot="1" x14ac:dyDescent="0.3">
      <c r="A46" s="216" t="s">
        <v>204</v>
      </c>
      <c r="B46" s="217"/>
      <c r="C46" s="217"/>
      <c r="D46" s="217"/>
      <c r="E46" s="218"/>
      <c r="F46" s="221"/>
      <c r="G46" s="223"/>
      <c r="H46" s="223"/>
      <c r="I46" s="558"/>
    </row>
    <row r="47" spans="1:9" ht="15.75" thickBot="1" x14ac:dyDescent="0.3">
      <c r="A47" s="120"/>
      <c r="B47" s="120"/>
      <c r="C47" s="120"/>
      <c r="D47" s="120"/>
      <c r="E47" s="120"/>
      <c r="F47" s="120"/>
      <c r="G47" s="120"/>
      <c r="H47" s="120"/>
      <c r="I47" s="565"/>
    </row>
    <row r="48" spans="1:9" x14ac:dyDescent="0.25">
      <c r="A48" s="183" t="str">
        <f>'Istkosten § 52 KVBG-Kraftwerke'!B23</f>
        <v>Kraftwerk 2</v>
      </c>
      <c r="B48" s="184" t="s">
        <v>55</v>
      </c>
      <c r="C48" s="184" t="s">
        <v>56</v>
      </c>
      <c r="D48" s="225" t="s">
        <v>87</v>
      </c>
      <c r="E48" s="226" t="s">
        <v>41</v>
      </c>
      <c r="F48" s="227" t="s">
        <v>94</v>
      </c>
      <c r="G48" s="228" t="s">
        <v>62</v>
      </c>
      <c r="H48" s="228" t="s">
        <v>60</v>
      </c>
      <c r="I48" s="561" t="s">
        <v>3</v>
      </c>
    </row>
    <row r="49" spans="1:9" x14ac:dyDescent="0.25">
      <c r="A49" s="119" t="str">
        <f>'Istkosten Netzreserve'!B101</f>
        <v xml:space="preserve">Wiederherstellung der Betriebsbereitschaft </v>
      </c>
      <c r="B49" s="394"/>
      <c r="C49" s="395"/>
      <c r="D49" s="388"/>
      <c r="E49" s="389">
        <f>SUM(E51:E90)</f>
        <v>0</v>
      </c>
      <c r="F49" s="390">
        <f>SUM(F51:F90)</f>
        <v>0</v>
      </c>
      <c r="G49" s="391"/>
      <c r="H49" s="391"/>
      <c r="I49" s="562"/>
    </row>
    <row r="50" spans="1:9" x14ac:dyDescent="0.25">
      <c r="A50" s="106"/>
      <c r="B50" s="396"/>
      <c r="C50" s="397"/>
      <c r="D50" s="388"/>
      <c r="E50" s="388"/>
      <c r="F50" s="390"/>
      <c r="G50" s="391"/>
      <c r="H50" s="391"/>
      <c r="I50" s="562"/>
    </row>
    <row r="51" spans="1:9" s="120" customFormat="1" x14ac:dyDescent="0.25">
      <c r="A51" s="142" t="s">
        <v>44</v>
      </c>
      <c r="B51" s="179"/>
      <c r="C51" s="179"/>
      <c r="D51" s="217"/>
      <c r="E51" s="218"/>
      <c r="F51" s="221"/>
      <c r="G51" s="223"/>
      <c r="H51" s="223"/>
      <c r="I51" s="563"/>
    </row>
    <row r="52" spans="1:9" x14ac:dyDescent="0.25">
      <c r="A52" s="142" t="s">
        <v>45</v>
      </c>
      <c r="B52" s="179"/>
      <c r="C52" s="179"/>
      <c r="D52" s="217"/>
      <c r="E52" s="218"/>
      <c r="F52" s="221"/>
      <c r="G52" s="223"/>
      <c r="H52" s="223"/>
      <c r="I52" s="563"/>
    </row>
    <row r="53" spans="1:9" x14ac:dyDescent="0.25">
      <c r="A53" s="142" t="s">
        <v>46</v>
      </c>
      <c r="B53" s="179"/>
      <c r="C53" s="179"/>
      <c r="D53" s="217"/>
      <c r="E53" s="218"/>
      <c r="F53" s="221"/>
      <c r="G53" s="223"/>
      <c r="H53" s="223"/>
      <c r="I53" s="563"/>
    </row>
    <row r="54" spans="1:9" x14ac:dyDescent="0.25">
      <c r="A54" s="142" t="s">
        <v>47</v>
      </c>
      <c r="B54" s="179"/>
      <c r="C54" s="179"/>
      <c r="D54" s="217"/>
      <c r="E54" s="218"/>
      <c r="F54" s="221"/>
      <c r="G54" s="223"/>
      <c r="H54" s="223"/>
      <c r="I54" s="563"/>
    </row>
    <row r="55" spans="1:9" x14ac:dyDescent="0.25">
      <c r="A55" s="142" t="s">
        <v>48</v>
      </c>
      <c r="B55" s="179"/>
      <c r="C55" s="179"/>
      <c r="D55" s="217"/>
      <c r="E55" s="218"/>
      <c r="F55" s="221"/>
      <c r="G55" s="223"/>
      <c r="H55" s="223"/>
      <c r="I55" s="563"/>
    </row>
    <row r="56" spans="1:9" x14ac:dyDescent="0.25">
      <c r="A56" s="142" t="s">
        <v>49</v>
      </c>
      <c r="B56" s="179"/>
      <c r="C56" s="179"/>
      <c r="D56" s="217"/>
      <c r="E56" s="218"/>
      <c r="F56" s="221"/>
      <c r="G56" s="223"/>
      <c r="H56" s="223"/>
      <c r="I56" s="563"/>
    </row>
    <row r="57" spans="1:9" x14ac:dyDescent="0.25">
      <c r="A57" s="142" t="s">
        <v>50</v>
      </c>
      <c r="B57" s="179"/>
      <c r="C57" s="179"/>
      <c r="D57" s="217"/>
      <c r="E57" s="218"/>
      <c r="F57" s="221"/>
      <c r="G57" s="223"/>
      <c r="H57" s="223"/>
      <c r="I57" s="563"/>
    </row>
    <row r="58" spans="1:9" x14ac:dyDescent="0.25">
      <c r="A58" s="142" t="s">
        <v>51</v>
      </c>
      <c r="B58" s="179"/>
      <c r="C58" s="179"/>
      <c r="D58" s="217"/>
      <c r="E58" s="218"/>
      <c r="F58" s="221"/>
      <c r="G58" s="223"/>
      <c r="H58" s="223"/>
      <c r="I58" s="563"/>
    </row>
    <row r="59" spans="1:9" x14ac:dyDescent="0.25">
      <c r="A59" s="142" t="s">
        <v>52</v>
      </c>
      <c r="B59" s="179"/>
      <c r="C59" s="179"/>
      <c r="D59" s="217"/>
      <c r="E59" s="218"/>
      <c r="F59" s="221"/>
      <c r="G59" s="223"/>
      <c r="H59" s="223"/>
      <c r="I59" s="563"/>
    </row>
    <row r="60" spans="1:9" x14ac:dyDescent="0.25">
      <c r="A60" s="142" t="s">
        <v>53</v>
      </c>
      <c r="B60" s="179"/>
      <c r="C60" s="179"/>
      <c r="D60" s="217"/>
      <c r="E60" s="218"/>
      <c r="F60" s="221"/>
      <c r="G60" s="223"/>
      <c r="H60" s="223"/>
      <c r="I60" s="563"/>
    </row>
    <row r="61" spans="1:9" x14ac:dyDescent="0.25">
      <c r="A61" s="142" t="s">
        <v>173</v>
      </c>
      <c r="B61" s="179"/>
      <c r="C61" s="179"/>
      <c r="D61" s="217"/>
      <c r="E61" s="218"/>
      <c r="F61" s="221"/>
      <c r="G61" s="223"/>
      <c r="H61" s="223"/>
      <c r="I61" s="563"/>
    </row>
    <row r="62" spans="1:9" x14ac:dyDescent="0.25">
      <c r="A62" s="142" t="s">
        <v>174</v>
      </c>
      <c r="B62" s="179"/>
      <c r="C62" s="179"/>
      <c r="D62" s="217"/>
      <c r="E62" s="218"/>
      <c r="F62" s="221"/>
      <c r="G62" s="223"/>
      <c r="H62" s="223"/>
      <c r="I62" s="563"/>
    </row>
    <row r="63" spans="1:9" x14ac:dyDescent="0.25">
      <c r="A63" s="142" t="s">
        <v>175</v>
      </c>
      <c r="B63" s="179"/>
      <c r="C63" s="179"/>
      <c r="D63" s="217"/>
      <c r="E63" s="218"/>
      <c r="F63" s="221"/>
      <c r="G63" s="223"/>
      <c r="H63" s="223"/>
      <c r="I63" s="563"/>
    </row>
    <row r="64" spans="1:9" x14ac:dyDescent="0.25">
      <c r="A64" s="142" t="s">
        <v>176</v>
      </c>
      <c r="B64" s="179"/>
      <c r="C64" s="179"/>
      <c r="D64" s="217"/>
      <c r="E64" s="218"/>
      <c r="F64" s="221"/>
      <c r="G64" s="223"/>
      <c r="H64" s="223"/>
      <c r="I64" s="563"/>
    </row>
    <row r="65" spans="1:9" x14ac:dyDescent="0.25">
      <c r="A65" s="142" t="s">
        <v>177</v>
      </c>
      <c r="B65" s="179"/>
      <c r="C65" s="179"/>
      <c r="D65" s="217"/>
      <c r="E65" s="218"/>
      <c r="F65" s="221"/>
      <c r="G65" s="223"/>
      <c r="H65" s="223"/>
      <c r="I65" s="563"/>
    </row>
    <row r="66" spans="1:9" x14ac:dyDescent="0.25">
      <c r="A66" s="142" t="s">
        <v>178</v>
      </c>
      <c r="B66" s="179"/>
      <c r="C66" s="179"/>
      <c r="D66" s="217"/>
      <c r="E66" s="218"/>
      <c r="F66" s="221"/>
      <c r="G66" s="223"/>
      <c r="H66" s="223"/>
      <c r="I66" s="563"/>
    </row>
    <row r="67" spans="1:9" x14ac:dyDescent="0.25">
      <c r="A67" s="142" t="s">
        <v>179</v>
      </c>
      <c r="B67" s="179"/>
      <c r="C67" s="179"/>
      <c r="D67" s="217"/>
      <c r="E67" s="218"/>
      <c r="F67" s="221"/>
      <c r="G67" s="223"/>
      <c r="H67" s="223"/>
      <c r="I67" s="563"/>
    </row>
    <row r="68" spans="1:9" x14ac:dyDescent="0.25">
      <c r="A68" s="142" t="s">
        <v>180</v>
      </c>
      <c r="B68" s="179"/>
      <c r="C68" s="179"/>
      <c r="D68" s="217"/>
      <c r="E68" s="218"/>
      <c r="F68" s="221"/>
      <c r="G68" s="223"/>
      <c r="H68" s="223"/>
      <c r="I68" s="563"/>
    </row>
    <row r="69" spans="1:9" x14ac:dyDescent="0.25">
      <c r="A69" s="142" t="s">
        <v>181</v>
      </c>
      <c r="B69" s="179"/>
      <c r="C69" s="179"/>
      <c r="D69" s="217"/>
      <c r="E69" s="218"/>
      <c r="F69" s="221"/>
      <c r="G69" s="223"/>
      <c r="H69" s="223"/>
      <c r="I69" s="563"/>
    </row>
    <row r="70" spans="1:9" x14ac:dyDescent="0.25">
      <c r="A70" s="142" t="s">
        <v>182</v>
      </c>
      <c r="B70" s="179"/>
      <c r="C70" s="179"/>
      <c r="D70" s="217"/>
      <c r="E70" s="218"/>
      <c r="F70" s="221"/>
      <c r="G70" s="223"/>
      <c r="H70" s="223"/>
      <c r="I70" s="563"/>
    </row>
    <row r="71" spans="1:9" x14ac:dyDescent="0.25">
      <c r="A71" s="142" t="s">
        <v>185</v>
      </c>
      <c r="B71" s="179"/>
      <c r="C71" s="179"/>
      <c r="D71" s="217"/>
      <c r="E71" s="218"/>
      <c r="F71" s="221"/>
      <c r="G71" s="223"/>
      <c r="H71" s="223"/>
      <c r="I71" s="563"/>
    </row>
    <row r="72" spans="1:9" x14ac:dyDescent="0.25">
      <c r="A72" s="142" t="s">
        <v>186</v>
      </c>
      <c r="B72" s="179"/>
      <c r="C72" s="179"/>
      <c r="D72" s="217"/>
      <c r="E72" s="218"/>
      <c r="F72" s="221"/>
      <c r="G72" s="223"/>
      <c r="H72" s="223"/>
      <c r="I72" s="563"/>
    </row>
    <row r="73" spans="1:9" x14ac:dyDescent="0.25">
      <c r="A73" s="142" t="s">
        <v>187</v>
      </c>
      <c r="B73" s="179"/>
      <c r="C73" s="179"/>
      <c r="D73" s="217"/>
      <c r="E73" s="218"/>
      <c r="F73" s="221"/>
      <c r="G73" s="223"/>
      <c r="H73" s="223"/>
      <c r="I73" s="563"/>
    </row>
    <row r="74" spans="1:9" x14ac:dyDescent="0.25">
      <c r="A74" s="142" t="s">
        <v>188</v>
      </c>
      <c r="B74" s="179"/>
      <c r="C74" s="179"/>
      <c r="D74" s="217"/>
      <c r="E74" s="218"/>
      <c r="F74" s="221"/>
      <c r="G74" s="223"/>
      <c r="H74" s="223"/>
      <c r="I74" s="563"/>
    </row>
    <row r="75" spans="1:9" x14ac:dyDescent="0.25">
      <c r="A75" s="142" t="s">
        <v>189</v>
      </c>
      <c r="B75" s="179"/>
      <c r="C75" s="179"/>
      <c r="D75" s="217"/>
      <c r="E75" s="218"/>
      <c r="F75" s="221"/>
      <c r="G75" s="223"/>
      <c r="H75" s="223"/>
      <c r="I75" s="563"/>
    </row>
    <row r="76" spans="1:9" x14ac:dyDescent="0.25">
      <c r="A76" s="142" t="s">
        <v>190</v>
      </c>
      <c r="B76" s="179"/>
      <c r="C76" s="179"/>
      <c r="D76" s="217"/>
      <c r="E76" s="218"/>
      <c r="F76" s="221"/>
      <c r="G76" s="223"/>
      <c r="H76" s="223"/>
      <c r="I76" s="563"/>
    </row>
    <row r="77" spans="1:9" x14ac:dyDescent="0.25">
      <c r="A77" s="142" t="s">
        <v>191</v>
      </c>
      <c r="B77" s="179"/>
      <c r="C77" s="179"/>
      <c r="D77" s="217"/>
      <c r="E77" s="218"/>
      <c r="F77" s="221"/>
      <c r="G77" s="223"/>
      <c r="H77" s="223"/>
      <c r="I77" s="563"/>
    </row>
    <row r="78" spans="1:9" x14ac:dyDescent="0.25">
      <c r="A78" s="142" t="s">
        <v>192</v>
      </c>
      <c r="B78" s="179"/>
      <c r="C78" s="179"/>
      <c r="D78" s="217"/>
      <c r="E78" s="218"/>
      <c r="F78" s="221"/>
      <c r="G78" s="223"/>
      <c r="H78" s="223"/>
      <c r="I78" s="563"/>
    </row>
    <row r="79" spans="1:9" x14ac:dyDescent="0.25">
      <c r="A79" s="142" t="s">
        <v>193</v>
      </c>
      <c r="B79" s="179"/>
      <c r="C79" s="179"/>
      <c r="D79" s="217"/>
      <c r="E79" s="218"/>
      <c r="F79" s="221"/>
      <c r="G79" s="223"/>
      <c r="H79" s="223"/>
      <c r="I79" s="563"/>
    </row>
    <row r="80" spans="1:9" x14ac:dyDescent="0.25">
      <c r="A80" s="142" t="s">
        <v>194</v>
      </c>
      <c r="B80" s="179"/>
      <c r="C80" s="179"/>
      <c r="D80" s="217"/>
      <c r="E80" s="218"/>
      <c r="F80" s="221"/>
      <c r="G80" s="223"/>
      <c r="H80" s="223"/>
      <c r="I80" s="563"/>
    </row>
    <row r="81" spans="1:9" x14ac:dyDescent="0.25">
      <c r="A81" s="142" t="s">
        <v>195</v>
      </c>
      <c r="B81" s="179"/>
      <c r="C81" s="179"/>
      <c r="D81" s="217"/>
      <c r="E81" s="218"/>
      <c r="F81" s="221"/>
      <c r="G81" s="223"/>
      <c r="H81" s="223"/>
      <c r="I81" s="563"/>
    </row>
    <row r="82" spans="1:9" x14ac:dyDescent="0.25">
      <c r="A82" s="142" t="s">
        <v>196</v>
      </c>
      <c r="B82" s="179"/>
      <c r="C82" s="179"/>
      <c r="D82" s="217"/>
      <c r="E82" s="218"/>
      <c r="F82" s="221"/>
      <c r="G82" s="223"/>
      <c r="H82" s="223"/>
      <c r="I82" s="563"/>
    </row>
    <row r="83" spans="1:9" x14ac:dyDescent="0.25">
      <c r="A83" s="142" t="s">
        <v>197</v>
      </c>
      <c r="B83" s="179"/>
      <c r="C83" s="179"/>
      <c r="D83" s="217"/>
      <c r="E83" s="218"/>
      <c r="F83" s="221"/>
      <c r="G83" s="223"/>
      <c r="H83" s="223"/>
      <c r="I83" s="563"/>
    </row>
    <row r="84" spans="1:9" x14ac:dyDescent="0.25">
      <c r="A84" s="142" t="s">
        <v>198</v>
      </c>
      <c r="B84" s="179"/>
      <c r="C84" s="179"/>
      <c r="D84" s="217"/>
      <c r="E84" s="218"/>
      <c r="F84" s="221"/>
      <c r="G84" s="223"/>
      <c r="H84" s="223"/>
      <c r="I84" s="563"/>
    </row>
    <row r="85" spans="1:9" x14ac:dyDescent="0.25">
      <c r="A85" s="142" t="s">
        <v>199</v>
      </c>
      <c r="B85" s="179"/>
      <c r="C85" s="179"/>
      <c r="D85" s="217"/>
      <c r="E85" s="218"/>
      <c r="F85" s="221"/>
      <c r="G85" s="223"/>
      <c r="H85" s="223"/>
      <c r="I85" s="563"/>
    </row>
    <row r="86" spans="1:9" x14ac:dyDescent="0.25">
      <c r="A86" s="142" t="s">
        <v>200</v>
      </c>
      <c r="B86" s="179"/>
      <c r="C86" s="179"/>
      <c r="D86" s="217"/>
      <c r="E86" s="218"/>
      <c r="F86" s="221"/>
      <c r="G86" s="223"/>
      <c r="H86" s="223"/>
      <c r="I86" s="563"/>
    </row>
    <row r="87" spans="1:9" x14ac:dyDescent="0.25">
      <c r="A87" s="142" t="s">
        <v>201</v>
      </c>
      <c r="B87" s="179"/>
      <c r="C87" s="179"/>
      <c r="D87" s="217"/>
      <c r="E87" s="218"/>
      <c r="F87" s="221"/>
      <c r="G87" s="223"/>
      <c r="H87" s="223"/>
      <c r="I87" s="563"/>
    </row>
    <row r="88" spans="1:9" x14ac:dyDescent="0.25">
      <c r="A88" s="142" t="s">
        <v>202</v>
      </c>
      <c r="B88" s="180"/>
      <c r="C88" s="180"/>
      <c r="D88" s="219"/>
      <c r="E88" s="220"/>
      <c r="F88" s="222"/>
      <c r="G88" s="223"/>
      <c r="H88" s="223"/>
      <c r="I88" s="563"/>
    </row>
    <row r="89" spans="1:9" x14ac:dyDescent="0.25">
      <c r="A89" s="142" t="s">
        <v>203</v>
      </c>
      <c r="B89" s="180"/>
      <c r="C89" s="180"/>
      <c r="D89" s="219"/>
      <c r="E89" s="220"/>
      <c r="F89" s="222"/>
      <c r="G89" s="223"/>
      <c r="H89" s="223"/>
      <c r="I89" s="563"/>
    </row>
    <row r="90" spans="1:9" ht="15.75" thickBot="1" x14ac:dyDescent="0.3">
      <c r="A90" s="142" t="s">
        <v>204</v>
      </c>
      <c r="B90" s="180"/>
      <c r="C90" s="180"/>
      <c r="D90" s="219"/>
      <c r="E90" s="220"/>
      <c r="F90" s="222"/>
      <c r="G90" s="223"/>
      <c r="H90" s="223"/>
      <c r="I90" s="564"/>
    </row>
    <row r="91" spans="1:9" ht="15.75" thickBot="1" x14ac:dyDescent="0.3">
      <c r="A91" s="120"/>
      <c r="B91" s="120"/>
      <c r="C91" s="120"/>
      <c r="D91" s="120"/>
      <c r="E91" s="120"/>
      <c r="F91" s="120"/>
      <c r="G91" s="120"/>
      <c r="H91" s="542"/>
      <c r="I91" s="120"/>
    </row>
    <row r="92" spans="1:9" x14ac:dyDescent="0.25">
      <c r="A92" s="158" t="str">
        <f>'Istkosten § 52 KVBG-Kraftwerke'!B35</f>
        <v>Kraftwerk 3</v>
      </c>
      <c r="B92" s="158" t="s">
        <v>55</v>
      </c>
      <c r="C92" s="158" t="s">
        <v>56</v>
      </c>
      <c r="D92" s="225" t="s">
        <v>87</v>
      </c>
      <c r="E92" s="226" t="s">
        <v>41</v>
      </c>
      <c r="F92" s="227" t="s">
        <v>94</v>
      </c>
      <c r="G92" s="228" t="s">
        <v>62</v>
      </c>
      <c r="H92" s="228" t="s">
        <v>60</v>
      </c>
      <c r="I92" s="561" t="s">
        <v>3</v>
      </c>
    </row>
    <row r="93" spans="1:9" x14ac:dyDescent="0.25">
      <c r="A93" s="119" t="str">
        <f>'Istkosten Netzreserve'!B119</f>
        <v xml:space="preserve">Wiederherstellung der Betriebsbereitschaft </v>
      </c>
      <c r="B93" s="394"/>
      <c r="C93" s="395"/>
      <c r="D93" s="388"/>
      <c r="E93" s="389">
        <f>SUM(E95:E134)</f>
        <v>0</v>
      </c>
      <c r="F93" s="390">
        <f>SUM(F95:F134)</f>
        <v>0</v>
      </c>
      <c r="G93" s="391"/>
      <c r="H93" s="391"/>
      <c r="I93" s="562"/>
    </row>
    <row r="94" spans="1:9" x14ac:dyDescent="0.25">
      <c r="A94" s="106"/>
      <c r="B94" s="396"/>
      <c r="C94" s="397"/>
      <c r="D94" s="388"/>
      <c r="E94" s="388"/>
      <c r="F94" s="390"/>
      <c r="G94" s="391"/>
      <c r="H94" s="391"/>
      <c r="I94" s="562"/>
    </row>
    <row r="95" spans="1:9" x14ac:dyDescent="0.25">
      <c r="A95" s="142" t="s">
        <v>44</v>
      </c>
      <c r="B95" s="179"/>
      <c r="C95" s="179"/>
      <c r="D95" s="217"/>
      <c r="E95" s="218"/>
      <c r="F95" s="221"/>
      <c r="G95" s="223"/>
      <c r="H95" s="223"/>
      <c r="I95" s="563"/>
    </row>
    <row r="96" spans="1:9" x14ac:dyDescent="0.25">
      <c r="A96" s="142" t="s">
        <v>45</v>
      </c>
      <c r="B96" s="179"/>
      <c r="C96" s="179"/>
      <c r="D96" s="217"/>
      <c r="E96" s="218"/>
      <c r="F96" s="221"/>
      <c r="G96" s="223"/>
      <c r="H96" s="223"/>
      <c r="I96" s="563"/>
    </row>
    <row r="97" spans="1:9" x14ac:dyDescent="0.25">
      <c r="A97" s="142" t="s">
        <v>46</v>
      </c>
      <c r="B97" s="179"/>
      <c r="C97" s="179"/>
      <c r="D97" s="217"/>
      <c r="E97" s="218"/>
      <c r="F97" s="221"/>
      <c r="G97" s="223"/>
      <c r="H97" s="223"/>
      <c r="I97" s="563"/>
    </row>
    <row r="98" spans="1:9" x14ac:dyDescent="0.25">
      <c r="A98" s="142" t="s">
        <v>47</v>
      </c>
      <c r="B98" s="179"/>
      <c r="C98" s="179"/>
      <c r="D98" s="217"/>
      <c r="E98" s="218"/>
      <c r="F98" s="221"/>
      <c r="G98" s="223"/>
      <c r="H98" s="223"/>
      <c r="I98" s="563"/>
    </row>
    <row r="99" spans="1:9" s="120" customFormat="1" x14ac:dyDescent="0.25">
      <c r="A99" s="142" t="s">
        <v>48</v>
      </c>
      <c r="B99" s="179"/>
      <c r="C99" s="179"/>
      <c r="D99" s="217"/>
      <c r="E99" s="218"/>
      <c r="F99" s="221"/>
      <c r="G99" s="223"/>
      <c r="H99" s="223"/>
      <c r="I99" s="563"/>
    </row>
    <row r="100" spans="1:9" x14ac:dyDescent="0.25">
      <c r="A100" s="142" t="s">
        <v>49</v>
      </c>
      <c r="B100" s="179"/>
      <c r="C100" s="179"/>
      <c r="D100" s="217"/>
      <c r="E100" s="218"/>
      <c r="F100" s="221"/>
      <c r="G100" s="223"/>
      <c r="H100" s="223"/>
      <c r="I100" s="563"/>
    </row>
    <row r="101" spans="1:9" x14ac:dyDescent="0.25">
      <c r="A101" s="142" t="s">
        <v>50</v>
      </c>
      <c r="B101" s="179"/>
      <c r="C101" s="179"/>
      <c r="D101" s="217"/>
      <c r="E101" s="218"/>
      <c r="F101" s="221"/>
      <c r="G101" s="223"/>
      <c r="H101" s="223"/>
      <c r="I101" s="563"/>
    </row>
    <row r="102" spans="1:9" x14ac:dyDescent="0.25">
      <c r="A102" s="142" t="s">
        <v>51</v>
      </c>
      <c r="B102" s="179"/>
      <c r="C102" s="179"/>
      <c r="D102" s="217"/>
      <c r="E102" s="218"/>
      <c r="F102" s="221"/>
      <c r="G102" s="223"/>
      <c r="H102" s="223"/>
      <c r="I102" s="563"/>
    </row>
    <row r="103" spans="1:9" x14ac:dyDescent="0.25">
      <c r="A103" s="142" t="s">
        <v>52</v>
      </c>
      <c r="B103" s="179"/>
      <c r="C103" s="179"/>
      <c r="D103" s="217"/>
      <c r="E103" s="218"/>
      <c r="F103" s="221"/>
      <c r="G103" s="223"/>
      <c r="H103" s="223"/>
      <c r="I103" s="563"/>
    </row>
    <row r="104" spans="1:9" x14ac:dyDescent="0.25">
      <c r="A104" s="142" t="s">
        <v>53</v>
      </c>
      <c r="B104" s="179"/>
      <c r="C104" s="179"/>
      <c r="D104" s="217"/>
      <c r="E104" s="218"/>
      <c r="F104" s="221"/>
      <c r="G104" s="223"/>
      <c r="H104" s="223"/>
      <c r="I104" s="563"/>
    </row>
    <row r="105" spans="1:9" x14ac:dyDescent="0.25">
      <c r="A105" s="142" t="s">
        <v>173</v>
      </c>
      <c r="B105" s="179"/>
      <c r="C105" s="179"/>
      <c r="D105" s="217"/>
      <c r="E105" s="218"/>
      <c r="F105" s="221"/>
      <c r="G105" s="223"/>
      <c r="H105" s="223"/>
      <c r="I105" s="563"/>
    </row>
    <row r="106" spans="1:9" x14ac:dyDescent="0.25">
      <c r="A106" s="142" t="s">
        <v>174</v>
      </c>
      <c r="B106" s="179"/>
      <c r="C106" s="179"/>
      <c r="D106" s="217"/>
      <c r="E106" s="218"/>
      <c r="F106" s="221"/>
      <c r="G106" s="223"/>
      <c r="H106" s="223"/>
      <c r="I106" s="563"/>
    </row>
    <row r="107" spans="1:9" x14ac:dyDescent="0.25">
      <c r="A107" s="142" t="s">
        <v>175</v>
      </c>
      <c r="B107" s="179"/>
      <c r="C107" s="179"/>
      <c r="D107" s="217"/>
      <c r="E107" s="218"/>
      <c r="F107" s="221"/>
      <c r="G107" s="223"/>
      <c r="H107" s="223"/>
      <c r="I107" s="563"/>
    </row>
    <row r="108" spans="1:9" x14ac:dyDescent="0.25">
      <c r="A108" s="142" t="s">
        <v>176</v>
      </c>
      <c r="B108" s="179"/>
      <c r="C108" s="179"/>
      <c r="D108" s="217"/>
      <c r="E108" s="218"/>
      <c r="F108" s="221"/>
      <c r="G108" s="223"/>
      <c r="H108" s="223"/>
      <c r="I108" s="563"/>
    </row>
    <row r="109" spans="1:9" x14ac:dyDescent="0.25">
      <c r="A109" s="142" t="s">
        <v>177</v>
      </c>
      <c r="B109" s="179"/>
      <c r="C109" s="179"/>
      <c r="D109" s="217"/>
      <c r="E109" s="218"/>
      <c r="F109" s="221"/>
      <c r="G109" s="223"/>
      <c r="H109" s="223"/>
      <c r="I109" s="563"/>
    </row>
    <row r="110" spans="1:9" x14ac:dyDescent="0.25">
      <c r="A110" s="142" t="s">
        <v>178</v>
      </c>
      <c r="B110" s="179"/>
      <c r="C110" s="179"/>
      <c r="D110" s="217"/>
      <c r="E110" s="218"/>
      <c r="F110" s="221"/>
      <c r="G110" s="223"/>
      <c r="H110" s="223"/>
      <c r="I110" s="563"/>
    </row>
    <row r="111" spans="1:9" x14ac:dyDescent="0.25">
      <c r="A111" s="142" t="s">
        <v>179</v>
      </c>
      <c r="B111" s="179"/>
      <c r="C111" s="179"/>
      <c r="D111" s="217"/>
      <c r="E111" s="218"/>
      <c r="F111" s="221"/>
      <c r="G111" s="223"/>
      <c r="H111" s="223"/>
      <c r="I111" s="563"/>
    </row>
    <row r="112" spans="1:9" x14ac:dyDescent="0.25">
      <c r="A112" s="142" t="s">
        <v>180</v>
      </c>
      <c r="B112" s="179"/>
      <c r="C112" s="179"/>
      <c r="D112" s="217"/>
      <c r="E112" s="218"/>
      <c r="F112" s="221"/>
      <c r="G112" s="223"/>
      <c r="H112" s="223"/>
      <c r="I112" s="563"/>
    </row>
    <row r="113" spans="1:9" x14ac:dyDescent="0.25">
      <c r="A113" s="142" t="s">
        <v>181</v>
      </c>
      <c r="B113" s="179"/>
      <c r="C113" s="179"/>
      <c r="D113" s="217"/>
      <c r="E113" s="218"/>
      <c r="F113" s="221"/>
      <c r="G113" s="223"/>
      <c r="H113" s="223"/>
      <c r="I113" s="563"/>
    </row>
    <row r="114" spans="1:9" x14ac:dyDescent="0.25">
      <c r="A114" s="142" t="s">
        <v>182</v>
      </c>
      <c r="B114" s="179"/>
      <c r="C114" s="179"/>
      <c r="D114" s="217"/>
      <c r="E114" s="218"/>
      <c r="F114" s="221"/>
      <c r="G114" s="223"/>
      <c r="H114" s="223"/>
      <c r="I114" s="563"/>
    </row>
    <row r="115" spans="1:9" x14ac:dyDescent="0.25">
      <c r="A115" s="142" t="s">
        <v>185</v>
      </c>
      <c r="B115" s="179"/>
      <c r="C115" s="179"/>
      <c r="D115" s="217"/>
      <c r="E115" s="218"/>
      <c r="F115" s="221"/>
      <c r="G115" s="223"/>
      <c r="H115" s="223"/>
      <c r="I115" s="563"/>
    </row>
    <row r="116" spans="1:9" x14ac:dyDescent="0.25">
      <c r="A116" s="142" t="s">
        <v>186</v>
      </c>
      <c r="B116" s="179"/>
      <c r="C116" s="179"/>
      <c r="D116" s="217"/>
      <c r="E116" s="218"/>
      <c r="F116" s="221"/>
      <c r="G116" s="223"/>
      <c r="H116" s="223"/>
      <c r="I116" s="563"/>
    </row>
    <row r="117" spans="1:9" x14ac:dyDescent="0.25">
      <c r="A117" s="142" t="s">
        <v>187</v>
      </c>
      <c r="B117" s="179"/>
      <c r="C117" s="179"/>
      <c r="D117" s="217"/>
      <c r="E117" s="218"/>
      <c r="F117" s="221"/>
      <c r="G117" s="223"/>
      <c r="H117" s="223"/>
      <c r="I117" s="563"/>
    </row>
    <row r="118" spans="1:9" x14ac:dyDescent="0.25">
      <c r="A118" s="142" t="s">
        <v>188</v>
      </c>
      <c r="B118" s="179"/>
      <c r="C118" s="179"/>
      <c r="D118" s="217"/>
      <c r="E118" s="218"/>
      <c r="F118" s="221"/>
      <c r="G118" s="223"/>
      <c r="H118" s="223"/>
      <c r="I118" s="563"/>
    </row>
    <row r="119" spans="1:9" x14ac:dyDescent="0.25">
      <c r="A119" s="142" t="s">
        <v>189</v>
      </c>
      <c r="B119" s="179"/>
      <c r="C119" s="179"/>
      <c r="D119" s="217"/>
      <c r="E119" s="218"/>
      <c r="F119" s="221"/>
      <c r="G119" s="223"/>
      <c r="H119" s="223"/>
      <c r="I119" s="563"/>
    </row>
    <row r="120" spans="1:9" x14ac:dyDescent="0.25">
      <c r="A120" s="142" t="s">
        <v>190</v>
      </c>
      <c r="B120" s="179"/>
      <c r="C120" s="179"/>
      <c r="D120" s="217"/>
      <c r="E120" s="218"/>
      <c r="F120" s="221"/>
      <c r="G120" s="223"/>
      <c r="H120" s="223"/>
      <c r="I120" s="563"/>
    </row>
    <row r="121" spans="1:9" x14ac:dyDescent="0.25">
      <c r="A121" s="142" t="s">
        <v>191</v>
      </c>
      <c r="B121" s="179"/>
      <c r="C121" s="179"/>
      <c r="D121" s="217"/>
      <c r="E121" s="218"/>
      <c r="F121" s="221"/>
      <c r="G121" s="223"/>
      <c r="H121" s="223"/>
      <c r="I121" s="563"/>
    </row>
    <row r="122" spans="1:9" x14ac:dyDescent="0.25">
      <c r="A122" s="142" t="s">
        <v>192</v>
      </c>
      <c r="B122" s="179"/>
      <c r="C122" s="179"/>
      <c r="D122" s="217"/>
      <c r="E122" s="218"/>
      <c r="F122" s="221"/>
      <c r="G122" s="223"/>
      <c r="H122" s="223"/>
      <c r="I122" s="563"/>
    </row>
    <row r="123" spans="1:9" x14ac:dyDescent="0.25">
      <c r="A123" s="142" t="s">
        <v>193</v>
      </c>
      <c r="B123" s="179"/>
      <c r="C123" s="179"/>
      <c r="D123" s="217"/>
      <c r="E123" s="218"/>
      <c r="F123" s="221"/>
      <c r="G123" s="223"/>
      <c r="H123" s="223"/>
      <c r="I123" s="563"/>
    </row>
    <row r="124" spans="1:9" x14ac:dyDescent="0.25">
      <c r="A124" s="142" t="s">
        <v>194</v>
      </c>
      <c r="B124" s="179"/>
      <c r="C124" s="179"/>
      <c r="D124" s="217"/>
      <c r="E124" s="218"/>
      <c r="F124" s="221"/>
      <c r="G124" s="223"/>
      <c r="H124" s="223"/>
      <c r="I124" s="563"/>
    </row>
    <row r="125" spans="1:9" x14ac:dyDescent="0.25">
      <c r="A125" s="142" t="s">
        <v>195</v>
      </c>
      <c r="B125" s="179"/>
      <c r="C125" s="179"/>
      <c r="D125" s="217"/>
      <c r="E125" s="218"/>
      <c r="F125" s="221"/>
      <c r="G125" s="223"/>
      <c r="H125" s="223"/>
      <c r="I125" s="563"/>
    </row>
    <row r="126" spans="1:9" x14ac:dyDescent="0.25">
      <c r="A126" s="142" t="s">
        <v>196</v>
      </c>
      <c r="B126" s="180"/>
      <c r="C126" s="180"/>
      <c r="D126" s="219"/>
      <c r="E126" s="220"/>
      <c r="F126" s="222"/>
      <c r="G126" s="223"/>
      <c r="H126" s="223"/>
      <c r="I126" s="563"/>
    </row>
    <row r="127" spans="1:9" x14ac:dyDescent="0.25">
      <c r="A127" s="142" t="s">
        <v>197</v>
      </c>
      <c r="B127" s="180"/>
      <c r="C127" s="180"/>
      <c r="D127" s="219"/>
      <c r="E127" s="220"/>
      <c r="F127" s="222"/>
      <c r="G127" s="223"/>
      <c r="H127" s="223"/>
      <c r="I127" s="563"/>
    </row>
    <row r="128" spans="1:9" x14ac:dyDescent="0.25">
      <c r="A128" s="142" t="s">
        <v>198</v>
      </c>
      <c r="B128" s="180"/>
      <c r="C128" s="180"/>
      <c r="D128" s="219"/>
      <c r="E128" s="220"/>
      <c r="F128" s="222"/>
      <c r="G128" s="223"/>
      <c r="H128" s="223"/>
      <c r="I128" s="563"/>
    </row>
    <row r="129" spans="1:9" x14ac:dyDescent="0.25">
      <c r="A129" s="142" t="s">
        <v>199</v>
      </c>
      <c r="B129" s="180"/>
      <c r="C129" s="180"/>
      <c r="D129" s="219"/>
      <c r="E129" s="220"/>
      <c r="F129" s="222"/>
      <c r="G129" s="223"/>
      <c r="H129" s="223"/>
      <c r="I129" s="563"/>
    </row>
    <row r="130" spans="1:9" x14ac:dyDescent="0.25">
      <c r="A130" s="142" t="s">
        <v>200</v>
      </c>
      <c r="B130" s="180"/>
      <c r="C130" s="180"/>
      <c r="D130" s="219"/>
      <c r="E130" s="220"/>
      <c r="F130" s="222"/>
      <c r="G130" s="223"/>
      <c r="H130" s="223"/>
      <c r="I130" s="563"/>
    </row>
    <row r="131" spans="1:9" x14ac:dyDescent="0.25">
      <c r="A131" s="142" t="s">
        <v>201</v>
      </c>
      <c r="B131" s="180"/>
      <c r="C131" s="180"/>
      <c r="D131" s="219"/>
      <c r="E131" s="220"/>
      <c r="F131" s="222"/>
      <c r="G131" s="223"/>
      <c r="H131" s="223"/>
      <c r="I131" s="563"/>
    </row>
    <row r="132" spans="1:9" x14ac:dyDescent="0.25">
      <c r="A132" s="142" t="s">
        <v>202</v>
      </c>
      <c r="B132" s="180"/>
      <c r="C132" s="180"/>
      <c r="D132" s="219"/>
      <c r="E132" s="220"/>
      <c r="F132" s="222"/>
      <c r="G132" s="223"/>
      <c r="H132" s="223"/>
      <c r="I132" s="563"/>
    </row>
    <row r="133" spans="1:9" x14ac:dyDescent="0.25">
      <c r="A133" s="142" t="s">
        <v>203</v>
      </c>
      <c r="B133" s="180"/>
      <c r="C133" s="180"/>
      <c r="D133" s="219"/>
      <c r="E133" s="220"/>
      <c r="F133" s="222"/>
      <c r="G133" s="223"/>
      <c r="H133" s="223"/>
      <c r="I133" s="563"/>
    </row>
    <row r="134" spans="1:9" ht="15.75" thickBot="1" x14ac:dyDescent="0.3">
      <c r="A134" s="142" t="s">
        <v>204</v>
      </c>
      <c r="B134" s="180"/>
      <c r="C134" s="180"/>
      <c r="D134" s="219"/>
      <c r="E134" s="220"/>
      <c r="F134" s="222"/>
      <c r="G134" s="223"/>
      <c r="H134" s="223"/>
      <c r="I134" s="564"/>
    </row>
  </sheetData>
  <sheetProtection algorithmName="SHA-512" hashValue="1v8dMJIFEA+0QsNl6i3BDL59maCkIgPEqTd2b3jGCdgV7svqabOWPikrl2Rg7cKxxKbTnjsJwHYnhMvN2cG8eQ==" saltValue="fQg8Ee4sXisTsJXIAHFGmQ==" spinCount="100000" sheet="1" insertRows="0" selectLockedCells="1"/>
  <protectedRanges>
    <protectedRange sqref="A4 A48 A92 E5:F6 E49:F50 A5:C6 A49:C50 A93:C94 E93:F94" name="Bereich2_1"/>
    <protectedRange sqref="A1" name="Bereich2"/>
    <protectedRange sqref="G5:G6" name="Bereich2_1_1"/>
    <protectedRange sqref="G49:G50" name="Bereich2_1_2"/>
    <protectedRange sqref="G93:G94" name="Bereich2_1_3"/>
  </protectedRanges>
  <dataValidations count="1">
    <dataValidation allowBlank="1" showInputMessage="1" sqref="F7:F46 F51:F90 F95:F134"/>
  </dataValidations>
  <pageMargins left="0.7" right="0.7" top="0.78740157499999996" bottom="0.78740157499999996" header="0.3" footer="0.3"/>
  <pageSetup paperSize="9" orientation="portrait" r:id="rId1"/>
  <tableParts count="3">
    <tablePart r:id="rId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'+'!$B$29:$B$31</xm:f>
          </x14:formula1>
          <xm:sqref>H7:H46 H51:H90 H95:H134</xm:sqref>
        </x14:dataValidation>
        <x14:dataValidation type="list" allowBlank="1" showInputMessage="1">
          <x14:formula1>
            <xm:f>'+'!$B$21:$B$25</xm:f>
          </x14:formula1>
          <xm:sqref>G7:G46 G51:G90 G95:G134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rgb="FF66FF66"/>
  </sheetPr>
  <dimension ref="A1:C40"/>
  <sheetViews>
    <sheetView topLeftCell="A16" workbookViewId="0">
      <selection activeCell="B47" sqref="B47"/>
    </sheetView>
  </sheetViews>
  <sheetFormatPr baseColWidth="10" defaultRowHeight="15" x14ac:dyDescent="0.25"/>
  <cols>
    <col min="1" max="1" width="42.140625" style="27" customWidth="1"/>
    <col min="2" max="2" width="30.140625" style="27" bestFit="1" customWidth="1"/>
    <col min="3" max="3" width="37.140625" style="27" bestFit="1" customWidth="1"/>
    <col min="4" max="4" width="26.85546875" style="27" bestFit="1" customWidth="1"/>
    <col min="5" max="5" width="22.28515625" style="27" bestFit="1" customWidth="1"/>
    <col min="6" max="6" width="26" style="27" bestFit="1" customWidth="1"/>
    <col min="7" max="7" width="30" style="27" bestFit="1" customWidth="1"/>
    <col min="8" max="8" width="30" style="27" customWidth="1"/>
    <col min="9" max="9" width="36.85546875" style="27" bestFit="1" customWidth="1"/>
    <col min="10" max="10" width="36.85546875" style="27" customWidth="1"/>
    <col min="11" max="11" width="32" style="27" bestFit="1" customWidth="1"/>
    <col min="12" max="13" width="35.5703125" style="27" customWidth="1"/>
    <col min="14" max="14" width="32" style="27" bestFit="1" customWidth="1"/>
    <col min="15" max="16384" width="11.42578125" style="27"/>
  </cols>
  <sheetData>
    <row r="1" spans="1:3" ht="23.25" x14ac:dyDescent="0.35">
      <c r="A1" s="8" t="s">
        <v>316</v>
      </c>
    </row>
    <row r="4" spans="1:3" x14ac:dyDescent="0.25">
      <c r="A4" s="357" t="s">
        <v>260</v>
      </c>
      <c r="B4" s="356"/>
      <c r="C4" s="356"/>
    </row>
    <row r="5" spans="1:3" x14ac:dyDescent="0.25">
      <c r="A5" s="480"/>
      <c r="B5" s="481" t="s">
        <v>171</v>
      </c>
      <c r="C5" s="482" t="s">
        <v>225</v>
      </c>
    </row>
    <row r="6" spans="1:3" x14ac:dyDescent="0.25">
      <c r="A6" s="364" t="s">
        <v>119</v>
      </c>
      <c r="B6" s="410"/>
      <c r="C6" s="383" t="str">
        <f>IFERROR(B6/$B$10,"0,00%")</f>
        <v>0,00%</v>
      </c>
    </row>
    <row r="7" spans="1:3" x14ac:dyDescent="0.25">
      <c r="A7" s="364" t="s">
        <v>118</v>
      </c>
      <c r="B7" s="410"/>
      <c r="C7" s="383" t="str">
        <f t="shared" ref="C7:C9" si="0">IFERROR(B7/$B$10,"0,00%")</f>
        <v>0,00%</v>
      </c>
    </row>
    <row r="8" spans="1:3" x14ac:dyDescent="0.25">
      <c r="A8" s="364" t="s">
        <v>117</v>
      </c>
      <c r="B8" s="410"/>
      <c r="C8" s="383" t="str">
        <f t="shared" si="0"/>
        <v>0,00%</v>
      </c>
    </row>
    <row r="9" spans="1:3" ht="15.75" thickBot="1" x14ac:dyDescent="0.3">
      <c r="A9" s="362" t="s">
        <v>116</v>
      </c>
      <c r="B9" s="410"/>
      <c r="C9" s="383" t="str">
        <f t="shared" si="0"/>
        <v>0,00%</v>
      </c>
    </row>
    <row r="10" spans="1:3" ht="15.75" thickBot="1" x14ac:dyDescent="0.3">
      <c r="A10" s="361" t="s">
        <v>115</v>
      </c>
      <c r="B10" s="385">
        <f>SUM(B6:B9)</f>
        <v>0</v>
      </c>
      <c r="C10" s="369">
        <f>IFERROR(SUM(C6:C9),"")</f>
        <v>0</v>
      </c>
    </row>
    <row r="11" spans="1:3" x14ac:dyDescent="0.25">
      <c r="A11" s="358"/>
      <c r="B11" s="358"/>
      <c r="C11" s="358"/>
    </row>
    <row r="12" spans="1:3" x14ac:dyDescent="0.25">
      <c r="A12" s="357" t="s">
        <v>327</v>
      </c>
      <c r="B12" s="356"/>
      <c r="C12" s="356"/>
    </row>
    <row r="13" spans="1:3" ht="25.5" x14ac:dyDescent="0.25">
      <c r="A13" s="480"/>
      <c r="B13" s="483" t="s">
        <v>121</v>
      </c>
      <c r="C13" s="483" t="s">
        <v>120</v>
      </c>
    </row>
    <row r="14" spans="1:3" x14ac:dyDescent="0.25">
      <c r="A14" s="364" t="s">
        <v>119</v>
      </c>
      <c r="B14" s="411"/>
      <c r="C14" s="426">
        <f>IFERROR(ROUND(C6*$B$18,2),"")</f>
        <v>0</v>
      </c>
    </row>
    <row r="15" spans="1:3" x14ac:dyDescent="0.25">
      <c r="A15" s="364" t="s">
        <v>118</v>
      </c>
      <c r="B15" s="411"/>
      <c r="C15" s="426">
        <f t="shared" ref="C15:C17" si="1">IFERROR(ROUND(C7*$B$18,2),"")</f>
        <v>0</v>
      </c>
    </row>
    <row r="16" spans="1:3" x14ac:dyDescent="0.25">
      <c r="A16" s="363" t="s">
        <v>117</v>
      </c>
      <c r="B16" s="411"/>
      <c r="C16" s="426">
        <f t="shared" si="1"/>
        <v>0</v>
      </c>
    </row>
    <row r="17" spans="1:3" ht="15.75" thickBot="1" x14ac:dyDescent="0.3">
      <c r="A17" s="362" t="s">
        <v>116</v>
      </c>
      <c r="B17" s="412"/>
      <c r="C17" s="426">
        <f t="shared" si="1"/>
        <v>0</v>
      </c>
    </row>
    <row r="18" spans="1:3" ht="15.75" thickBot="1" x14ac:dyDescent="0.3">
      <c r="A18" s="361" t="s">
        <v>115</v>
      </c>
      <c r="B18" s="370">
        <f>SUM(B14:B17)</f>
        <v>0</v>
      </c>
      <c r="C18" s="427">
        <f>IFERROR(SUM(C14:C17),"")</f>
        <v>0</v>
      </c>
    </row>
    <row r="19" spans="1:3" x14ac:dyDescent="0.25">
      <c r="A19" s="358"/>
      <c r="B19" s="358"/>
      <c r="C19" s="356"/>
    </row>
    <row r="20" spans="1:3" x14ac:dyDescent="0.25">
      <c r="A20" s="484" t="s">
        <v>114</v>
      </c>
      <c r="B20" s="612"/>
      <c r="C20" s="356"/>
    </row>
    <row r="21" spans="1:3" x14ac:dyDescent="0.25">
      <c r="A21" s="358"/>
      <c r="B21" s="358"/>
      <c r="C21" s="356"/>
    </row>
    <row r="22" spans="1:3" ht="25.5" x14ac:dyDescent="0.25">
      <c r="A22" s="485" t="s">
        <v>328</v>
      </c>
      <c r="B22" s="413"/>
      <c r="C22" s="358"/>
    </row>
    <row r="23" spans="1:3" x14ac:dyDescent="0.25">
      <c r="A23" s="360"/>
      <c r="B23" s="359"/>
      <c r="C23" s="358"/>
    </row>
    <row r="24" spans="1:3" x14ac:dyDescent="0.25">
      <c r="A24" s="360"/>
      <c r="B24" s="359"/>
      <c r="C24" s="358"/>
    </row>
    <row r="25" spans="1:3" x14ac:dyDescent="0.25">
      <c r="A25" s="428" t="s">
        <v>184</v>
      </c>
      <c r="B25" s="429"/>
      <c r="C25" s="429"/>
    </row>
    <row r="26" spans="1:3" x14ac:dyDescent="0.25">
      <c r="A26" s="633"/>
      <c r="B26" s="634"/>
      <c r="C26" s="635"/>
    </row>
    <row r="27" spans="1:3" x14ac:dyDescent="0.25">
      <c r="A27" s="636"/>
      <c r="B27" s="637"/>
      <c r="C27" s="638"/>
    </row>
    <row r="28" spans="1:3" x14ac:dyDescent="0.25">
      <c r="A28" s="636"/>
      <c r="B28" s="637"/>
      <c r="C28" s="638"/>
    </row>
    <row r="29" spans="1:3" x14ac:dyDescent="0.25">
      <c r="A29" s="636"/>
      <c r="B29" s="637"/>
      <c r="C29" s="638"/>
    </row>
    <row r="30" spans="1:3" x14ac:dyDescent="0.25">
      <c r="A30" s="636"/>
      <c r="B30" s="637"/>
      <c r="C30" s="638"/>
    </row>
    <row r="31" spans="1:3" x14ac:dyDescent="0.25">
      <c r="A31" s="636"/>
      <c r="B31" s="637"/>
      <c r="C31" s="638"/>
    </row>
    <row r="32" spans="1:3" x14ac:dyDescent="0.25">
      <c r="A32" s="636"/>
      <c r="B32" s="637"/>
      <c r="C32" s="638"/>
    </row>
    <row r="33" spans="1:3" x14ac:dyDescent="0.25">
      <c r="A33" s="636"/>
      <c r="B33" s="637"/>
      <c r="C33" s="638"/>
    </row>
    <row r="34" spans="1:3" x14ac:dyDescent="0.25">
      <c r="A34" s="636"/>
      <c r="B34" s="637"/>
      <c r="C34" s="638"/>
    </row>
    <row r="35" spans="1:3" x14ac:dyDescent="0.25">
      <c r="A35" s="636"/>
      <c r="B35" s="637"/>
      <c r="C35" s="638"/>
    </row>
    <row r="36" spans="1:3" x14ac:dyDescent="0.25">
      <c r="A36" s="636"/>
      <c r="B36" s="637"/>
      <c r="C36" s="638"/>
    </row>
    <row r="37" spans="1:3" x14ac:dyDescent="0.25">
      <c r="A37" s="636"/>
      <c r="B37" s="637"/>
      <c r="C37" s="638"/>
    </row>
    <row r="38" spans="1:3" x14ac:dyDescent="0.25">
      <c r="A38" s="636"/>
      <c r="B38" s="637"/>
      <c r="C38" s="638"/>
    </row>
    <row r="39" spans="1:3" x14ac:dyDescent="0.25">
      <c r="A39" s="636"/>
      <c r="B39" s="637"/>
      <c r="C39" s="638"/>
    </row>
    <row r="40" spans="1:3" x14ac:dyDescent="0.25">
      <c r="A40" s="639"/>
      <c r="B40" s="640"/>
      <c r="C40" s="641"/>
    </row>
  </sheetData>
  <sheetProtection algorithmName="SHA-512" hashValue="8YVdYUY+2EhcVOMkLlkxVK9KPuouVETe0lCEsKd0lsxuOIcFqf22jLR0SKzK+Dark4cSfj2fE6Ux02Y8aK4R3Q==" saltValue="3MDXx0gQ2/h4kxk0n9Ujhw==" spinCount="100000" sheet="1" objects="1" scenarios="1"/>
  <protectedRanges>
    <protectedRange sqref="A1" name="Bereich2"/>
  </protectedRanges>
  <mergeCells count="1">
    <mergeCell ref="A26:C40"/>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66FF66"/>
  </sheetPr>
  <dimension ref="A1:O198"/>
  <sheetViews>
    <sheetView topLeftCell="K10" workbookViewId="0">
      <selection activeCell="O27" sqref="O27"/>
    </sheetView>
  </sheetViews>
  <sheetFormatPr baseColWidth="10" defaultRowHeight="15" x14ac:dyDescent="0.25"/>
  <cols>
    <col min="1" max="1" width="54" style="27" customWidth="1"/>
    <col min="2" max="2" width="30.140625" style="27" bestFit="1" customWidth="1"/>
    <col min="3" max="3" width="37.140625" style="27" bestFit="1" customWidth="1"/>
    <col min="4" max="4" width="26.85546875" style="415" bestFit="1" customWidth="1"/>
    <col min="5" max="5" width="22.28515625" style="415" bestFit="1" customWidth="1"/>
    <col min="6" max="6" width="29.140625" style="415" bestFit="1" customWidth="1"/>
    <col min="7" max="7" width="56.85546875" style="415" customWidth="1"/>
    <col min="8" max="8" width="41.140625" style="415" bestFit="1" customWidth="1"/>
    <col min="9" max="9" width="30" style="27" bestFit="1" customWidth="1"/>
    <col min="10" max="10" width="30" style="27" customWidth="1"/>
    <col min="11" max="11" width="40.5703125" style="27" bestFit="1" customWidth="1"/>
    <col min="12" max="12" width="37.5703125" style="27" bestFit="1" customWidth="1"/>
    <col min="13" max="13" width="32" style="27" bestFit="1" customWidth="1"/>
    <col min="14" max="14" width="29.5703125" style="27" bestFit="1" customWidth="1"/>
    <col min="15" max="15" width="49.140625" style="27" customWidth="1"/>
    <col min="16" max="16384" width="11.42578125" style="27"/>
  </cols>
  <sheetData>
    <row r="1" spans="1:3" ht="23.25" x14ac:dyDescent="0.35">
      <c r="A1" s="8" t="s">
        <v>324</v>
      </c>
    </row>
    <row r="4" spans="1:3" x14ac:dyDescent="0.25">
      <c r="A4" s="497" t="s">
        <v>260</v>
      </c>
      <c r="B4" s="356"/>
      <c r="C4" s="356"/>
    </row>
    <row r="5" spans="1:3" x14ac:dyDescent="0.25">
      <c r="A5" s="511"/>
      <c r="B5" s="481" t="s">
        <v>171</v>
      </c>
      <c r="C5" s="522" t="s">
        <v>170</v>
      </c>
    </row>
    <row r="6" spans="1:3" x14ac:dyDescent="0.25">
      <c r="A6" s="512" t="s">
        <v>119</v>
      </c>
      <c r="B6" s="410"/>
      <c r="C6" s="508" t="str">
        <f>IFERROR(B6/$B$10,"0,00%")</f>
        <v>0,00%</v>
      </c>
    </row>
    <row r="7" spans="1:3" x14ac:dyDescent="0.25">
      <c r="A7" s="512" t="s">
        <v>118</v>
      </c>
      <c r="B7" s="410"/>
      <c r="C7" s="508" t="str">
        <f t="shared" ref="C7:C9" si="0">IFERROR(B7/$B$10,"0,00%")</f>
        <v>0,00%</v>
      </c>
    </row>
    <row r="8" spans="1:3" x14ac:dyDescent="0.25">
      <c r="A8" s="512" t="s">
        <v>117</v>
      </c>
      <c r="B8" s="410"/>
      <c r="C8" s="508" t="str">
        <f t="shared" si="0"/>
        <v>0,00%</v>
      </c>
    </row>
    <row r="9" spans="1:3" ht="15.75" thickBot="1" x14ac:dyDescent="0.3">
      <c r="A9" s="513" t="s">
        <v>116</v>
      </c>
      <c r="B9" s="410"/>
      <c r="C9" s="508" t="str">
        <f t="shared" si="0"/>
        <v>0,00%</v>
      </c>
    </row>
    <row r="10" spans="1:3" ht="15.75" thickBot="1" x14ac:dyDescent="0.3">
      <c r="A10" s="514" t="s">
        <v>115</v>
      </c>
      <c r="B10" s="510">
        <f>SUM(B6:B9)</f>
        <v>0</v>
      </c>
      <c r="C10" s="509">
        <f>IFERROR(SUM(C6:C9),"")</f>
        <v>0</v>
      </c>
    </row>
    <row r="11" spans="1:3" x14ac:dyDescent="0.25">
      <c r="A11" s="358"/>
      <c r="B11" s="358"/>
      <c r="C11" s="358"/>
    </row>
    <row r="12" spans="1:3" x14ac:dyDescent="0.25">
      <c r="A12" s="501" t="s">
        <v>325</v>
      </c>
      <c r="B12" s="356"/>
      <c r="C12" s="356"/>
    </row>
    <row r="13" spans="1:3" ht="25.5" x14ac:dyDescent="0.25">
      <c r="A13" s="511"/>
      <c r="B13" s="483" t="s">
        <v>165</v>
      </c>
      <c r="C13" s="504" t="s">
        <v>120</v>
      </c>
    </row>
    <row r="14" spans="1:3" x14ac:dyDescent="0.25">
      <c r="A14" s="512" t="s">
        <v>119</v>
      </c>
      <c r="B14" s="411"/>
      <c r="C14" s="516" t="str">
        <f>IFERROR(B14/$B$18,"")</f>
        <v/>
      </c>
    </row>
    <row r="15" spans="1:3" x14ac:dyDescent="0.25">
      <c r="A15" s="512" t="s">
        <v>118</v>
      </c>
      <c r="B15" s="411"/>
      <c r="C15" s="516" t="str">
        <f t="shared" ref="C15:C17" si="1">IFERROR(B15/$B$18,"")</f>
        <v/>
      </c>
    </row>
    <row r="16" spans="1:3" x14ac:dyDescent="0.25">
      <c r="A16" s="515" t="s">
        <v>117</v>
      </c>
      <c r="B16" s="411"/>
      <c r="C16" s="516" t="str">
        <f t="shared" si="1"/>
        <v/>
      </c>
    </row>
    <row r="17" spans="1:15" ht="15.75" thickBot="1" x14ac:dyDescent="0.3">
      <c r="A17" s="513" t="s">
        <v>116</v>
      </c>
      <c r="B17" s="412"/>
      <c r="C17" s="516" t="str">
        <f t="shared" si="1"/>
        <v/>
      </c>
    </row>
    <row r="18" spans="1:15" ht="15.75" thickBot="1" x14ac:dyDescent="0.3">
      <c r="A18" s="514" t="s">
        <v>115</v>
      </c>
      <c r="B18" s="517">
        <f>SUM(B14:B17)</f>
        <v>0</v>
      </c>
      <c r="C18" s="509">
        <f>IFERROR(SUM(C14:C17),"")</f>
        <v>0</v>
      </c>
    </row>
    <row r="19" spans="1:15" x14ac:dyDescent="0.25">
      <c r="A19" s="358"/>
      <c r="B19" s="358"/>
      <c r="C19" s="356"/>
    </row>
    <row r="20" spans="1:15" x14ac:dyDescent="0.25">
      <c r="A20" s="484" t="s">
        <v>114</v>
      </c>
      <c r="B20" s="612"/>
      <c r="C20" s="356"/>
    </row>
    <row r="21" spans="1:15" x14ac:dyDescent="0.25">
      <c r="A21" s="358"/>
      <c r="B21" s="358"/>
      <c r="C21" s="356"/>
    </row>
    <row r="22" spans="1:15" ht="25.5" x14ac:dyDescent="0.25">
      <c r="A22" s="485" t="s">
        <v>172</v>
      </c>
      <c r="B22" s="413"/>
      <c r="C22" s="358"/>
    </row>
    <row r="23" spans="1:15" x14ac:dyDescent="0.25">
      <c r="A23" s="360"/>
      <c r="B23" s="359"/>
      <c r="C23" s="358"/>
    </row>
    <row r="24" spans="1:15" x14ac:dyDescent="0.25">
      <c r="A24" s="360" t="s">
        <v>208</v>
      </c>
      <c r="B24" s="359"/>
      <c r="C24" s="358"/>
    </row>
    <row r="25" spans="1:15" x14ac:dyDescent="0.25">
      <c r="A25" s="357"/>
      <c r="B25" s="356"/>
      <c r="C25" s="356"/>
    </row>
    <row r="26" spans="1:15" ht="38.25" x14ac:dyDescent="0.25">
      <c r="A26" s="481" t="s">
        <v>113</v>
      </c>
      <c r="B26" s="483" t="s">
        <v>224</v>
      </c>
      <c r="C26" s="483" t="s">
        <v>149</v>
      </c>
      <c r="D26" s="486" t="s">
        <v>110</v>
      </c>
      <c r="E26" s="487" t="s">
        <v>109</v>
      </c>
      <c r="F26" s="488" t="s">
        <v>207</v>
      </c>
      <c r="G26" s="488" t="s">
        <v>206</v>
      </c>
      <c r="H26" s="489" t="s">
        <v>205</v>
      </c>
      <c r="I26" s="490" t="s">
        <v>210</v>
      </c>
      <c r="J26" s="491" t="s">
        <v>211</v>
      </c>
      <c r="K26" s="483" t="s">
        <v>212</v>
      </c>
      <c r="L26" s="492" t="s">
        <v>213</v>
      </c>
      <c r="M26" s="483" t="s">
        <v>183</v>
      </c>
      <c r="N26" s="483" t="s">
        <v>223</v>
      </c>
      <c r="O26" s="492" t="s">
        <v>3</v>
      </c>
    </row>
    <row r="27" spans="1:15" ht="28.5" customHeight="1" x14ac:dyDescent="0.25">
      <c r="A27" s="645" t="s">
        <v>107</v>
      </c>
      <c r="B27" s="648">
        <f>Kostenübersicht!C2</f>
        <v>0</v>
      </c>
      <c r="C27" s="651"/>
      <c r="D27" s="654" t="str">
        <f>IFERROR(VLOOKUP($C27,'+'!$C$39:$E$50,2,FALSE),"")</f>
        <v/>
      </c>
      <c r="E27" s="657" t="str">
        <f>IFERROR(VLOOKUP($C27,'+'!$C$39:$E$50,3,FALSE),"")</f>
        <v/>
      </c>
      <c r="F27" s="660">
        <v>12</v>
      </c>
      <c r="G27" s="642">
        <v>68000</v>
      </c>
      <c r="H27" s="642" t="str">
        <f>IFERROR((G27*E27)/(12)*F27,"")</f>
        <v/>
      </c>
      <c r="I27" s="418"/>
      <c r="J27" s="419"/>
      <c r="K27" s="420"/>
      <c r="L27" s="421"/>
      <c r="M27" s="430"/>
      <c r="N27" s="341"/>
      <c r="O27" s="434"/>
    </row>
    <row r="28" spans="1:15" x14ac:dyDescent="0.25">
      <c r="A28" s="646"/>
      <c r="B28" s="649"/>
      <c r="C28" s="652"/>
      <c r="D28" s="655"/>
      <c r="E28" s="658"/>
      <c r="F28" s="661"/>
      <c r="G28" s="643"/>
      <c r="H28" s="643"/>
      <c r="I28" s="418"/>
      <c r="J28" s="419"/>
      <c r="K28" s="420"/>
      <c r="L28" s="421"/>
      <c r="M28" s="430"/>
      <c r="N28" s="341"/>
      <c r="O28" s="434"/>
    </row>
    <row r="29" spans="1:15" x14ac:dyDescent="0.25">
      <c r="A29" s="646"/>
      <c r="B29" s="649"/>
      <c r="C29" s="652"/>
      <c r="D29" s="655"/>
      <c r="E29" s="658"/>
      <c r="F29" s="661"/>
      <c r="G29" s="643"/>
      <c r="H29" s="643"/>
      <c r="I29" s="418"/>
      <c r="J29" s="419"/>
      <c r="K29" s="420"/>
      <c r="L29" s="421"/>
      <c r="M29" s="430"/>
      <c r="N29" s="341"/>
      <c r="O29" s="434"/>
    </row>
    <row r="30" spans="1:15" x14ac:dyDescent="0.25">
      <c r="A30" s="646"/>
      <c r="B30" s="649"/>
      <c r="C30" s="652"/>
      <c r="D30" s="655"/>
      <c r="E30" s="658"/>
      <c r="F30" s="661"/>
      <c r="G30" s="643"/>
      <c r="H30" s="643"/>
      <c r="I30" s="418"/>
      <c r="J30" s="419"/>
      <c r="K30" s="420"/>
      <c r="L30" s="421"/>
      <c r="M30" s="430"/>
      <c r="N30" s="341"/>
      <c r="O30" s="434"/>
    </row>
    <row r="31" spans="1:15" x14ac:dyDescent="0.25">
      <c r="A31" s="646"/>
      <c r="B31" s="649"/>
      <c r="C31" s="652"/>
      <c r="D31" s="655"/>
      <c r="E31" s="658"/>
      <c r="F31" s="661"/>
      <c r="G31" s="643"/>
      <c r="H31" s="643"/>
      <c r="I31" s="418"/>
      <c r="J31" s="419"/>
      <c r="K31" s="420"/>
      <c r="L31" s="421"/>
      <c r="M31" s="430"/>
      <c r="N31" s="341"/>
      <c r="O31" s="434"/>
    </row>
    <row r="32" spans="1:15" x14ac:dyDescent="0.25">
      <c r="A32" s="646"/>
      <c r="B32" s="649"/>
      <c r="C32" s="652"/>
      <c r="D32" s="655"/>
      <c r="E32" s="658"/>
      <c r="F32" s="661"/>
      <c r="G32" s="643"/>
      <c r="H32" s="643"/>
      <c r="I32" s="418"/>
      <c r="J32" s="419"/>
      <c r="K32" s="420"/>
      <c r="L32" s="421"/>
      <c r="M32" s="430"/>
      <c r="N32" s="341"/>
      <c r="O32" s="434"/>
    </row>
    <row r="33" spans="1:15" x14ac:dyDescent="0.25">
      <c r="A33" s="646"/>
      <c r="B33" s="649"/>
      <c r="C33" s="652"/>
      <c r="D33" s="655"/>
      <c r="E33" s="658"/>
      <c r="F33" s="661"/>
      <c r="G33" s="643"/>
      <c r="H33" s="643"/>
      <c r="I33" s="418"/>
      <c r="J33" s="419"/>
      <c r="K33" s="420"/>
      <c r="L33" s="421"/>
      <c r="M33" s="430"/>
      <c r="N33" s="341"/>
      <c r="O33" s="434"/>
    </row>
    <row r="34" spans="1:15" x14ac:dyDescent="0.25">
      <c r="A34" s="646"/>
      <c r="B34" s="649"/>
      <c r="C34" s="652"/>
      <c r="D34" s="655"/>
      <c r="E34" s="658"/>
      <c r="F34" s="661"/>
      <c r="G34" s="643"/>
      <c r="H34" s="643"/>
      <c r="I34" s="418"/>
      <c r="J34" s="419"/>
      <c r="K34" s="420"/>
      <c r="L34" s="421"/>
      <c r="M34" s="430"/>
      <c r="N34" s="341"/>
      <c r="O34" s="434"/>
    </row>
    <row r="35" spans="1:15" x14ac:dyDescent="0.25">
      <c r="A35" s="646"/>
      <c r="B35" s="649"/>
      <c r="C35" s="652"/>
      <c r="D35" s="655"/>
      <c r="E35" s="658"/>
      <c r="F35" s="661"/>
      <c r="G35" s="643"/>
      <c r="H35" s="643"/>
      <c r="I35" s="418"/>
      <c r="J35" s="419"/>
      <c r="K35" s="420"/>
      <c r="L35" s="421"/>
      <c r="M35" s="430"/>
      <c r="N35" s="341"/>
      <c r="O35" s="434"/>
    </row>
    <row r="36" spans="1:15" x14ac:dyDescent="0.25">
      <c r="A36" s="646"/>
      <c r="B36" s="649"/>
      <c r="C36" s="652"/>
      <c r="D36" s="655"/>
      <c r="E36" s="658"/>
      <c r="F36" s="661"/>
      <c r="G36" s="643"/>
      <c r="H36" s="643"/>
      <c r="I36" s="418"/>
      <c r="J36" s="419"/>
      <c r="K36" s="420"/>
      <c r="L36" s="421"/>
      <c r="M36" s="430"/>
      <c r="N36" s="341"/>
      <c r="O36" s="434"/>
    </row>
    <row r="37" spans="1:15" x14ac:dyDescent="0.25">
      <c r="A37" s="646"/>
      <c r="B37" s="649"/>
      <c r="C37" s="652"/>
      <c r="D37" s="655"/>
      <c r="E37" s="658"/>
      <c r="F37" s="661"/>
      <c r="G37" s="643"/>
      <c r="H37" s="643"/>
      <c r="I37" s="418"/>
      <c r="J37" s="419"/>
      <c r="K37" s="420"/>
      <c r="L37" s="421"/>
      <c r="M37" s="430"/>
      <c r="N37" s="341"/>
      <c r="O37" s="434"/>
    </row>
    <row r="38" spans="1:15" x14ac:dyDescent="0.25">
      <c r="A38" s="646"/>
      <c r="B38" s="649"/>
      <c r="C38" s="652"/>
      <c r="D38" s="655"/>
      <c r="E38" s="658"/>
      <c r="F38" s="661"/>
      <c r="G38" s="643"/>
      <c r="H38" s="643"/>
      <c r="I38" s="418"/>
      <c r="J38" s="419"/>
      <c r="K38" s="420"/>
      <c r="L38" s="421"/>
      <c r="M38" s="430"/>
      <c r="N38" s="341"/>
      <c r="O38" s="434"/>
    </row>
    <row r="39" spans="1:15" x14ac:dyDescent="0.25">
      <c r="A39" s="646"/>
      <c r="B39" s="649"/>
      <c r="C39" s="652"/>
      <c r="D39" s="655"/>
      <c r="E39" s="658"/>
      <c r="F39" s="661"/>
      <c r="G39" s="643"/>
      <c r="H39" s="643"/>
      <c r="I39" s="418"/>
      <c r="J39" s="419"/>
      <c r="K39" s="420"/>
      <c r="L39" s="421"/>
      <c r="M39" s="430"/>
      <c r="N39" s="341"/>
      <c r="O39" s="434"/>
    </row>
    <row r="40" spans="1:15" x14ac:dyDescent="0.25">
      <c r="A40" s="646"/>
      <c r="B40" s="649"/>
      <c r="C40" s="652"/>
      <c r="D40" s="655"/>
      <c r="E40" s="658"/>
      <c r="F40" s="661"/>
      <c r="G40" s="643"/>
      <c r="H40" s="643"/>
      <c r="I40" s="418"/>
      <c r="J40" s="419"/>
      <c r="K40" s="420"/>
      <c r="L40" s="421"/>
      <c r="M40" s="430"/>
      <c r="N40" s="341"/>
      <c r="O40" s="434"/>
    </row>
    <row r="41" spans="1:15" x14ac:dyDescent="0.25">
      <c r="A41" s="646"/>
      <c r="B41" s="649"/>
      <c r="C41" s="652"/>
      <c r="D41" s="655"/>
      <c r="E41" s="658"/>
      <c r="F41" s="661"/>
      <c r="G41" s="643"/>
      <c r="H41" s="643"/>
      <c r="I41" s="418"/>
      <c r="J41" s="419"/>
      <c r="K41" s="420"/>
      <c r="L41" s="421"/>
      <c r="M41" s="430"/>
      <c r="N41" s="341"/>
      <c r="O41" s="434"/>
    </row>
    <row r="42" spans="1:15" x14ac:dyDescent="0.25">
      <c r="A42" s="646"/>
      <c r="B42" s="649"/>
      <c r="C42" s="652"/>
      <c r="D42" s="655"/>
      <c r="E42" s="658"/>
      <c r="F42" s="661"/>
      <c r="G42" s="643"/>
      <c r="H42" s="643"/>
      <c r="I42" s="418"/>
      <c r="J42" s="419"/>
      <c r="K42" s="420"/>
      <c r="L42" s="421"/>
      <c r="M42" s="430"/>
      <c r="N42" s="341"/>
      <c r="O42" s="434"/>
    </row>
    <row r="43" spans="1:15" x14ac:dyDescent="0.25">
      <c r="A43" s="646"/>
      <c r="B43" s="649"/>
      <c r="C43" s="652"/>
      <c r="D43" s="655"/>
      <c r="E43" s="658"/>
      <c r="F43" s="661"/>
      <c r="G43" s="643"/>
      <c r="H43" s="643"/>
      <c r="I43" s="418"/>
      <c r="J43" s="419"/>
      <c r="K43" s="420"/>
      <c r="L43" s="421"/>
      <c r="M43" s="430"/>
      <c r="N43" s="341"/>
      <c r="O43" s="434"/>
    </row>
    <row r="44" spans="1:15" x14ac:dyDescent="0.25">
      <c r="A44" s="646"/>
      <c r="B44" s="649"/>
      <c r="C44" s="652"/>
      <c r="D44" s="655"/>
      <c r="E44" s="658"/>
      <c r="F44" s="661"/>
      <c r="G44" s="643"/>
      <c r="H44" s="643"/>
      <c r="I44" s="418"/>
      <c r="J44" s="419"/>
      <c r="K44" s="420"/>
      <c r="L44" s="421"/>
      <c r="M44" s="430"/>
      <c r="N44" s="341"/>
      <c r="O44" s="434"/>
    </row>
    <row r="45" spans="1:15" x14ac:dyDescent="0.25">
      <c r="A45" s="646"/>
      <c r="B45" s="649"/>
      <c r="C45" s="652"/>
      <c r="D45" s="655"/>
      <c r="E45" s="658"/>
      <c r="F45" s="661"/>
      <c r="G45" s="643"/>
      <c r="H45" s="643"/>
      <c r="I45" s="418"/>
      <c r="J45" s="419"/>
      <c r="K45" s="420"/>
      <c r="L45" s="421"/>
      <c r="M45" s="430"/>
      <c r="N45" s="341"/>
      <c r="O45" s="434"/>
    </row>
    <row r="46" spans="1:15" x14ac:dyDescent="0.25">
      <c r="A46" s="647"/>
      <c r="B46" s="650"/>
      <c r="C46" s="653"/>
      <c r="D46" s="656"/>
      <c r="E46" s="659"/>
      <c r="F46" s="662"/>
      <c r="G46" s="644"/>
      <c r="H46" s="644"/>
      <c r="I46" s="418"/>
      <c r="J46" s="419"/>
      <c r="K46" s="420"/>
      <c r="L46" s="421"/>
      <c r="M46" s="430"/>
      <c r="N46" s="341"/>
      <c r="O46" s="434"/>
    </row>
    <row r="47" spans="1:15" x14ac:dyDescent="0.25">
      <c r="A47" s="355"/>
      <c r="B47" s="431"/>
      <c r="C47" s="354"/>
      <c r="D47" s="416"/>
      <c r="E47" s="416"/>
      <c r="F47" s="433"/>
      <c r="G47" s="417"/>
      <c r="H47" s="417"/>
      <c r="I47" s="351"/>
      <c r="J47" s="379"/>
      <c r="K47" s="353"/>
      <c r="L47" s="352"/>
      <c r="M47" s="351"/>
      <c r="O47" s="120"/>
    </row>
    <row r="48" spans="1:15" x14ac:dyDescent="0.25">
      <c r="A48" s="666" t="s">
        <v>106</v>
      </c>
      <c r="B48" s="648">
        <f>B27</f>
        <v>0</v>
      </c>
      <c r="C48" s="651"/>
      <c r="D48" s="654" t="str">
        <f>IFERROR(VLOOKUP($C48,'+'!$C$39:$E$50,2,FALSE),"")</f>
        <v/>
      </c>
      <c r="E48" s="654" t="str">
        <f>IFERROR(VLOOKUP($C48,'+'!$C$39:$E$50,3,FALSE),"")</f>
        <v/>
      </c>
      <c r="F48" s="660">
        <v>12</v>
      </c>
      <c r="G48" s="642">
        <v>68000</v>
      </c>
      <c r="H48" s="663" t="str">
        <f>IFERROR((G48*E48)/(12)*F48,"")</f>
        <v/>
      </c>
      <c r="I48" s="418"/>
      <c r="J48" s="419"/>
      <c r="K48" s="420"/>
      <c r="L48" s="421"/>
      <c r="M48" s="430"/>
      <c r="N48" s="341"/>
      <c r="O48" s="341"/>
    </row>
    <row r="49" spans="1:15" x14ac:dyDescent="0.25">
      <c r="A49" s="667"/>
      <c r="B49" s="669"/>
      <c r="C49" s="652"/>
      <c r="D49" s="655"/>
      <c r="E49" s="655"/>
      <c r="F49" s="661"/>
      <c r="G49" s="643"/>
      <c r="H49" s="664"/>
      <c r="I49" s="418"/>
      <c r="J49" s="419"/>
      <c r="K49" s="420"/>
      <c r="L49" s="421"/>
      <c r="M49" s="430"/>
      <c r="N49" s="341"/>
      <c r="O49" s="341"/>
    </row>
    <row r="50" spans="1:15" x14ac:dyDescent="0.25">
      <c r="A50" s="667"/>
      <c r="B50" s="669"/>
      <c r="C50" s="652"/>
      <c r="D50" s="655"/>
      <c r="E50" s="655"/>
      <c r="F50" s="661"/>
      <c r="G50" s="643"/>
      <c r="H50" s="664"/>
      <c r="I50" s="418"/>
      <c r="J50" s="419"/>
      <c r="K50" s="420"/>
      <c r="L50" s="421"/>
      <c r="M50" s="430"/>
      <c r="N50" s="341"/>
      <c r="O50" s="341"/>
    </row>
    <row r="51" spans="1:15" x14ac:dyDescent="0.25">
      <c r="A51" s="667"/>
      <c r="B51" s="669"/>
      <c r="C51" s="652"/>
      <c r="D51" s="655"/>
      <c r="E51" s="655"/>
      <c r="F51" s="661"/>
      <c r="G51" s="643"/>
      <c r="H51" s="664"/>
      <c r="I51" s="418"/>
      <c r="J51" s="419"/>
      <c r="K51" s="420"/>
      <c r="L51" s="421"/>
      <c r="M51" s="430"/>
      <c r="N51" s="341"/>
      <c r="O51" s="341"/>
    </row>
    <row r="52" spans="1:15" x14ac:dyDescent="0.25">
      <c r="A52" s="667"/>
      <c r="B52" s="669"/>
      <c r="C52" s="652"/>
      <c r="D52" s="655"/>
      <c r="E52" s="655"/>
      <c r="F52" s="661"/>
      <c r="G52" s="643"/>
      <c r="H52" s="664"/>
      <c r="I52" s="418"/>
      <c r="J52" s="419"/>
      <c r="K52" s="420"/>
      <c r="L52" s="421"/>
      <c r="M52" s="430"/>
      <c r="N52" s="341"/>
      <c r="O52" s="341"/>
    </row>
    <row r="53" spans="1:15" x14ac:dyDescent="0.25">
      <c r="A53" s="667"/>
      <c r="B53" s="669"/>
      <c r="C53" s="652"/>
      <c r="D53" s="655"/>
      <c r="E53" s="655"/>
      <c r="F53" s="661"/>
      <c r="G53" s="643"/>
      <c r="H53" s="664"/>
      <c r="I53" s="418"/>
      <c r="J53" s="419"/>
      <c r="K53" s="420"/>
      <c r="L53" s="421"/>
      <c r="M53" s="430"/>
      <c r="N53" s="341"/>
      <c r="O53" s="341"/>
    </row>
    <row r="54" spans="1:15" x14ac:dyDescent="0.25">
      <c r="A54" s="667"/>
      <c r="B54" s="669"/>
      <c r="C54" s="652"/>
      <c r="D54" s="655"/>
      <c r="E54" s="655"/>
      <c r="F54" s="661"/>
      <c r="G54" s="643"/>
      <c r="H54" s="664"/>
      <c r="I54" s="418"/>
      <c r="J54" s="419"/>
      <c r="K54" s="420"/>
      <c r="L54" s="421"/>
      <c r="M54" s="430"/>
      <c r="N54" s="341"/>
      <c r="O54" s="341"/>
    </row>
    <row r="55" spans="1:15" x14ac:dyDescent="0.25">
      <c r="A55" s="667"/>
      <c r="B55" s="669"/>
      <c r="C55" s="652"/>
      <c r="D55" s="655"/>
      <c r="E55" s="655"/>
      <c r="F55" s="661"/>
      <c r="G55" s="643"/>
      <c r="H55" s="664"/>
      <c r="I55" s="418"/>
      <c r="J55" s="419"/>
      <c r="K55" s="420"/>
      <c r="L55" s="421"/>
      <c r="M55" s="430"/>
      <c r="N55" s="341"/>
      <c r="O55" s="341"/>
    </row>
    <row r="56" spans="1:15" x14ac:dyDescent="0.25">
      <c r="A56" s="667"/>
      <c r="B56" s="669"/>
      <c r="C56" s="652"/>
      <c r="D56" s="655"/>
      <c r="E56" s="655"/>
      <c r="F56" s="661"/>
      <c r="G56" s="643"/>
      <c r="H56" s="664"/>
      <c r="I56" s="418"/>
      <c r="J56" s="419"/>
      <c r="K56" s="420"/>
      <c r="L56" s="421"/>
      <c r="M56" s="430"/>
      <c r="N56" s="341"/>
      <c r="O56" s="341"/>
    </row>
    <row r="57" spans="1:15" x14ac:dyDescent="0.25">
      <c r="A57" s="667"/>
      <c r="B57" s="669"/>
      <c r="C57" s="652"/>
      <c r="D57" s="655"/>
      <c r="E57" s="655"/>
      <c r="F57" s="661"/>
      <c r="G57" s="643"/>
      <c r="H57" s="664"/>
      <c r="I57" s="418"/>
      <c r="J57" s="419"/>
      <c r="K57" s="420"/>
      <c r="L57" s="421"/>
      <c r="M57" s="430"/>
      <c r="N57" s="341"/>
      <c r="O57" s="341"/>
    </row>
    <row r="58" spans="1:15" x14ac:dyDescent="0.25">
      <c r="A58" s="667"/>
      <c r="B58" s="669"/>
      <c r="C58" s="652"/>
      <c r="D58" s="655"/>
      <c r="E58" s="655"/>
      <c r="F58" s="661"/>
      <c r="G58" s="643"/>
      <c r="H58" s="664"/>
      <c r="I58" s="418"/>
      <c r="J58" s="419"/>
      <c r="K58" s="420"/>
      <c r="L58" s="421"/>
      <c r="M58" s="430"/>
      <c r="N58" s="341"/>
      <c r="O58" s="341"/>
    </row>
    <row r="59" spans="1:15" x14ac:dyDescent="0.25">
      <c r="A59" s="667"/>
      <c r="B59" s="669"/>
      <c r="C59" s="652"/>
      <c r="D59" s="655"/>
      <c r="E59" s="655"/>
      <c r="F59" s="661"/>
      <c r="G59" s="643"/>
      <c r="H59" s="664"/>
      <c r="I59" s="418"/>
      <c r="J59" s="419"/>
      <c r="K59" s="420"/>
      <c r="L59" s="421"/>
      <c r="M59" s="430"/>
      <c r="N59" s="341"/>
      <c r="O59" s="341"/>
    </row>
    <row r="60" spans="1:15" x14ac:dyDescent="0.25">
      <c r="A60" s="667"/>
      <c r="B60" s="669"/>
      <c r="C60" s="652"/>
      <c r="D60" s="655"/>
      <c r="E60" s="655"/>
      <c r="F60" s="661"/>
      <c r="G60" s="643"/>
      <c r="H60" s="664"/>
      <c r="I60" s="418"/>
      <c r="J60" s="419"/>
      <c r="K60" s="420"/>
      <c r="L60" s="421"/>
      <c r="M60" s="430"/>
      <c r="N60" s="341"/>
      <c r="O60" s="341"/>
    </row>
    <row r="61" spans="1:15" x14ac:dyDescent="0.25">
      <c r="A61" s="667"/>
      <c r="B61" s="669"/>
      <c r="C61" s="652"/>
      <c r="D61" s="655"/>
      <c r="E61" s="655"/>
      <c r="F61" s="661"/>
      <c r="G61" s="643"/>
      <c r="H61" s="664"/>
      <c r="I61" s="418"/>
      <c r="J61" s="419"/>
      <c r="K61" s="420"/>
      <c r="L61" s="421"/>
      <c r="M61" s="430"/>
      <c r="N61" s="341"/>
      <c r="O61" s="341"/>
    </row>
    <row r="62" spans="1:15" x14ac:dyDescent="0.25">
      <c r="A62" s="667"/>
      <c r="B62" s="669"/>
      <c r="C62" s="652"/>
      <c r="D62" s="655"/>
      <c r="E62" s="655"/>
      <c r="F62" s="661"/>
      <c r="G62" s="643"/>
      <c r="H62" s="664"/>
      <c r="I62" s="418"/>
      <c r="J62" s="419"/>
      <c r="K62" s="420"/>
      <c r="L62" s="421"/>
      <c r="M62" s="430"/>
      <c r="N62" s="341"/>
      <c r="O62" s="341"/>
    </row>
    <row r="63" spans="1:15" x14ac:dyDescent="0.25">
      <c r="A63" s="667"/>
      <c r="B63" s="669"/>
      <c r="C63" s="652"/>
      <c r="D63" s="655"/>
      <c r="E63" s="655"/>
      <c r="F63" s="661"/>
      <c r="G63" s="643"/>
      <c r="H63" s="664"/>
      <c r="I63" s="418"/>
      <c r="J63" s="419"/>
      <c r="K63" s="420"/>
      <c r="L63" s="421"/>
      <c r="M63" s="430"/>
      <c r="N63" s="341"/>
      <c r="O63" s="341"/>
    </row>
    <row r="64" spans="1:15" x14ac:dyDescent="0.25">
      <c r="A64" s="667"/>
      <c r="B64" s="669"/>
      <c r="C64" s="652"/>
      <c r="D64" s="655"/>
      <c r="E64" s="655"/>
      <c r="F64" s="661"/>
      <c r="G64" s="643"/>
      <c r="H64" s="664"/>
      <c r="I64" s="418"/>
      <c r="J64" s="419"/>
      <c r="K64" s="420"/>
      <c r="L64" s="421"/>
      <c r="M64" s="430"/>
      <c r="N64" s="341"/>
      <c r="O64" s="341"/>
    </row>
    <row r="65" spans="1:15" x14ac:dyDescent="0.25">
      <c r="A65" s="667"/>
      <c r="B65" s="669"/>
      <c r="C65" s="652"/>
      <c r="D65" s="655"/>
      <c r="E65" s="655"/>
      <c r="F65" s="661"/>
      <c r="G65" s="643"/>
      <c r="H65" s="664"/>
      <c r="I65" s="418"/>
      <c r="J65" s="419"/>
      <c r="K65" s="420"/>
      <c r="L65" s="421"/>
      <c r="M65" s="430"/>
      <c r="N65" s="341"/>
      <c r="O65" s="341"/>
    </row>
    <row r="66" spans="1:15" x14ac:dyDescent="0.25">
      <c r="A66" s="667"/>
      <c r="B66" s="669"/>
      <c r="C66" s="652"/>
      <c r="D66" s="655"/>
      <c r="E66" s="655"/>
      <c r="F66" s="661"/>
      <c r="G66" s="643"/>
      <c r="H66" s="664"/>
      <c r="I66" s="418"/>
      <c r="J66" s="419"/>
      <c r="K66" s="420"/>
      <c r="L66" s="421"/>
      <c r="M66" s="430"/>
      <c r="N66" s="341"/>
      <c r="O66" s="341"/>
    </row>
    <row r="67" spans="1:15" x14ac:dyDescent="0.25">
      <c r="A67" s="668"/>
      <c r="B67" s="670"/>
      <c r="C67" s="653"/>
      <c r="D67" s="656"/>
      <c r="E67" s="656"/>
      <c r="F67" s="662"/>
      <c r="G67" s="644"/>
      <c r="H67" s="665"/>
      <c r="I67" s="418"/>
      <c r="J67" s="419"/>
      <c r="K67" s="420"/>
      <c r="L67" s="421"/>
      <c r="M67" s="430"/>
      <c r="N67" s="341"/>
      <c r="O67" s="341"/>
    </row>
    <row r="68" spans="1:15" x14ac:dyDescent="0.25">
      <c r="A68" s="355"/>
      <c r="B68" s="431"/>
      <c r="C68" s="354"/>
      <c r="D68" s="416"/>
      <c r="E68" s="416"/>
      <c r="F68" s="433"/>
      <c r="G68" s="417"/>
      <c r="H68" s="417"/>
      <c r="I68" s="351"/>
      <c r="J68" s="379"/>
      <c r="K68" s="353"/>
      <c r="L68" s="352"/>
      <c r="M68" s="351"/>
      <c r="O68" s="120"/>
    </row>
    <row r="69" spans="1:15" x14ac:dyDescent="0.25">
      <c r="A69" s="666" t="s">
        <v>105</v>
      </c>
      <c r="B69" s="648">
        <f>B48</f>
        <v>0</v>
      </c>
      <c r="C69" s="651"/>
      <c r="D69" s="654" t="str">
        <f>IFERROR(VLOOKUP($C69,'+'!$C$39:$E$50,2,FALSE),"")</f>
        <v/>
      </c>
      <c r="E69" s="654" t="str">
        <f>IFERROR(VLOOKUP($C69,'+'!$C$39:$E$50,3,FALSE),"")</f>
        <v/>
      </c>
      <c r="F69" s="660">
        <v>12</v>
      </c>
      <c r="G69" s="642">
        <v>68000</v>
      </c>
      <c r="H69" s="663" t="str">
        <f>IFERROR((G69*E69)/(12)*F69,"")</f>
        <v/>
      </c>
      <c r="I69" s="418"/>
      <c r="J69" s="419"/>
      <c r="K69" s="420"/>
      <c r="L69" s="421"/>
      <c r="M69" s="430"/>
      <c r="N69" s="341"/>
      <c r="O69" s="341"/>
    </row>
    <row r="70" spans="1:15" x14ac:dyDescent="0.25">
      <c r="A70" s="667"/>
      <c r="B70" s="669"/>
      <c r="C70" s="652"/>
      <c r="D70" s="655"/>
      <c r="E70" s="655"/>
      <c r="F70" s="661"/>
      <c r="G70" s="643"/>
      <c r="H70" s="664"/>
      <c r="I70" s="418"/>
      <c r="J70" s="419"/>
      <c r="K70" s="420"/>
      <c r="L70" s="421"/>
      <c r="M70" s="430"/>
      <c r="N70" s="341"/>
      <c r="O70" s="341"/>
    </row>
    <row r="71" spans="1:15" x14ac:dyDescent="0.25">
      <c r="A71" s="667"/>
      <c r="B71" s="669"/>
      <c r="C71" s="652"/>
      <c r="D71" s="655"/>
      <c r="E71" s="655"/>
      <c r="F71" s="661"/>
      <c r="G71" s="643"/>
      <c r="H71" s="664"/>
      <c r="I71" s="418"/>
      <c r="J71" s="419"/>
      <c r="K71" s="420"/>
      <c r="L71" s="421"/>
      <c r="M71" s="430"/>
      <c r="N71" s="341"/>
      <c r="O71" s="341"/>
    </row>
    <row r="72" spans="1:15" x14ac:dyDescent="0.25">
      <c r="A72" s="667"/>
      <c r="B72" s="669"/>
      <c r="C72" s="652"/>
      <c r="D72" s="655"/>
      <c r="E72" s="655"/>
      <c r="F72" s="661"/>
      <c r="G72" s="643"/>
      <c r="H72" s="664"/>
      <c r="I72" s="418"/>
      <c r="J72" s="419"/>
      <c r="K72" s="420"/>
      <c r="L72" s="421"/>
      <c r="M72" s="430"/>
      <c r="N72" s="341"/>
      <c r="O72" s="341"/>
    </row>
    <row r="73" spans="1:15" x14ac:dyDescent="0.25">
      <c r="A73" s="667"/>
      <c r="B73" s="669"/>
      <c r="C73" s="652"/>
      <c r="D73" s="655"/>
      <c r="E73" s="655"/>
      <c r="F73" s="661"/>
      <c r="G73" s="643"/>
      <c r="H73" s="664"/>
      <c r="I73" s="418"/>
      <c r="J73" s="419"/>
      <c r="K73" s="420"/>
      <c r="L73" s="421"/>
      <c r="M73" s="430"/>
      <c r="N73" s="341"/>
      <c r="O73" s="341"/>
    </row>
    <row r="74" spans="1:15" x14ac:dyDescent="0.25">
      <c r="A74" s="667"/>
      <c r="B74" s="669"/>
      <c r="C74" s="652"/>
      <c r="D74" s="655"/>
      <c r="E74" s="655"/>
      <c r="F74" s="661"/>
      <c r="G74" s="643"/>
      <c r="H74" s="664"/>
      <c r="I74" s="418"/>
      <c r="J74" s="419"/>
      <c r="K74" s="420"/>
      <c r="L74" s="421"/>
      <c r="M74" s="430"/>
      <c r="N74" s="341"/>
      <c r="O74" s="341"/>
    </row>
    <row r="75" spans="1:15" x14ac:dyDescent="0.25">
      <c r="A75" s="667"/>
      <c r="B75" s="669"/>
      <c r="C75" s="652"/>
      <c r="D75" s="655"/>
      <c r="E75" s="655"/>
      <c r="F75" s="661"/>
      <c r="G75" s="643"/>
      <c r="H75" s="664"/>
      <c r="I75" s="418"/>
      <c r="J75" s="419"/>
      <c r="K75" s="420"/>
      <c r="L75" s="421"/>
      <c r="M75" s="430"/>
      <c r="N75" s="341"/>
      <c r="O75" s="341"/>
    </row>
    <row r="76" spans="1:15" x14ac:dyDescent="0.25">
      <c r="A76" s="667"/>
      <c r="B76" s="669"/>
      <c r="C76" s="652"/>
      <c r="D76" s="655"/>
      <c r="E76" s="655"/>
      <c r="F76" s="661"/>
      <c r="G76" s="643"/>
      <c r="H76" s="664"/>
      <c r="I76" s="418"/>
      <c r="J76" s="419"/>
      <c r="K76" s="420"/>
      <c r="L76" s="421"/>
      <c r="M76" s="430"/>
      <c r="N76" s="341"/>
      <c r="O76" s="341"/>
    </row>
    <row r="77" spans="1:15" x14ac:dyDescent="0.25">
      <c r="A77" s="667"/>
      <c r="B77" s="669"/>
      <c r="C77" s="652"/>
      <c r="D77" s="655"/>
      <c r="E77" s="655"/>
      <c r="F77" s="661"/>
      <c r="G77" s="643"/>
      <c r="H77" s="664"/>
      <c r="I77" s="418"/>
      <c r="J77" s="419"/>
      <c r="K77" s="420"/>
      <c r="L77" s="421"/>
      <c r="M77" s="430"/>
      <c r="N77" s="341"/>
      <c r="O77" s="341"/>
    </row>
    <row r="78" spans="1:15" x14ac:dyDescent="0.25">
      <c r="A78" s="667"/>
      <c r="B78" s="669"/>
      <c r="C78" s="652"/>
      <c r="D78" s="655"/>
      <c r="E78" s="655"/>
      <c r="F78" s="661"/>
      <c r="G78" s="643"/>
      <c r="H78" s="664"/>
      <c r="I78" s="418"/>
      <c r="J78" s="419"/>
      <c r="K78" s="420"/>
      <c r="L78" s="421"/>
      <c r="M78" s="430"/>
      <c r="N78" s="341"/>
      <c r="O78" s="341"/>
    </row>
    <row r="79" spans="1:15" x14ac:dyDescent="0.25">
      <c r="A79" s="667"/>
      <c r="B79" s="669"/>
      <c r="C79" s="652"/>
      <c r="D79" s="655"/>
      <c r="E79" s="655"/>
      <c r="F79" s="661"/>
      <c r="G79" s="643"/>
      <c r="H79" s="664"/>
      <c r="I79" s="418"/>
      <c r="J79" s="419"/>
      <c r="K79" s="420"/>
      <c r="L79" s="421"/>
      <c r="M79" s="430"/>
      <c r="N79" s="341"/>
      <c r="O79" s="341"/>
    </row>
    <row r="80" spans="1:15" x14ac:dyDescent="0.25">
      <c r="A80" s="667"/>
      <c r="B80" s="669"/>
      <c r="C80" s="652"/>
      <c r="D80" s="655"/>
      <c r="E80" s="655"/>
      <c r="F80" s="661"/>
      <c r="G80" s="643"/>
      <c r="H80" s="664"/>
      <c r="I80" s="418"/>
      <c r="J80" s="419"/>
      <c r="K80" s="420"/>
      <c r="L80" s="421"/>
      <c r="M80" s="430"/>
      <c r="N80" s="341"/>
      <c r="O80" s="341"/>
    </row>
    <row r="81" spans="1:15" x14ac:dyDescent="0.25">
      <c r="A81" s="667"/>
      <c r="B81" s="669"/>
      <c r="C81" s="652"/>
      <c r="D81" s="655"/>
      <c r="E81" s="655"/>
      <c r="F81" s="661"/>
      <c r="G81" s="643"/>
      <c r="H81" s="664"/>
      <c r="I81" s="418"/>
      <c r="J81" s="419"/>
      <c r="K81" s="420"/>
      <c r="L81" s="421"/>
      <c r="M81" s="430"/>
      <c r="N81" s="341"/>
      <c r="O81" s="341"/>
    </row>
    <row r="82" spans="1:15" x14ac:dyDescent="0.25">
      <c r="A82" s="667"/>
      <c r="B82" s="669"/>
      <c r="C82" s="652"/>
      <c r="D82" s="655"/>
      <c r="E82" s="655"/>
      <c r="F82" s="661"/>
      <c r="G82" s="643"/>
      <c r="H82" s="664"/>
      <c r="I82" s="418"/>
      <c r="J82" s="419"/>
      <c r="K82" s="420"/>
      <c r="L82" s="421"/>
      <c r="M82" s="430"/>
      <c r="N82" s="341"/>
      <c r="O82" s="341"/>
    </row>
    <row r="83" spans="1:15" x14ac:dyDescent="0.25">
      <c r="A83" s="667"/>
      <c r="B83" s="669"/>
      <c r="C83" s="652"/>
      <c r="D83" s="655"/>
      <c r="E83" s="655"/>
      <c r="F83" s="661"/>
      <c r="G83" s="643"/>
      <c r="H83" s="664"/>
      <c r="I83" s="418"/>
      <c r="J83" s="419"/>
      <c r="K83" s="420"/>
      <c r="L83" s="421"/>
      <c r="M83" s="430"/>
      <c r="N83" s="341"/>
      <c r="O83" s="341"/>
    </row>
    <row r="84" spans="1:15" x14ac:dyDescent="0.25">
      <c r="A84" s="667"/>
      <c r="B84" s="669"/>
      <c r="C84" s="652"/>
      <c r="D84" s="655"/>
      <c r="E84" s="655"/>
      <c r="F84" s="661"/>
      <c r="G84" s="643"/>
      <c r="H84" s="664"/>
      <c r="I84" s="418"/>
      <c r="J84" s="419"/>
      <c r="K84" s="420"/>
      <c r="L84" s="421"/>
      <c r="M84" s="430"/>
      <c r="N84" s="341"/>
      <c r="O84" s="341"/>
    </row>
    <row r="85" spans="1:15" x14ac:dyDescent="0.25">
      <c r="A85" s="667"/>
      <c r="B85" s="669"/>
      <c r="C85" s="652"/>
      <c r="D85" s="655"/>
      <c r="E85" s="655"/>
      <c r="F85" s="661"/>
      <c r="G85" s="643"/>
      <c r="H85" s="664"/>
      <c r="I85" s="418"/>
      <c r="J85" s="419"/>
      <c r="K85" s="420"/>
      <c r="L85" s="421"/>
      <c r="M85" s="430"/>
      <c r="N85" s="341"/>
      <c r="O85" s="341"/>
    </row>
    <row r="86" spans="1:15" x14ac:dyDescent="0.25">
      <c r="A86" s="667"/>
      <c r="B86" s="669"/>
      <c r="C86" s="652"/>
      <c r="D86" s="655"/>
      <c r="E86" s="655"/>
      <c r="F86" s="661"/>
      <c r="G86" s="643"/>
      <c r="H86" s="664"/>
      <c r="I86" s="418"/>
      <c r="J86" s="419"/>
      <c r="K86" s="420"/>
      <c r="L86" s="421"/>
      <c r="M86" s="430"/>
      <c r="N86" s="341"/>
      <c r="O86" s="341"/>
    </row>
    <row r="87" spans="1:15" x14ac:dyDescent="0.25">
      <c r="A87" s="667"/>
      <c r="B87" s="669"/>
      <c r="C87" s="652"/>
      <c r="D87" s="655"/>
      <c r="E87" s="655"/>
      <c r="F87" s="661"/>
      <c r="G87" s="643"/>
      <c r="H87" s="664"/>
      <c r="I87" s="418"/>
      <c r="J87" s="419"/>
      <c r="K87" s="420"/>
      <c r="L87" s="421"/>
      <c r="M87" s="430"/>
      <c r="N87" s="341"/>
      <c r="O87" s="341"/>
    </row>
    <row r="88" spans="1:15" x14ac:dyDescent="0.25">
      <c r="A88" s="668"/>
      <c r="B88" s="670"/>
      <c r="C88" s="653"/>
      <c r="D88" s="656"/>
      <c r="E88" s="656"/>
      <c r="F88" s="662"/>
      <c r="G88" s="644"/>
      <c r="H88" s="665"/>
      <c r="I88" s="418"/>
      <c r="J88" s="419"/>
      <c r="K88" s="420"/>
      <c r="L88" s="421"/>
      <c r="M88" s="430"/>
      <c r="N88" s="341"/>
      <c r="O88" s="341"/>
    </row>
    <row r="89" spans="1:15" x14ac:dyDescent="0.25">
      <c r="A89" s="355"/>
      <c r="B89" s="431"/>
      <c r="C89" s="354"/>
      <c r="D89" s="416"/>
      <c r="E89" s="416"/>
      <c r="F89" s="433"/>
      <c r="G89" s="417"/>
      <c r="H89" s="417"/>
      <c r="I89" s="351"/>
      <c r="J89" s="379"/>
      <c r="K89" s="353"/>
      <c r="L89" s="352"/>
      <c r="M89" s="351"/>
      <c r="O89" s="120"/>
    </row>
    <row r="90" spans="1:15" x14ac:dyDescent="0.25">
      <c r="A90" s="666" t="s">
        <v>104</v>
      </c>
      <c r="B90" s="648">
        <f>B69</f>
        <v>0</v>
      </c>
      <c r="C90" s="651"/>
      <c r="D90" s="654" t="str">
        <f>IFERROR(VLOOKUP($C90,'+'!$C$39:$E$50,2,FALSE),"")</f>
        <v/>
      </c>
      <c r="E90" s="654" t="str">
        <f>IFERROR(VLOOKUP($C90,'+'!$C$39:$E$50,3,FALSE),"")</f>
        <v/>
      </c>
      <c r="F90" s="660">
        <v>12</v>
      </c>
      <c r="G90" s="642">
        <v>68000</v>
      </c>
      <c r="H90" s="663" t="str">
        <f>IFERROR((G90*E90)/(12)*F90,"")</f>
        <v/>
      </c>
      <c r="I90" s="418"/>
      <c r="J90" s="419"/>
      <c r="K90" s="420"/>
      <c r="L90" s="421"/>
      <c r="M90" s="430"/>
      <c r="N90" s="341"/>
      <c r="O90" s="341"/>
    </row>
    <row r="91" spans="1:15" x14ac:dyDescent="0.25">
      <c r="A91" s="667"/>
      <c r="B91" s="669"/>
      <c r="C91" s="652"/>
      <c r="D91" s="655"/>
      <c r="E91" s="655"/>
      <c r="F91" s="661"/>
      <c r="G91" s="643"/>
      <c r="H91" s="664"/>
      <c r="I91" s="418"/>
      <c r="J91" s="419"/>
      <c r="K91" s="420"/>
      <c r="L91" s="421"/>
      <c r="M91" s="430"/>
      <c r="N91" s="341"/>
      <c r="O91" s="341"/>
    </row>
    <row r="92" spans="1:15" x14ac:dyDescent="0.25">
      <c r="A92" s="667"/>
      <c r="B92" s="669"/>
      <c r="C92" s="652"/>
      <c r="D92" s="655"/>
      <c r="E92" s="655"/>
      <c r="F92" s="661"/>
      <c r="G92" s="643"/>
      <c r="H92" s="664"/>
      <c r="I92" s="418"/>
      <c r="J92" s="419"/>
      <c r="K92" s="420"/>
      <c r="L92" s="421"/>
      <c r="M92" s="430"/>
      <c r="N92" s="341"/>
      <c r="O92" s="341"/>
    </row>
    <row r="93" spans="1:15" x14ac:dyDescent="0.25">
      <c r="A93" s="667"/>
      <c r="B93" s="669"/>
      <c r="C93" s="652"/>
      <c r="D93" s="655"/>
      <c r="E93" s="655"/>
      <c r="F93" s="661"/>
      <c r="G93" s="643"/>
      <c r="H93" s="664"/>
      <c r="I93" s="418"/>
      <c r="J93" s="419"/>
      <c r="K93" s="420"/>
      <c r="L93" s="421"/>
      <c r="M93" s="430"/>
      <c r="N93" s="341"/>
      <c r="O93" s="341"/>
    </row>
    <row r="94" spans="1:15" x14ac:dyDescent="0.25">
      <c r="A94" s="667"/>
      <c r="B94" s="669"/>
      <c r="C94" s="652"/>
      <c r="D94" s="655"/>
      <c r="E94" s="655"/>
      <c r="F94" s="661"/>
      <c r="G94" s="643"/>
      <c r="H94" s="664"/>
      <c r="I94" s="418"/>
      <c r="J94" s="419"/>
      <c r="K94" s="420"/>
      <c r="L94" s="421"/>
      <c r="M94" s="430"/>
      <c r="N94" s="341"/>
      <c r="O94" s="341"/>
    </row>
    <row r="95" spans="1:15" x14ac:dyDescent="0.25">
      <c r="A95" s="667"/>
      <c r="B95" s="669"/>
      <c r="C95" s="652"/>
      <c r="D95" s="655"/>
      <c r="E95" s="655"/>
      <c r="F95" s="661"/>
      <c r="G95" s="643"/>
      <c r="H95" s="664"/>
      <c r="I95" s="418"/>
      <c r="J95" s="419"/>
      <c r="K95" s="420"/>
      <c r="L95" s="421"/>
      <c r="M95" s="430"/>
      <c r="N95" s="341"/>
      <c r="O95" s="341"/>
    </row>
    <row r="96" spans="1:15" x14ac:dyDescent="0.25">
      <c r="A96" s="667"/>
      <c r="B96" s="669"/>
      <c r="C96" s="652"/>
      <c r="D96" s="655"/>
      <c r="E96" s="655"/>
      <c r="F96" s="661"/>
      <c r="G96" s="643"/>
      <c r="H96" s="664"/>
      <c r="I96" s="418"/>
      <c r="J96" s="419"/>
      <c r="K96" s="420"/>
      <c r="L96" s="421"/>
      <c r="M96" s="430"/>
      <c r="N96" s="341"/>
      <c r="O96" s="341"/>
    </row>
    <row r="97" spans="1:15" x14ac:dyDescent="0.25">
      <c r="A97" s="667"/>
      <c r="B97" s="669"/>
      <c r="C97" s="652"/>
      <c r="D97" s="655"/>
      <c r="E97" s="655"/>
      <c r="F97" s="661"/>
      <c r="G97" s="643"/>
      <c r="H97" s="664"/>
      <c r="I97" s="418"/>
      <c r="J97" s="419"/>
      <c r="K97" s="420"/>
      <c r="L97" s="421"/>
      <c r="M97" s="430"/>
      <c r="N97" s="341"/>
      <c r="O97" s="341"/>
    </row>
    <row r="98" spans="1:15" x14ac:dyDescent="0.25">
      <c r="A98" s="667"/>
      <c r="B98" s="669"/>
      <c r="C98" s="652"/>
      <c r="D98" s="655"/>
      <c r="E98" s="655"/>
      <c r="F98" s="661"/>
      <c r="G98" s="643"/>
      <c r="H98" s="664"/>
      <c r="I98" s="418"/>
      <c r="J98" s="419"/>
      <c r="K98" s="420"/>
      <c r="L98" s="421"/>
      <c r="M98" s="430"/>
      <c r="N98" s="341"/>
      <c r="O98" s="341"/>
    </row>
    <row r="99" spans="1:15" x14ac:dyDescent="0.25">
      <c r="A99" s="667"/>
      <c r="B99" s="669"/>
      <c r="C99" s="652"/>
      <c r="D99" s="655"/>
      <c r="E99" s="655"/>
      <c r="F99" s="661"/>
      <c r="G99" s="643"/>
      <c r="H99" s="664"/>
      <c r="I99" s="418"/>
      <c r="J99" s="419"/>
      <c r="K99" s="420"/>
      <c r="L99" s="421"/>
      <c r="M99" s="430"/>
      <c r="N99" s="341"/>
      <c r="O99" s="341"/>
    </row>
    <row r="100" spans="1:15" x14ac:dyDescent="0.25">
      <c r="A100" s="667"/>
      <c r="B100" s="669"/>
      <c r="C100" s="652"/>
      <c r="D100" s="655"/>
      <c r="E100" s="655"/>
      <c r="F100" s="661"/>
      <c r="G100" s="643"/>
      <c r="H100" s="664"/>
      <c r="I100" s="418"/>
      <c r="J100" s="419"/>
      <c r="K100" s="420"/>
      <c r="L100" s="421"/>
      <c r="M100" s="430"/>
      <c r="N100" s="341"/>
      <c r="O100" s="341"/>
    </row>
    <row r="101" spans="1:15" x14ac:dyDescent="0.25">
      <c r="A101" s="667"/>
      <c r="B101" s="669"/>
      <c r="C101" s="652"/>
      <c r="D101" s="655"/>
      <c r="E101" s="655"/>
      <c r="F101" s="661"/>
      <c r="G101" s="643"/>
      <c r="H101" s="664"/>
      <c r="I101" s="418"/>
      <c r="J101" s="419"/>
      <c r="K101" s="420"/>
      <c r="L101" s="421"/>
      <c r="M101" s="430"/>
      <c r="N101" s="341"/>
      <c r="O101" s="341"/>
    </row>
    <row r="102" spans="1:15" x14ac:dyDescent="0.25">
      <c r="A102" s="667"/>
      <c r="B102" s="669"/>
      <c r="C102" s="652"/>
      <c r="D102" s="655"/>
      <c r="E102" s="655"/>
      <c r="F102" s="661"/>
      <c r="G102" s="643"/>
      <c r="H102" s="664"/>
      <c r="I102" s="418"/>
      <c r="J102" s="419"/>
      <c r="K102" s="420"/>
      <c r="L102" s="421"/>
      <c r="M102" s="430"/>
      <c r="N102" s="341"/>
      <c r="O102" s="341"/>
    </row>
    <row r="103" spans="1:15" x14ac:dyDescent="0.25">
      <c r="A103" s="667"/>
      <c r="B103" s="669"/>
      <c r="C103" s="652"/>
      <c r="D103" s="655"/>
      <c r="E103" s="655"/>
      <c r="F103" s="661"/>
      <c r="G103" s="643"/>
      <c r="H103" s="664"/>
      <c r="I103" s="418"/>
      <c r="J103" s="419"/>
      <c r="K103" s="420"/>
      <c r="L103" s="421"/>
      <c r="M103" s="430"/>
      <c r="N103" s="341"/>
      <c r="O103" s="341"/>
    </row>
    <row r="104" spans="1:15" x14ac:dyDescent="0.25">
      <c r="A104" s="667"/>
      <c r="B104" s="669"/>
      <c r="C104" s="652"/>
      <c r="D104" s="655"/>
      <c r="E104" s="655"/>
      <c r="F104" s="661"/>
      <c r="G104" s="643"/>
      <c r="H104" s="664"/>
      <c r="I104" s="418"/>
      <c r="J104" s="419"/>
      <c r="K104" s="420"/>
      <c r="L104" s="421"/>
      <c r="M104" s="430"/>
      <c r="N104" s="341"/>
      <c r="O104" s="341"/>
    </row>
    <row r="105" spans="1:15" x14ac:dyDescent="0.25">
      <c r="A105" s="667"/>
      <c r="B105" s="669"/>
      <c r="C105" s="652"/>
      <c r="D105" s="655"/>
      <c r="E105" s="655"/>
      <c r="F105" s="661"/>
      <c r="G105" s="643"/>
      <c r="H105" s="664"/>
      <c r="I105" s="418"/>
      <c r="J105" s="419"/>
      <c r="K105" s="420"/>
      <c r="L105" s="421"/>
      <c r="M105" s="430"/>
      <c r="N105" s="341"/>
      <c r="O105" s="341"/>
    </row>
    <row r="106" spans="1:15" x14ac:dyDescent="0.25">
      <c r="A106" s="667"/>
      <c r="B106" s="669"/>
      <c r="C106" s="652"/>
      <c r="D106" s="655"/>
      <c r="E106" s="655"/>
      <c r="F106" s="661"/>
      <c r="G106" s="643"/>
      <c r="H106" s="664"/>
      <c r="I106" s="418"/>
      <c r="J106" s="419"/>
      <c r="K106" s="420"/>
      <c r="L106" s="421"/>
      <c r="M106" s="430"/>
      <c r="N106" s="341"/>
      <c r="O106" s="341"/>
    </row>
    <row r="107" spans="1:15" x14ac:dyDescent="0.25">
      <c r="A107" s="667"/>
      <c r="B107" s="669"/>
      <c r="C107" s="652"/>
      <c r="D107" s="655"/>
      <c r="E107" s="655"/>
      <c r="F107" s="661"/>
      <c r="G107" s="643"/>
      <c r="H107" s="664"/>
      <c r="I107" s="418"/>
      <c r="J107" s="419"/>
      <c r="K107" s="420"/>
      <c r="L107" s="421"/>
      <c r="M107" s="430"/>
      <c r="N107" s="341"/>
      <c r="O107" s="341"/>
    </row>
    <row r="108" spans="1:15" x14ac:dyDescent="0.25">
      <c r="A108" s="667"/>
      <c r="B108" s="669"/>
      <c r="C108" s="652"/>
      <c r="D108" s="655"/>
      <c r="E108" s="655"/>
      <c r="F108" s="661"/>
      <c r="G108" s="643"/>
      <c r="H108" s="664"/>
      <c r="I108" s="418"/>
      <c r="J108" s="419"/>
      <c r="K108" s="420"/>
      <c r="L108" s="421"/>
      <c r="M108" s="430"/>
      <c r="N108" s="341"/>
      <c r="O108" s="341"/>
    </row>
    <row r="109" spans="1:15" x14ac:dyDescent="0.25">
      <c r="A109" s="668"/>
      <c r="B109" s="670"/>
      <c r="C109" s="653"/>
      <c r="D109" s="656"/>
      <c r="E109" s="656"/>
      <c r="F109" s="662"/>
      <c r="G109" s="644"/>
      <c r="H109" s="665"/>
      <c r="I109" s="418"/>
      <c r="J109" s="419"/>
      <c r="K109" s="420"/>
      <c r="L109" s="421"/>
      <c r="M109" s="430"/>
      <c r="N109" s="341"/>
      <c r="O109" s="341"/>
    </row>
    <row r="110" spans="1:15" x14ac:dyDescent="0.25">
      <c r="A110" s="355"/>
      <c r="B110" s="431"/>
      <c r="C110" s="354"/>
      <c r="D110" s="416"/>
      <c r="E110" s="416"/>
      <c r="F110" s="433"/>
      <c r="G110" s="417"/>
      <c r="H110" s="417"/>
      <c r="I110" s="351"/>
      <c r="J110" s="379"/>
      <c r="K110" s="353"/>
      <c r="L110" s="352"/>
      <c r="M110" s="351"/>
      <c r="O110" s="120"/>
    </row>
    <row r="111" spans="1:15" x14ac:dyDescent="0.25">
      <c r="A111" s="666" t="s">
        <v>103</v>
      </c>
      <c r="B111" s="648">
        <f>B90</f>
        <v>0</v>
      </c>
      <c r="C111" s="651"/>
      <c r="D111" s="654" t="str">
        <f>IFERROR(VLOOKUP($C111,'+'!$C$39:$E$50,2,FALSE),"")</f>
        <v/>
      </c>
      <c r="E111" s="654" t="str">
        <f>IFERROR(VLOOKUP($C111,'+'!$C$39:$E$50,3,FALSE),"")</f>
        <v/>
      </c>
      <c r="F111" s="660">
        <v>12</v>
      </c>
      <c r="G111" s="642">
        <v>68000</v>
      </c>
      <c r="H111" s="663" t="str">
        <f>IFERROR((G111*E111)/(12)*F111,"")</f>
        <v/>
      </c>
      <c r="I111" s="418"/>
      <c r="J111" s="419"/>
      <c r="K111" s="420"/>
      <c r="L111" s="421"/>
      <c r="M111" s="430"/>
      <c r="N111" s="341"/>
      <c r="O111" s="341"/>
    </row>
    <row r="112" spans="1:15" x14ac:dyDescent="0.25">
      <c r="A112" s="667"/>
      <c r="B112" s="669"/>
      <c r="C112" s="652"/>
      <c r="D112" s="655"/>
      <c r="E112" s="655"/>
      <c r="F112" s="661"/>
      <c r="G112" s="643"/>
      <c r="H112" s="664"/>
      <c r="I112" s="418"/>
      <c r="J112" s="419"/>
      <c r="K112" s="420"/>
      <c r="L112" s="421"/>
      <c r="M112" s="430"/>
      <c r="N112" s="341"/>
      <c r="O112" s="341"/>
    </row>
    <row r="113" spans="1:15" x14ac:dyDescent="0.25">
      <c r="A113" s="667"/>
      <c r="B113" s="669"/>
      <c r="C113" s="652"/>
      <c r="D113" s="655"/>
      <c r="E113" s="655"/>
      <c r="F113" s="661"/>
      <c r="G113" s="643"/>
      <c r="H113" s="664"/>
      <c r="I113" s="418"/>
      <c r="J113" s="419"/>
      <c r="K113" s="420"/>
      <c r="L113" s="421"/>
      <c r="M113" s="430"/>
      <c r="N113" s="341"/>
      <c r="O113" s="341"/>
    </row>
    <row r="114" spans="1:15" x14ac:dyDescent="0.25">
      <c r="A114" s="667"/>
      <c r="B114" s="669"/>
      <c r="C114" s="652"/>
      <c r="D114" s="655"/>
      <c r="E114" s="655"/>
      <c r="F114" s="661"/>
      <c r="G114" s="643"/>
      <c r="H114" s="664"/>
      <c r="I114" s="418"/>
      <c r="J114" s="419"/>
      <c r="K114" s="420"/>
      <c r="L114" s="421"/>
      <c r="M114" s="430"/>
      <c r="N114" s="341"/>
      <c r="O114" s="341"/>
    </row>
    <row r="115" spans="1:15" x14ac:dyDescent="0.25">
      <c r="A115" s="667"/>
      <c r="B115" s="669"/>
      <c r="C115" s="652"/>
      <c r="D115" s="655"/>
      <c r="E115" s="655"/>
      <c r="F115" s="661"/>
      <c r="G115" s="643"/>
      <c r="H115" s="664"/>
      <c r="I115" s="418"/>
      <c r="J115" s="419"/>
      <c r="K115" s="420"/>
      <c r="L115" s="421"/>
      <c r="M115" s="430"/>
      <c r="N115" s="341"/>
      <c r="O115" s="341"/>
    </row>
    <row r="116" spans="1:15" x14ac:dyDescent="0.25">
      <c r="A116" s="667"/>
      <c r="B116" s="669"/>
      <c r="C116" s="652"/>
      <c r="D116" s="655"/>
      <c r="E116" s="655"/>
      <c r="F116" s="661"/>
      <c r="G116" s="643"/>
      <c r="H116" s="664"/>
      <c r="I116" s="418"/>
      <c r="J116" s="419"/>
      <c r="K116" s="420"/>
      <c r="L116" s="421"/>
      <c r="M116" s="430"/>
      <c r="N116" s="341"/>
      <c r="O116" s="341"/>
    </row>
    <row r="117" spans="1:15" x14ac:dyDescent="0.25">
      <c r="A117" s="667"/>
      <c r="B117" s="669"/>
      <c r="C117" s="652"/>
      <c r="D117" s="655"/>
      <c r="E117" s="655"/>
      <c r="F117" s="661"/>
      <c r="G117" s="643"/>
      <c r="H117" s="664"/>
      <c r="I117" s="418"/>
      <c r="J117" s="419"/>
      <c r="K117" s="420"/>
      <c r="L117" s="421"/>
      <c r="M117" s="430"/>
      <c r="N117" s="341"/>
      <c r="O117" s="341"/>
    </row>
    <row r="118" spans="1:15" x14ac:dyDescent="0.25">
      <c r="A118" s="667"/>
      <c r="B118" s="669"/>
      <c r="C118" s="652"/>
      <c r="D118" s="655"/>
      <c r="E118" s="655"/>
      <c r="F118" s="661"/>
      <c r="G118" s="643"/>
      <c r="H118" s="664"/>
      <c r="I118" s="418"/>
      <c r="J118" s="419"/>
      <c r="K118" s="420"/>
      <c r="L118" s="421"/>
      <c r="M118" s="430"/>
      <c r="N118" s="341"/>
      <c r="O118" s="341"/>
    </row>
    <row r="119" spans="1:15" x14ac:dyDescent="0.25">
      <c r="A119" s="667"/>
      <c r="B119" s="669"/>
      <c r="C119" s="652"/>
      <c r="D119" s="655"/>
      <c r="E119" s="655"/>
      <c r="F119" s="661"/>
      <c r="G119" s="643"/>
      <c r="H119" s="664"/>
      <c r="I119" s="418"/>
      <c r="J119" s="419"/>
      <c r="K119" s="420"/>
      <c r="L119" s="421"/>
      <c r="M119" s="430"/>
      <c r="N119" s="341"/>
      <c r="O119" s="341"/>
    </row>
    <row r="120" spans="1:15" x14ac:dyDescent="0.25">
      <c r="A120" s="667"/>
      <c r="B120" s="669"/>
      <c r="C120" s="652"/>
      <c r="D120" s="655"/>
      <c r="E120" s="655"/>
      <c r="F120" s="661"/>
      <c r="G120" s="643"/>
      <c r="H120" s="664"/>
      <c r="I120" s="418"/>
      <c r="J120" s="419"/>
      <c r="K120" s="420"/>
      <c r="L120" s="421"/>
      <c r="M120" s="430"/>
      <c r="N120" s="341"/>
      <c r="O120" s="341"/>
    </row>
    <row r="121" spans="1:15" x14ac:dyDescent="0.25">
      <c r="A121" s="667"/>
      <c r="B121" s="669"/>
      <c r="C121" s="652"/>
      <c r="D121" s="655"/>
      <c r="E121" s="655"/>
      <c r="F121" s="661"/>
      <c r="G121" s="643"/>
      <c r="H121" s="664"/>
      <c r="I121" s="418"/>
      <c r="J121" s="419"/>
      <c r="K121" s="420"/>
      <c r="L121" s="421"/>
      <c r="M121" s="430"/>
      <c r="N121" s="341"/>
      <c r="O121" s="341"/>
    </row>
    <row r="122" spans="1:15" x14ac:dyDescent="0.25">
      <c r="A122" s="667"/>
      <c r="B122" s="669"/>
      <c r="C122" s="652"/>
      <c r="D122" s="655"/>
      <c r="E122" s="655"/>
      <c r="F122" s="661"/>
      <c r="G122" s="643"/>
      <c r="H122" s="664"/>
      <c r="I122" s="418"/>
      <c r="J122" s="419"/>
      <c r="K122" s="420"/>
      <c r="L122" s="421"/>
      <c r="M122" s="430"/>
      <c r="N122" s="341"/>
      <c r="O122" s="341"/>
    </row>
    <row r="123" spans="1:15" x14ac:dyDescent="0.25">
      <c r="A123" s="667"/>
      <c r="B123" s="669"/>
      <c r="C123" s="652"/>
      <c r="D123" s="655"/>
      <c r="E123" s="655"/>
      <c r="F123" s="661"/>
      <c r="G123" s="643"/>
      <c r="H123" s="664"/>
      <c r="I123" s="418"/>
      <c r="J123" s="419"/>
      <c r="K123" s="420"/>
      <c r="L123" s="421"/>
      <c r="M123" s="430"/>
      <c r="N123" s="341"/>
      <c r="O123" s="341"/>
    </row>
    <row r="124" spans="1:15" x14ac:dyDescent="0.25">
      <c r="A124" s="667"/>
      <c r="B124" s="669"/>
      <c r="C124" s="652"/>
      <c r="D124" s="655"/>
      <c r="E124" s="655"/>
      <c r="F124" s="661"/>
      <c r="G124" s="643"/>
      <c r="H124" s="664"/>
      <c r="I124" s="418"/>
      <c r="J124" s="419"/>
      <c r="K124" s="420"/>
      <c r="L124" s="421"/>
      <c r="M124" s="430"/>
      <c r="N124" s="341"/>
      <c r="O124" s="341"/>
    </row>
    <row r="125" spans="1:15" x14ac:dyDescent="0.25">
      <c r="A125" s="667"/>
      <c r="B125" s="669"/>
      <c r="C125" s="652"/>
      <c r="D125" s="655"/>
      <c r="E125" s="655"/>
      <c r="F125" s="661"/>
      <c r="G125" s="643"/>
      <c r="H125" s="664"/>
      <c r="I125" s="418"/>
      <c r="J125" s="419"/>
      <c r="K125" s="420"/>
      <c r="L125" s="421"/>
      <c r="M125" s="430"/>
      <c r="N125" s="341"/>
      <c r="O125" s="341"/>
    </row>
    <row r="126" spans="1:15" x14ac:dyDescent="0.25">
      <c r="A126" s="667"/>
      <c r="B126" s="669"/>
      <c r="C126" s="652"/>
      <c r="D126" s="655"/>
      <c r="E126" s="655"/>
      <c r="F126" s="661"/>
      <c r="G126" s="643"/>
      <c r="H126" s="664"/>
      <c r="I126" s="418"/>
      <c r="J126" s="419"/>
      <c r="K126" s="420"/>
      <c r="L126" s="421"/>
      <c r="M126" s="430"/>
      <c r="N126" s="341"/>
      <c r="O126" s="341"/>
    </row>
    <row r="127" spans="1:15" x14ac:dyDescent="0.25">
      <c r="A127" s="667"/>
      <c r="B127" s="669"/>
      <c r="C127" s="652"/>
      <c r="D127" s="655"/>
      <c r="E127" s="655"/>
      <c r="F127" s="661"/>
      <c r="G127" s="643"/>
      <c r="H127" s="664"/>
      <c r="I127" s="418"/>
      <c r="J127" s="419"/>
      <c r="K127" s="420"/>
      <c r="L127" s="421"/>
      <c r="M127" s="430"/>
      <c r="N127" s="341"/>
      <c r="O127" s="341"/>
    </row>
    <row r="128" spans="1:15" x14ac:dyDescent="0.25">
      <c r="A128" s="667"/>
      <c r="B128" s="669"/>
      <c r="C128" s="652"/>
      <c r="D128" s="655"/>
      <c r="E128" s="655"/>
      <c r="F128" s="661"/>
      <c r="G128" s="643"/>
      <c r="H128" s="664"/>
      <c r="I128" s="418"/>
      <c r="J128" s="419"/>
      <c r="K128" s="420"/>
      <c r="L128" s="421"/>
      <c r="M128" s="430"/>
      <c r="N128" s="341"/>
      <c r="O128" s="341"/>
    </row>
    <row r="129" spans="1:15" x14ac:dyDescent="0.25">
      <c r="A129" s="667"/>
      <c r="B129" s="669"/>
      <c r="C129" s="652"/>
      <c r="D129" s="655"/>
      <c r="E129" s="655"/>
      <c r="F129" s="661"/>
      <c r="G129" s="643"/>
      <c r="H129" s="664"/>
      <c r="I129" s="418"/>
      <c r="J129" s="419"/>
      <c r="K129" s="420"/>
      <c r="L129" s="421"/>
      <c r="M129" s="430"/>
      <c r="N129" s="341"/>
      <c r="O129" s="341"/>
    </row>
    <row r="130" spans="1:15" x14ac:dyDescent="0.25">
      <c r="A130" s="668"/>
      <c r="B130" s="670"/>
      <c r="C130" s="653"/>
      <c r="D130" s="656"/>
      <c r="E130" s="656"/>
      <c r="F130" s="662"/>
      <c r="G130" s="644"/>
      <c r="H130" s="665"/>
      <c r="I130" s="418"/>
      <c r="J130" s="419"/>
      <c r="K130" s="420"/>
      <c r="L130" s="421"/>
      <c r="M130" s="430"/>
      <c r="N130" s="341"/>
      <c r="O130" s="341"/>
    </row>
    <row r="131" spans="1:15" x14ac:dyDescent="0.25">
      <c r="A131" s="355"/>
      <c r="B131" s="431"/>
      <c r="C131" s="354"/>
      <c r="D131" s="416"/>
      <c r="E131" s="416"/>
      <c r="F131" s="433"/>
      <c r="G131" s="417"/>
      <c r="H131" s="417"/>
      <c r="I131" s="351"/>
      <c r="J131" s="379"/>
      <c r="K131" s="353"/>
      <c r="L131" s="352"/>
      <c r="M131" s="351"/>
      <c r="O131" s="120"/>
    </row>
    <row r="132" spans="1:15" x14ac:dyDescent="0.25">
      <c r="A132" s="666" t="s">
        <v>102</v>
      </c>
      <c r="B132" s="648">
        <f>B111</f>
        <v>0</v>
      </c>
      <c r="C132" s="651"/>
      <c r="D132" s="654" t="str">
        <f>IFERROR(VLOOKUP($C132,'+'!$C$39:$E$50,2,FALSE),"")</f>
        <v/>
      </c>
      <c r="E132" s="654" t="str">
        <f>IFERROR(VLOOKUP($C132,'+'!$C$39:$E$50,3,FALSE),"")</f>
        <v/>
      </c>
      <c r="F132" s="660">
        <v>12</v>
      </c>
      <c r="G132" s="642">
        <v>68000</v>
      </c>
      <c r="H132" s="663" t="str">
        <f>IFERROR((G132*E132)/(12)*F132,"")</f>
        <v/>
      </c>
      <c r="I132" s="418"/>
      <c r="J132" s="419"/>
      <c r="K132" s="420"/>
      <c r="L132" s="421"/>
      <c r="M132" s="430"/>
      <c r="N132" s="341"/>
      <c r="O132" s="341"/>
    </row>
    <row r="133" spans="1:15" x14ac:dyDescent="0.25">
      <c r="A133" s="667"/>
      <c r="B133" s="669"/>
      <c r="C133" s="652"/>
      <c r="D133" s="655"/>
      <c r="E133" s="655"/>
      <c r="F133" s="661"/>
      <c r="G133" s="643"/>
      <c r="H133" s="664"/>
      <c r="I133" s="418"/>
      <c r="J133" s="419"/>
      <c r="K133" s="420"/>
      <c r="L133" s="421"/>
      <c r="M133" s="430"/>
      <c r="N133" s="341"/>
      <c r="O133" s="341"/>
    </row>
    <row r="134" spans="1:15" x14ac:dyDescent="0.25">
      <c r="A134" s="667"/>
      <c r="B134" s="669"/>
      <c r="C134" s="652"/>
      <c r="D134" s="655"/>
      <c r="E134" s="655"/>
      <c r="F134" s="661"/>
      <c r="G134" s="643"/>
      <c r="H134" s="664"/>
      <c r="I134" s="418"/>
      <c r="J134" s="419"/>
      <c r="K134" s="420"/>
      <c r="L134" s="421"/>
      <c r="M134" s="430"/>
      <c r="N134" s="341"/>
      <c r="O134" s="341"/>
    </row>
    <row r="135" spans="1:15" x14ac:dyDescent="0.25">
      <c r="A135" s="667"/>
      <c r="B135" s="669"/>
      <c r="C135" s="652"/>
      <c r="D135" s="655"/>
      <c r="E135" s="655"/>
      <c r="F135" s="661"/>
      <c r="G135" s="643"/>
      <c r="H135" s="664"/>
      <c r="I135" s="418"/>
      <c r="J135" s="419"/>
      <c r="K135" s="420"/>
      <c r="L135" s="421"/>
      <c r="M135" s="430"/>
      <c r="N135" s="341"/>
      <c r="O135" s="341"/>
    </row>
    <row r="136" spans="1:15" x14ac:dyDescent="0.25">
      <c r="A136" s="667"/>
      <c r="B136" s="669"/>
      <c r="C136" s="652"/>
      <c r="D136" s="655"/>
      <c r="E136" s="655"/>
      <c r="F136" s="661"/>
      <c r="G136" s="643"/>
      <c r="H136" s="664"/>
      <c r="I136" s="418"/>
      <c r="J136" s="419"/>
      <c r="K136" s="420"/>
      <c r="L136" s="421"/>
      <c r="M136" s="430"/>
      <c r="N136" s="341"/>
      <c r="O136" s="341"/>
    </row>
    <row r="137" spans="1:15" x14ac:dyDescent="0.25">
      <c r="A137" s="667"/>
      <c r="B137" s="669"/>
      <c r="C137" s="652"/>
      <c r="D137" s="655"/>
      <c r="E137" s="655"/>
      <c r="F137" s="661"/>
      <c r="G137" s="643"/>
      <c r="H137" s="664"/>
      <c r="I137" s="418"/>
      <c r="J137" s="419"/>
      <c r="K137" s="420"/>
      <c r="L137" s="421"/>
      <c r="M137" s="430"/>
      <c r="N137" s="341"/>
      <c r="O137" s="341"/>
    </row>
    <row r="138" spans="1:15" x14ac:dyDescent="0.25">
      <c r="A138" s="667"/>
      <c r="B138" s="669"/>
      <c r="C138" s="652"/>
      <c r="D138" s="655"/>
      <c r="E138" s="655"/>
      <c r="F138" s="661"/>
      <c r="G138" s="643"/>
      <c r="H138" s="664"/>
      <c r="I138" s="418"/>
      <c r="J138" s="419"/>
      <c r="K138" s="420"/>
      <c r="L138" s="421"/>
      <c r="M138" s="430"/>
      <c r="N138" s="341"/>
      <c r="O138" s="341"/>
    </row>
    <row r="139" spans="1:15" x14ac:dyDescent="0.25">
      <c r="A139" s="667"/>
      <c r="B139" s="669"/>
      <c r="C139" s="652"/>
      <c r="D139" s="655"/>
      <c r="E139" s="655"/>
      <c r="F139" s="661"/>
      <c r="G139" s="643"/>
      <c r="H139" s="664"/>
      <c r="I139" s="418"/>
      <c r="J139" s="419"/>
      <c r="K139" s="420"/>
      <c r="L139" s="421"/>
      <c r="M139" s="430"/>
      <c r="N139" s="341"/>
      <c r="O139" s="341"/>
    </row>
    <row r="140" spans="1:15" x14ac:dyDescent="0.25">
      <c r="A140" s="667"/>
      <c r="B140" s="669"/>
      <c r="C140" s="652"/>
      <c r="D140" s="655"/>
      <c r="E140" s="655"/>
      <c r="F140" s="661"/>
      <c r="G140" s="643"/>
      <c r="H140" s="664"/>
      <c r="I140" s="418"/>
      <c r="J140" s="419"/>
      <c r="K140" s="420"/>
      <c r="L140" s="421"/>
      <c r="M140" s="430"/>
      <c r="N140" s="341"/>
      <c r="O140" s="341"/>
    </row>
    <row r="141" spans="1:15" x14ac:dyDescent="0.25">
      <c r="A141" s="667"/>
      <c r="B141" s="669"/>
      <c r="C141" s="652"/>
      <c r="D141" s="655"/>
      <c r="E141" s="655"/>
      <c r="F141" s="661"/>
      <c r="G141" s="643"/>
      <c r="H141" s="664"/>
      <c r="I141" s="418"/>
      <c r="J141" s="419"/>
      <c r="K141" s="420"/>
      <c r="L141" s="421"/>
      <c r="M141" s="430"/>
      <c r="N141" s="341"/>
      <c r="O141" s="341"/>
    </row>
    <row r="142" spans="1:15" x14ac:dyDescent="0.25">
      <c r="A142" s="667"/>
      <c r="B142" s="669"/>
      <c r="C142" s="652"/>
      <c r="D142" s="655"/>
      <c r="E142" s="655"/>
      <c r="F142" s="661"/>
      <c r="G142" s="643"/>
      <c r="H142" s="664"/>
      <c r="I142" s="418"/>
      <c r="J142" s="419"/>
      <c r="K142" s="420"/>
      <c r="L142" s="421"/>
      <c r="M142" s="430"/>
      <c r="N142" s="341"/>
      <c r="O142" s="341"/>
    </row>
    <row r="143" spans="1:15" x14ac:dyDescent="0.25">
      <c r="A143" s="667"/>
      <c r="B143" s="669"/>
      <c r="C143" s="652"/>
      <c r="D143" s="655"/>
      <c r="E143" s="655"/>
      <c r="F143" s="661"/>
      <c r="G143" s="643"/>
      <c r="H143" s="664"/>
      <c r="I143" s="418"/>
      <c r="J143" s="419"/>
      <c r="K143" s="420"/>
      <c r="L143" s="421"/>
      <c r="M143" s="430"/>
      <c r="N143" s="341"/>
      <c r="O143" s="341"/>
    </row>
    <row r="144" spans="1:15" x14ac:dyDescent="0.25">
      <c r="A144" s="667"/>
      <c r="B144" s="669"/>
      <c r="C144" s="652"/>
      <c r="D144" s="655"/>
      <c r="E144" s="655"/>
      <c r="F144" s="661"/>
      <c r="G144" s="643"/>
      <c r="H144" s="664"/>
      <c r="I144" s="418"/>
      <c r="J144" s="419"/>
      <c r="K144" s="420"/>
      <c r="L144" s="421"/>
      <c r="M144" s="430"/>
      <c r="N144" s="341"/>
      <c r="O144" s="341"/>
    </row>
    <row r="145" spans="1:15" x14ac:dyDescent="0.25">
      <c r="A145" s="667"/>
      <c r="B145" s="669"/>
      <c r="C145" s="652"/>
      <c r="D145" s="655"/>
      <c r="E145" s="655"/>
      <c r="F145" s="661"/>
      <c r="G145" s="643"/>
      <c r="H145" s="664"/>
      <c r="I145" s="418"/>
      <c r="J145" s="419"/>
      <c r="K145" s="420"/>
      <c r="L145" s="421"/>
      <c r="M145" s="430"/>
      <c r="N145" s="341"/>
      <c r="O145" s="341"/>
    </row>
    <row r="146" spans="1:15" x14ac:dyDescent="0.25">
      <c r="A146" s="667"/>
      <c r="B146" s="669"/>
      <c r="C146" s="652"/>
      <c r="D146" s="655"/>
      <c r="E146" s="655"/>
      <c r="F146" s="661"/>
      <c r="G146" s="643"/>
      <c r="H146" s="664"/>
      <c r="I146" s="418"/>
      <c r="J146" s="419"/>
      <c r="K146" s="420"/>
      <c r="L146" s="421"/>
      <c r="M146" s="430"/>
      <c r="N146" s="341"/>
      <c r="O146" s="341"/>
    </row>
    <row r="147" spans="1:15" x14ac:dyDescent="0.25">
      <c r="A147" s="667"/>
      <c r="B147" s="669"/>
      <c r="C147" s="652"/>
      <c r="D147" s="655"/>
      <c r="E147" s="655"/>
      <c r="F147" s="661"/>
      <c r="G147" s="643"/>
      <c r="H147" s="664"/>
      <c r="I147" s="418"/>
      <c r="J147" s="419"/>
      <c r="K147" s="420"/>
      <c r="L147" s="421"/>
      <c r="M147" s="430"/>
      <c r="N147" s="341"/>
      <c r="O147" s="341"/>
    </row>
    <row r="148" spans="1:15" x14ac:dyDescent="0.25">
      <c r="A148" s="667"/>
      <c r="B148" s="669"/>
      <c r="C148" s="652"/>
      <c r="D148" s="655"/>
      <c r="E148" s="655"/>
      <c r="F148" s="661"/>
      <c r="G148" s="643"/>
      <c r="H148" s="664"/>
      <c r="I148" s="418"/>
      <c r="J148" s="419"/>
      <c r="K148" s="420"/>
      <c r="L148" s="421"/>
      <c r="M148" s="430"/>
      <c r="N148" s="341"/>
      <c r="O148" s="341"/>
    </row>
    <row r="149" spans="1:15" x14ac:dyDescent="0.25">
      <c r="A149" s="667"/>
      <c r="B149" s="669"/>
      <c r="C149" s="652"/>
      <c r="D149" s="655"/>
      <c r="E149" s="655"/>
      <c r="F149" s="661"/>
      <c r="G149" s="643"/>
      <c r="H149" s="664"/>
      <c r="I149" s="418"/>
      <c r="J149" s="419"/>
      <c r="K149" s="420"/>
      <c r="L149" s="421"/>
      <c r="M149" s="430"/>
      <c r="N149" s="341"/>
      <c r="O149" s="341"/>
    </row>
    <row r="150" spans="1:15" x14ac:dyDescent="0.25">
      <c r="A150" s="667"/>
      <c r="B150" s="669"/>
      <c r="C150" s="652"/>
      <c r="D150" s="655"/>
      <c r="E150" s="655"/>
      <c r="F150" s="661"/>
      <c r="G150" s="643"/>
      <c r="H150" s="664"/>
      <c r="I150" s="418"/>
      <c r="J150" s="419"/>
      <c r="K150" s="420"/>
      <c r="L150" s="421"/>
      <c r="M150" s="430"/>
      <c r="N150" s="341"/>
      <c r="O150" s="341"/>
    </row>
    <row r="151" spans="1:15" x14ac:dyDescent="0.25">
      <c r="A151" s="668"/>
      <c r="B151" s="670"/>
      <c r="C151" s="653"/>
      <c r="D151" s="656"/>
      <c r="E151" s="656"/>
      <c r="F151" s="662"/>
      <c r="G151" s="644"/>
      <c r="H151" s="665"/>
      <c r="I151" s="418"/>
      <c r="J151" s="419"/>
      <c r="K151" s="420"/>
      <c r="L151" s="421"/>
      <c r="M151" s="430"/>
      <c r="N151" s="341"/>
      <c r="O151" s="341"/>
    </row>
    <row r="152" spans="1:15" x14ac:dyDescent="0.25">
      <c r="A152" s="355"/>
      <c r="B152" s="431"/>
      <c r="C152" s="354"/>
      <c r="D152" s="416"/>
      <c r="E152" s="416"/>
      <c r="F152" s="433"/>
      <c r="G152" s="417"/>
      <c r="H152" s="417"/>
      <c r="I152" s="351"/>
      <c r="J152" s="379"/>
      <c r="K152" s="353"/>
      <c r="L152" s="352"/>
      <c r="M152" s="351"/>
      <c r="O152" s="120"/>
    </row>
    <row r="153" spans="1:15" x14ac:dyDescent="0.25">
      <c r="A153" s="666" t="s">
        <v>101</v>
      </c>
      <c r="B153" s="648">
        <f>B132</f>
        <v>0</v>
      </c>
      <c r="C153" s="651"/>
      <c r="D153" s="654" t="str">
        <f>IFERROR(VLOOKUP($C153,'+'!$C$39:$E$50,2,FALSE),"")</f>
        <v/>
      </c>
      <c r="E153" s="654" t="str">
        <f>IFERROR(VLOOKUP($C153,'+'!$C$39:$E$50,3,FALSE),"")</f>
        <v/>
      </c>
      <c r="F153" s="660">
        <v>12</v>
      </c>
      <c r="G153" s="642">
        <v>68000</v>
      </c>
      <c r="H153" s="663" t="str">
        <f>IFERROR((G153*E153)/(12)*F153,"")</f>
        <v/>
      </c>
      <c r="I153" s="418"/>
      <c r="J153" s="419"/>
      <c r="K153" s="420"/>
      <c r="L153" s="421"/>
      <c r="M153" s="430"/>
      <c r="N153" s="341"/>
      <c r="O153" s="341"/>
    </row>
    <row r="154" spans="1:15" x14ac:dyDescent="0.25">
      <c r="A154" s="667"/>
      <c r="B154" s="669"/>
      <c r="C154" s="652"/>
      <c r="D154" s="655"/>
      <c r="E154" s="655"/>
      <c r="F154" s="661"/>
      <c r="G154" s="643"/>
      <c r="H154" s="664"/>
      <c r="I154" s="418"/>
      <c r="J154" s="419"/>
      <c r="K154" s="420"/>
      <c r="L154" s="421"/>
      <c r="M154" s="430"/>
      <c r="N154" s="341"/>
      <c r="O154" s="341"/>
    </row>
    <row r="155" spans="1:15" x14ac:dyDescent="0.25">
      <c r="A155" s="667"/>
      <c r="B155" s="669"/>
      <c r="C155" s="652"/>
      <c r="D155" s="655"/>
      <c r="E155" s="655"/>
      <c r="F155" s="661"/>
      <c r="G155" s="643"/>
      <c r="H155" s="664"/>
      <c r="I155" s="418"/>
      <c r="J155" s="419"/>
      <c r="K155" s="420"/>
      <c r="L155" s="421"/>
      <c r="M155" s="430"/>
      <c r="N155" s="341"/>
      <c r="O155" s="341"/>
    </row>
    <row r="156" spans="1:15" x14ac:dyDescent="0.25">
      <c r="A156" s="667"/>
      <c r="B156" s="669"/>
      <c r="C156" s="652"/>
      <c r="D156" s="655"/>
      <c r="E156" s="655"/>
      <c r="F156" s="661"/>
      <c r="G156" s="643"/>
      <c r="H156" s="664"/>
      <c r="I156" s="418"/>
      <c r="J156" s="419"/>
      <c r="K156" s="420"/>
      <c r="L156" s="421"/>
      <c r="M156" s="430"/>
      <c r="N156" s="341"/>
      <c r="O156" s="341"/>
    </row>
    <row r="157" spans="1:15" x14ac:dyDescent="0.25">
      <c r="A157" s="667"/>
      <c r="B157" s="669"/>
      <c r="C157" s="652"/>
      <c r="D157" s="655"/>
      <c r="E157" s="655"/>
      <c r="F157" s="661"/>
      <c r="G157" s="643"/>
      <c r="H157" s="664"/>
      <c r="I157" s="418"/>
      <c r="J157" s="419"/>
      <c r="K157" s="420"/>
      <c r="L157" s="421"/>
      <c r="M157" s="430"/>
      <c r="N157" s="341"/>
      <c r="O157" s="341"/>
    </row>
    <row r="158" spans="1:15" x14ac:dyDescent="0.25">
      <c r="A158" s="667"/>
      <c r="B158" s="669"/>
      <c r="C158" s="652"/>
      <c r="D158" s="655"/>
      <c r="E158" s="655"/>
      <c r="F158" s="661"/>
      <c r="G158" s="643"/>
      <c r="H158" s="664"/>
      <c r="I158" s="418"/>
      <c r="J158" s="419"/>
      <c r="K158" s="420"/>
      <c r="L158" s="421"/>
      <c r="M158" s="430"/>
      <c r="N158" s="341"/>
      <c r="O158" s="341"/>
    </row>
    <row r="159" spans="1:15" x14ac:dyDescent="0.25">
      <c r="A159" s="667"/>
      <c r="B159" s="669"/>
      <c r="C159" s="652"/>
      <c r="D159" s="655"/>
      <c r="E159" s="655"/>
      <c r="F159" s="661"/>
      <c r="G159" s="643"/>
      <c r="H159" s="664"/>
      <c r="I159" s="418"/>
      <c r="J159" s="419"/>
      <c r="K159" s="420"/>
      <c r="L159" s="421"/>
      <c r="M159" s="430"/>
      <c r="N159" s="341"/>
      <c r="O159" s="341"/>
    </row>
    <row r="160" spans="1:15" x14ac:dyDescent="0.25">
      <c r="A160" s="667"/>
      <c r="B160" s="669"/>
      <c r="C160" s="652"/>
      <c r="D160" s="655"/>
      <c r="E160" s="655"/>
      <c r="F160" s="661"/>
      <c r="G160" s="643"/>
      <c r="H160" s="664"/>
      <c r="I160" s="418"/>
      <c r="J160" s="419"/>
      <c r="K160" s="420"/>
      <c r="L160" s="421"/>
      <c r="M160" s="430"/>
      <c r="N160" s="341"/>
      <c r="O160" s="341"/>
    </row>
    <row r="161" spans="1:15" x14ac:dyDescent="0.25">
      <c r="A161" s="667"/>
      <c r="B161" s="669"/>
      <c r="C161" s="652"/>
      <c r="D161" s="655"/>
      <c r="E161" s="655"/>
      <c r="F161" s="661"/>
      <c r="G161" s="643"/>
      <c r="H161" s="664"/>
      <c r="I161" s="418"/>
      <c r="J161" s="419"/>
      <c r="K161" s="420"/>
      <c r="L161" s="421"/>
      <c r="M161" s="430"/>
      <c r="N161" s="341"/>
      <c r="O161" s="341"/>
    </row>
    <row r="162" spans="1:15" x14ac:dyDescent="0.25">
      <c r="A162" s="667"/>
      <c r="B162" s="669"/>
      <c r="C162" s="652"/>
      <c r="D162" s="655"/>
      <c r="E162" s="655"/>
      <c r="F162" s="661"/>
      <c r="G162" s="643"/>
      <c r="H162" s="664"/>
      <c r="I162" s="418"/>
      <c r="J162" s="419"/>
      <c r="K162" s="420"/>
      <c r="L162" s="421"/>
      <c r="M162" s="430"/>
      <c r="N162" s="341"/>
      <c r="O162" s="341"/>
    </row>
    <row r="163" spans="1:15" x14ac:dyDescent="0.25">
      <c r="A163" s="667"/>
      <c r="B163" s="669"/>
      <c r="C163" s="652"/>
      <c r="D163" s="655"/>
      <c r="E163" s="655"/>
      <c r="F163" s="661"/>
      <c r="G163" s="643"/>
      <c r="H163" s="664"/>
      <c r="I163" s="418"/>
      <c r="J163" s="419"/>
      <c r="K163" s="420"/>
      <c r="L163" s="421"/>
      <c r="M163" s="430"/>
      <c r="N163" s="341"/>
      <c r="O163" s="341"/>
    </row>
    <row r="164" spans="1:15" x14ac:dyDescent="0.25">
      <c r="A164" s="667"/>
      <c r="B164" s="669"/>
      <c r="C164" s="652"/>
      <c r="D164" s="655"/>
      <c r="E164" s="655"/>
      <c r="F164" s="661"/>
      <c r="G164" s="643"/>
      <c r="H164" s="664"/>
      <c r="I164" s="418"/>
      <c r="J164" s="419"/>
      <c r="K164" s="420"/>
      <c r="L164" s="421"/>
      <c r="M164" s="430"/>
      <c r="N164" s="341"/>
      <c r="O164" s="341"/>
    </row>
    <row r="165" spans="1:15" x14ac:dyDescent="0.25">
      <c r="A165" s="667"/>
      <c r="B165" s="669"/>
      <c r="C165" s="652"/>
      <c r="D165" s="655"/>
      <c r="E165" s="655"/>
      <c r="F165" s="661"/>
      <c r="G165" s="643"/>
      <c r="H165" s="664"/>
      <c r="I165" s="418"/>
      <c r="J165" s="419"/>
      <c r="K165" s="420"/>
      <c r="L165" s="421"/>
      <c r="M165" s="430"/>
      <c r="N165" s="341"/>
      <c r="O165" s="341"/>
    </row>
    <row r="166" spans="1:15" x14ac:dyDescent="0.25">
      <c r="A166" s="667"/>
      <c r="B166" s="669"/>
      <c r="C166" s="652"/>
      <c r="D166" s="655"/>
      <c r="E166" s="655"/>
      <c r="F166" s="661"/>
      <c r="G166" s="643"/>
      <c r="H166" s="664"/>
      <c r="I166" s="418"/>
      <c r="J166" s="419"/>
      <c r="K166" s="420"/>
      <c r="L166" s="421"/>
      <c r="M166" s="430"/>
      <c r="N166" s="341"/>
      <c r="O166" s="341"/>
    </row>
    <row r="167" spans="1:15" x14ac:dyDescent="0.25">
      <c r="A167" s="667"/>
      <c r="B167" s="669"/>
      <c r="C167" s="652"/>
      <c r="D167" s="655"/>
      <c r="E167" s="655"/>
      <c r="F167" s="661"/>
      <c r="G167" s="643"/>
      <c r="H167" s="664"/>
      <c r="I167" s="418"/>
      <c r="J167" s="419"/>
      <c r="K167" s="420"/>
      <c r="L167" s="421"/>
      <c r="M167" s="430"/>
      <c r="N167" s="341"/>
      <c r="O167" s="341"/>
    </row>
    <row r="168" spans="1:15" x14ac:dyDescent="0.25">
      <c r="A168" s="667"/>
      <c r="B168" s="669"/>
      <c r="C168" s="652"/>
      <c r="D168" s="655"/>
      <c r="E168" s="655"/>
      <c r="F168" s="661"/>
      <c r="G168" s="643"/>
      <c r="H168" s="664"/>
      <c r="I168" s="418"/>
      <c r="J168" s="419"/>
      <c r="K168" s="420"/>
      <c r="L168" s="421"/>
      <c r="M168" s="430"/>
      <c r="N168" s="341"/>
      <c r="O168" s="341"/>
    </row>
    <row r="169" spans="1:15" x14ac:dyDescent="0.25">
      <c r="A169" s="667"/>
      <c r="B169" s="669"/>
      <c r="C169" s="652"/>
      <c r="D169" s="655"/>
      <c r="E169" s="655"/>
      <c r="F169" s="661"/>
      <c r="G169" s="643"/>
      <c r="H169" s="664"/>
      <c r="I169" s="418"/>
      <c r="J169" s="419"/>
      <c r="K169" s="420"/>
      <c r="L169" s="421"/>
      <c r="M169" s="430"/>
      <c r="N169" s="341"/>
      <c r="O169" s="341"/>
    </row>
    <row r="170" spans="1:15" x14ac:dyDescent="0.25">
      <c r="A170" s="667"/>
      <c r="B170" s="669"/>
      <c r="C170" s="652"/>
      <c r="D170" s="655"/>
      <c r="E170" s="655"/>
      <c r="F170" s="661"/>
      <c r="G170" s="643"/>
      <c r="H170" s="664"/>
      <c r="I170" s="418"/>
      <c r="J170" s="419"/>
      <c r="K170" s="420"/>
      <c r="L170" s="421"/>
      <c r="M170" s="430"/>
      <c r="N170" s="341"/>
      <c r="O170" s="341"/>
    </row>
    <row r="171" spans="1:15" x14ac:dyDescent="0.25">
      <c r="A171" s="667"/>
      <c r="B171" s="669"/>
      <c r="C171" s="652"/>
      <c r="D171" s="655"/>
      <c r="E171" s="655"/>
      <c r="F171" s="661"/>
      <c r="G171" s="643"/>
      <c r="H171" s="664"/>
      <c r="I171" s="418"/>
      <c r="J171" s="419"/>
      <c r="K171" s="420"/>
      <c r="L171" s="421"/>
      <c r="M171" s="430"/>
      <c r="N171" s="341"/>
      <c r="O171" s="341"/>
    </row>
    <row r="172" spans="1:15" x14ac:dyDescent="0.25">
      <c r="A172" s="668"/>
      <c r="B172" s="670"/>
      <c r="C172" s="653"/>
      <c r="D172" s="656"/>
      <c r="E172" s="656"/>
      <c r="F172" s="662"/>
      <c r="G172" s="644"/>
      <c r="H172" s="665"/>
      <c r="I172" s="418"/>
      <c r="J172" s="419"/>
      <c r="K172" s="420"/>
      <c r="L172" s="421"/>
      <c r="M172" s="430"/>
      <c r="N172" s="341"/>
      <c r="O172" s="341"/>
    </row>
    <row r="173" spans="1:15" x14ac:dyDescent="0.25">
      <c r="B173" s="350"/>
      <c r="L173" s="349"/>
      <c r="O173" s="120"/>
    </row>
    <row r="174" spans="1:15" x14ac:dyDescent="0.25">
      <c r="L174" s="349"/>
      <c r="O174" s="120"/>
    </row>
    <row r="175" spans="1:15" x14ac:dyDescent="0.25">
      <c r="L175" s="349"/>
      <c r="O175" s="120"/>
    </row>
    <row r="176" spans="1:15" x14ac:dyDescent="0.25">
      <c r="L176" s="349"/>
      <c r="O176" s="120"/>
    </row>
    <row r="177" spans="12:15" x14ac:dyDescent="0.25">
      <c r="L177" s="349"/>
      <c r="O177" s="120"/>
    </row>
    <row r="178" spans="12:15" x14ac:dyDescent="0.25">
      <c r="L178" s="349"/>
      <c r="O178" s="120"/>
    </row>
    <row r="179" spans="12:15" x14ac:dyDescent="0.25">
      <c r="L179" s="349"/>
      <c r="O179" s="120"/>
    </row>
    <row r="180" spans="12:15" x14ac:dyDescent="0.25">
      <c r="L180" s="349"/>
      <c r="O180" s="120"/>
    </row>
    <row r="181" spans="12:15" x14ac:dyDescent="0.25">
      <c r="L181" s="349"/>
      <c r="O181" s="120"/>
    </row>
    <row r="182" spans="12:15" x14ac:dyDescent="0.25">
      <c r="L182" s="349"/>
      <c r="O182" s="120"/>
    </row>
    <row r="183" spans="12:15" x14ac:dyDescent="0.25">
      <c r="L183" s="349"/>
      <c r="O183" s="120"/>
    </row>
    <row r="184" spans="12:15" x14ac:dyDescent="0.25">
      <c r="L184" s="349"/>
      <c r="O184" s="120"/>
    </row>
    <row r="185" spans="12:15" x14ac:dyDescent="0.25">
      <c r="L185" s="349"/>
      <c r="O185" s="120"/>
    </row>
    <row r="186" spans="12:15" x14ac:dyDescent="0.25">
      <c r="L186" s="349"/>
      <c r="O186" s="120"/>
    </row>
    <row r="187" spans="12:15" x14ac:dyDescent="0.25">
      <c r="L187" s="349"/>
      <c r="O187" s="120"/>
    </row>
    <row r="188" spans="12:15" x14ac:dyDescent="0.25">
      <c r="L188" s="349"/>
      <c r="O188" s="120"/>
    </row>
    <row r="189" spans="12:15" x14ac:dyDescent="0.25">
      <c r="L189" s="349"/>
      <c r="O189" s="120"/>
    </row>
    <row r="190" spans="12:15" x14ac:dyDescent="0.25">
      <c r="L190" s="349"/>
      <c r="O190" s="120"/>
    </row>
    <row r="191" spans="12:15" x14ac:dyDescent="0.25">
      <c r="L191" s="349"/>
      <c r="O191" s="120"/>
    </row>
    <row r="192" spans="12:15" x14ac:dyDescent="0.25">
      <c r="L192" s="349"/>
      <c r="O192" s="120"/>
    </row>
    <row r="193" spans="12:15" x14ac:dyDescent="0.25">
      <c r="L193" s="349"/>
      <c r="O193" s="120"/>
    </row>
    <row r="194" spans="12:15" x14ac:dyDescent="0.25">
      <c r="L194" s="349"/>
      <c r="O194" s="120"/>
    </row>
    <row r="195" spans="12:15" x14ac:dyDescent="0.25">
      <c r="L195" s="349"/>
      <c r="O195" s="120"/>
    </row>
    <row r="196" spans="12:15" x14ac:dyDescent="0.25">
      <c r="L196" s="349"/>
      <c r="O196" s="120"/>
    </row>
    <row r="197" spans="12:15" x14ac:dyDescent="0.25">
      <c r="L197" s="349"/>
      <c r="O197" s="120"/>
    </row>
    <row r="198" spans="12:15" x14ac:dyDescent="0.25">
      <c r="L198" s="349"/>
      <c r="O198" s="120"/>
    </row>
  </sheetData>
  <sheetProtection algorithmName="SHA-512" hashValue="2wLexuOhBJeV/8V/wYESW83s/2ogXus42NoZYty8OtVBvkgj/uwccic3hY1SzEvibrHJ72teQku2jOeDD4SLGw==" saltValue="xFfGYjS8WCRSAes9PBXpZQ==" spinCount="100000" sheet="1" objects="1" scenarios="1"/>
  <protectedRanges>
    <protectedRange sqref="A1" name="Bereich2"/>
  </protectedRanges>
  <mergeCells count="56">
    <mergeCell ref="H153:H172"/>
    <mergeCell ref="A132:A151"/>
    <mergeCell ref="B132:B151"/>
    <mergeCell ref="C132:C151"/>
    <mergeCell ref="D132:D151"/>
    <mergeCell ref="E132:E151"/>
    <mergeCell ref="H132:H151"/>
    <mergeCell ref="A153:A172"/>
    <mergeCell ref="B153:B172"/>
    <mergeCell ref="C153:C172"/>
    <mergeCell ref="D153:D172"/>
    <mergeCell ref="E153:E172"/>
    <mergeCell ref="F132:F151"/>
    <mergeCell ref="G132:G151"/>
    <mergeCell ref="F153:F172"/>
    <mergeCell ref="G153:G172"/>
    <mergeCell ref="H111:H130"/>
    <mergeCell ref="A90:A109"/>
    <mergeCell ref="B90:B109"/>
    <mergeCell ref="C90:C109"/>
    <mergeCell ref="D90:D109"/>
    <mergeCell ref="E90:E109"/>
    <mergeCell ref="H90:H109"/>
    <mergeCell ref="A111:A130"/>
    <mergeCell ref="B111:B130"/>
    <mergeCell ref="C111:C130"/>
    <mergeCell ref="D111:D130"/>
    <mergeCell ref="E111:E130"/>
    <mergeCell ref="F90:F109"/>
    <mergeCell ref="G90:G109"/>
    <mergeCell ref="F111:F130"/>
    <mergeCell ref="G111:G130"/>
    <mergeCell ref="H69:H88"/>
    <mergeCell ref="A48:A67"/>
    <mergeCell ref="B48:B67"/>
    <mergeCell ref="C48:C67"/>
    <mergeCell ref="D48:D67"/>
    <mergeCell ref="E48:E67"/>
    <mergeCell ref="H48:H67"/>
    <mergeCell ref="A69:A88"/>
    <mergeCell ref="B69:B88"/>
    <mergeCell ref="C69:C88"/>
    <mergeCell ref="D69:D88"/>
    <mergeCell ref="E69:E88"/>
    <mergeCell ref="F48:F67"/>
    <mergeCell ref="G48:G67"/>
    <mergeCell ref="F69:F88"/>
    <mergeCell ref="G69:G88"/>
    <mergeCell ref="H27:H46"/>
    <mergeCell ref="A27:A46"/>
    <mergeCell ref="B27:B46"/>
    <mergeCell ref="C27:C46"/>
    <mergeCell ref="D27:D46"/>
    <mergeCell ref="E27:E46"/>
    <mergeCell ref="F27:F46"/>
    <mergeCell ref="G27:G46"/>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OFFSET('+'!$B$126:$E$126,1,MATCH(B27,'+'!$B$126:$E$126,0)-1,COUNTA(INDEX('+'!$B$126:$E$130,,MATCH(B27,'+'!$B$126:$E$126,0)))-1,1)</xm:f>
          </x14:formula1>
          <xm:sqref>C27:C46 C48:C67 C69:C88 C90:C109 C111:C130 C132:C151 C153:C172</xm:sqref>
        </x14:dataValidation>
        <x14:dataValidation type="list" allowBlank="1" showInputMessage="1" showErrorMessage="1">
          <x14:formula1>
            <xm:f>'C:\Users\BK8-4\Desktop\[Erhebungsbogen Kapazitätsreserve_Sicherheitsbereitschaft.xlsx]Hilfstabelle Kapazitätsreserve'!#REF!</xm:f>
          </x14:formula1>
          <xm:sqref>B131 B110 B47 B68 B89 B152 M47 M68 M89 M110 M131 M152</xm:sqref>
        </x14:dataValidation>
        <x14:dataValidation type="list" allowBlank="1" showInputMessage="1" showErrorMessage="1">
          <x14:formula1>
            <xm:f>OFFSET('C:\Users\BK8-4\Desktop\[Erhebungsbogen Kapazitätsreserve_Sicherheitsbereitschaft.xlsx]Hilfstabelle Kapazitätsreserve'!#REF!,1,MATCH(B47,'C:\Users\BK8-4\Desktop\[Erhebungsbogen Kapazitätsreserve_Sicherheitsbereitschaft.xlsx]Hilfstabelle Kapazitätsreserve'!#REF!,0)-1,COUNTA(INDEX('C:\Users\BK8-4\Desktop\[Erhebungsbogen Kapazitätsreserve_Sicherheitsbereitschaft.xlsx]Hilfstabelle Kapazitätsreserve'!#REF!,,MATCH(B47,'C:\Users\BK8-4\Desktop\[Erhebungsbogen Kapazitätsreserve_Sicherheitsbereitschaft.xlsx]Hilfstabelle Kapazitätsreserve'!#REF!,0)))-1,1)</xm:f>
          </x14:formula1>
          <xm:sqref>C152 C131 C110 C89 C68 C47</xm:sqref>
        </x14:dataValidation>
        <x14:dataValidation type="list" allowBlank="1" showInputMessage="1" showErrorMessage="1">
          <x14:formula1>
            <xm:f>'+'!$B$88:$B$90</xm:f>
          </x14:formula1>
          <xm:sqref>N27:N46 N48:N67 N69:N88 N90:N109 N111:N130 N132:N151 N153:N172</xm:sqref>
        </x14:dataValidation>
        <x14:dataValidation type="list" allowBlank="1" showInputMessage="1" showErrorMessage="1">
          <x14:formula1>
            <xm:f>'+'!$B$78:$B$86</xm:f>
          </x14:formula1>
          <xm:sqref>M27:M46 M153:M172 M132:M151 M111:M130 M90:M109 M69:M88 M48:M67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33CC33"/>
  </sheetPr>
  <dimension ref="A1:C40"/>
  <sheetViews>
    <sheetView workbookViewId="0">
      <selection activeCell="E29" sqref="E29"/>
    </sheetView>
  </sheetViews>
  <sheetFormatPr baseColWidth="10" defaultRowHeight="15" x14ac:dyDescent="0.25"/>
  <cols>
    <col min="1" max="1" width="42.28515625" style="27" customWidth="1"/>
    <col min="2" max="2" width="28.7109375" style="27" customWidth="1"/>
    <col min="3" max="3" width="34" style="27" customWidth="1"/>
    <col min="4" max="4" width="23.5703125" style="27" customWidth="1"/>
    <col min="5" max="5" width="23" style="27" customWidth="1"/>
    <col min="6" max="6" width="22.7109375" style="27" customWidth="1"/>
    <col min="7" max="16384" width="11.42578125" style="27"/>
  </cols>
  <sheetData>
    <row r="1" spans="1:3" ht="23.25" x14ac:dyDescent="0.35">
      <c r="A1" s="8" t="s">
        <v>326</v>
      </c>
    </row>
    <row r="4" spans="1:3" x14ac:dyDescent="0.25">
      <c r="A4" s="357" t="s">
        <v>261</v>
      </c>
      <c r="B4" s="356"/>
      <c r="C4" s="356"/>
    </row>
    <row r="5" spans="1:3" x14ac:dyDescent="0.25">
      <c r="A5" s="480"/>
      <c r="B5" s="481" t="s">
        <v>171</v>
      </c>
      <c r="C5" s="482" t="s">
        <v>225</v>
      </c>
    </row>
    <row r="6" spans="1:3" x14ac:dyDescent="0.25">
      <c r="A6" s="364" t="s">
        <v>119</v>
      </c>
      <c r="B6" s="410"/>
      <c r="C6" s="383" t="str">
        <f>IFERROR(B6/$B$10,"0,00%")</f>
        <v>0,00%</v>
      </c>
    </row>
    <row r="7" spans="1:3" x14ac:dyDescent="0.25">
      <c r="A7" s="364" t="s">
        <v>118</v>
      </c>
      <c r="B7" s="410"/>
      <c r="C7" s="383" t="str">
        <f>IFERROR(B7/$B$10,"0,00%")</f>
        <v>0,00%</v>
      </c>
    </row>
    <row r="8" spans="1:3" x14ac:dyDescent="0.25">
      <c r="A8" s="364" t="s">
        <v>117</v>
      </c>
      <c r="B8" s="410"/>
      <c r="C8" s="383" t="str">
        <f>IFERROR(B8/$B$10,"0,00%")</f>
        <v>0,00%</v>
      </c>
    </row>
    <row r="9" spans="1:3" ht="15.75" thickBot="1" x14ac:dyDescent="0.3">
      <c r="A9" s="362" t="s">
        <v>116</v>
      </c>
      <c r="B9" s="410"/>
      <c r="C9" s="383" t="str">
        <f>IFERROR(B9/$B$10,"0,00%")</f>
        <v>0,00%</v>
      </c>
    </row>
    <row r="10" spans="1:3" ht="15.75" thickBot="1" x14ac:dyDescent="0.3">
      <c r="A10" s="361" t="s">
        <v>115</v>
      </c>
      <c r="B10" s="385">
        <f>SUM(B6:B9)</f>
        <v>0</v>
      </c>
      <c r="C10" s="369">
        <f>IFERROR(SUM(C6:C9),"")</f>
        <v>0</v>
      </c>
    </row>
    <row r="11" spans="1:3" x14ac:dyDescent="0.25">
      <c r="A11" s="358"/>
      <c r="B11" s="358"/>
      <c r="C11" s="358"/>
    </row>
    <row r="12" spans="1:3" x14ac:dyDescent="0.25">
      <c r="A12" s="357" t="s">
        <v>327</v>
      </c>
      <c r="B12" s="356"/>
      <c r="C12" s="356"/>
    </row>
    <row r="13" spans="1:3" ht="25.5" x14ac:dyDescent="0.25">
      <c r="A13" s="480"/>
      <c r="B13" s="483" t="s">
        <v>121</v>
      </c>
      <c r="C13" s="483" t="s">
        <v>120</v>
      </c>
    </row>
    <row r="14" spans="1:3" x14ac:dyDescent="0.25">
      <c r="A14" s="364" t="s">
        <v>119</v>
      </c>
      <c r="B14" s="411"/>
      <c r="C14" s="426">
        <f>IFERROR(ROUND(C6*$B$18,2),"")</f>
        <v>0</v>
      </c>
    </row>
    <row r="15" spans="1:3" x14ac:dyDescent="0.25">
      <c r="A15" s="364" t="s">
        <v>118</v>
      </c>
      <c r="B15" s="411"/>
      <c r="C15" s="426">
        <f t="shared" ref="C15:C17" si="0">IFERROR(ROUND(C7*$B$18,2),"")</f>
        <v>0</v>
      </c>
    </row>
    <row r="16" spans="1:3" x14ac:dyDescent="0.25">
      <c r="A16" s="363" t="s">
        <v>117</v>
      </c>
      <c r="B16" s="411"/>
      <c r="C16" s="426">
        <f t="shared" si="0"/>
        <v>0</v>
      </c>
    </row>
    <row r="17" spans="1:3" ht="15.75" thickBot="1" x14ac:dyDescent="0.3">
      <c r="A17" s="362" t="s">
        <v>116</v>
      </c>
      <c r="B17" s="412"/>
      <c r="C17" s="426">
        <f t="shared" si="0"/>
        <v>0</v>
      </c>
    </row>
    <row r="18" spans="1:3" ht="15.75" thickBot="1" x14ac:dyDescent="0.3">
      <c r="A18" s="361" t="s">
        <v>115</v>
      </c>
      <c r="B18" s="370">
        <f>SUM(B14:B17)</f>
        <v>0</v>
      </c>
      <c r="C18" s="427">
        <f>IFERROR(SUM(C14:C17),"")</f>
        <v>0</v>
      </c>
    </row>
    <row r="20" spans="1:3" x14ac:dyDescent="0.25">
      <c r="A20" s="484" t="s">
        <v>114</v>
      </c>
      <c r="B20" s="612"/>
    </row>
    <row r="22" spans="1:3" ht="25.5" x14ac:dyDescent="0.25">
      <c r="A22" s="485" t="s">
        <v>328</v>
      </c>
      <c r="B22" s="413"/>
    </row>
    <row r="25" spans="1:3" x14ac:dyDescent="0.25">
      <c r="A25" s="428" t="s">
        <v>184</v>
      </c>
      <c r="B25" s="429"/>
      <c r="C25" s="429"/>
    </row>
    <row r="26" spans="1:3" x14ac:dyDescent="0.25">
      <c r="A26" s="633"/>
      <c r="B26" s="634"/>
      <c r="C26" s="635"/>
    </row>
    <row r="27" spans="1:3" x14ac:dyDescent="0.25">
      <c r="A27" s="636"/>
      <c r="B27" s="637"/>
      <c r="C27" s="638"/>
    </row>
    <row r="28" spans="1:3" x14ac:dyDescent="0.25">
      <c r="A28" s="636"/>
      <c r="B28" s="637"/>
      <c r="C28" s="638"/>
    </row>
    <row r="29" spans="1:3" x14ac:dyDescent="0.25">
      <c r="A29" s="636"/>
      <c r="B29" s="637"/>
      <c r="C29" s="638"/>
    </row>
    <row r="30" spans="1:3" x14ac:dyDescent="0.25">
      <c r="A30" s="636"/>
      <c r="B30" s="637"/>
      <c r="C30" s="638"/>
    </row>
    <row r="31" spans="1:3" x14ac:dyDescent="0.25">
      <c r="A31" s="636"/>
      <c r="B31" s="637"/>
      <c r="C31" s="638"/>
    </row>
    <row r="32" spans="1:3" x14ac:dyDescent="0.25">
      <c r="A32" s="636"/>
      <c r="B32" s="637"/>
      <c r="C32" s="638"/>
    </row>
    <row r="33" spans="1:3" x14ac:dyDescent="0.25">
      <c r="A33" s="636"/>
      <c r="B33" s="637"/>
      <c r="C33" s="638"/>
    </row>
    <row r="34" spans="1:3" x14ac:dyDescent="0.25">
      <c r="A34" s="636"/>
      <c r="B34" s="637"/>
      <c r="C34" s="638"/>
    </row>
    <row r="35" spans="1:3" x14ac:dyDescent="0.25">
      <c r="A35" s="636"/>
      <c r="B35" s="637"/>
      <c r="C35" s="638"/>
    </row>
    <row r="36" spans="1:3" x14ac:dyDescent="0.25">
      <c r="A36" s="636"/>
      <c r="B36" s="637"/>
      <c r="C36" s="638"/>
    </row>
    <row r="37" spans="1:3" x14ac:dyDescent="0.25">
      <c r="A37" s="636"/>
      <c r="B37" s="637"/>
      <c r="C37" s="638"/>
    </row>
    <row r="38" spans="1:3" x14ac:dyDescent="0.25">
      <c r="A38" s="636"/>
      <c r="B38" s="637"/>
      <c r="C38" s="638"/>
    </row>
    <row r="39" spans="1:3" x14ac:dyDescent="0.25">
      <c r="A39" s="636"/>
      <c r="B39" s="637"/>
      <c r="C39" s="638"/>
    </row>
    <row r="40" spans="1:3" x14ac:dyDescent="0.25">
      <c r="A40" s="639"/>
      <c r="B40" s="640"/>
      <c r="C40" s="641"/>
    </row>
  </sheetData>
  <sheetProtection algorithmName="SHA-512" hashValue="ygqR3Ciz+8aWqZhSmvuUzhMcXI93iKyMkqIKkHYFSwz58p8DZO5dk7CFL3jDiCGrTom/fJCTe/E+I4z2Oo17Kg==" saltValue="jgeVA6apkig9AYHYHanfmg==" spinCount="100000" sheet="1" objects="1" scenarios="1"/>
  <protectedRanges>
    <protectedRange sqref="A1" name="Bereich2_1"/>
  </protectedRanges>
  <mergeCells count="1">
    <mergeCell ref="A26:C40"/>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33CC33"/>
  </sheetPr>
  <dimension ref="A1:G35"/>
  <sheetViews>
    <sheetView topLeftCell="B1" workbookViewId="0">
      <selection activeCell="G20" sqref="G20"/>
    </sheetView>
  </sheetViews>
  <sheetFormatPr baseColWidth="10" defaultRowHeight="15" x14ac:dyDescent="0.25"/>
  <cols>
    <col min="1" max="1" width="47" customWidth="1"/>
    <col min="2" max="2" width="90" customWidth="1"/>
    <col min="3" max="3" width="26.5703125" customWidth="1"/>
    <col min="4" max="4" width="20.85546875" bestFit="1" customWidth="1"/>
    <col min="5" max="5" width="23.42578125" customWidth="1"/>
    <col min="6" max="6" width="24.5703125" customWidth="1"/>
    <col min="7" max="7" width="34.5703125" customWidth="1"/>
  </cols>
  <sheetData>
    <row r="1" spans="1:7" s="27" customFormat="1" ht="23.25" x14ac:dyDescent="0.35">
      <c r="A1" s="8" t="str">
        <f ca="1">"Istkosten Sicherheitsbereitschaft "&amp;YEAR(TODAY()-365)</f>
        <v>Istkosten Sicherheitsbereitschaft 2022</v>
      </c>
    </row>
    <row r="2" spans="1:7" s="27" customFormat="1" x14ac:dyDescent="0.25"/>
    <row r="3" spans="1:7" s="27" customFormat="1" x14ac:dyDescent="0.25"/>
    <row r="4" spans="1:7" x14ac:dyDescent="0.25">
      <c r="A4" s="27" t="s">
        <v>261</v>
      </c>
      <c r="B4" s="356"/>
      <c r="C4" s="356"/>
      <c r="D4" s="27"/>
      <c r="E4" s="27"/>
      <c r="F4" s="27"/>
      <c r="G4" s="27"/>
    </row>
    <row r="5" spans="1:7" x14ac:dyDescent="0.25">
      <c r="A5" s="511"/>
      <c r="B5" s="481" t="s">
        <v>171</v>
      </c>
      <c r="C5" s="482" t="s">
        <v>170</v>
      </c>
      <c r="D5" s="27"/>
      <c r="E5" s="27"/>
      <c r="F5" s="27"/>
      <c r="G5" s="27"/>
    </row>
    <row r="6" spans="1:7" x14ac:dyDescent="0.25">
      <c r="A6" s="512" t="s">
        <v>119</v>
      </c>
      <c r="B6" s="410"/>
      <c r="C6" s="508" t="str">
        <f>IFERROR(B6/$B$10,"0,00%")</f>
        <v>0,00%</v>
      </c>
      <c r="D6" s="27"/>
      <c r="E6" s="27"/>
      <c r="F6" s="27"/>
      <c r="G6" s="27"/>
    </row>
    <row r="7" spans="1:7" x14ac:dyDescent="0.25">
      <c r="A7" s="512" t="s">
        <v>118</v>
      </c>
      <c r="B7" s="410"/>
      <c r="C7" s="508" t="str">
        <f t="shared" ref="C7:C9" si="0">IFERROR(B7/$B$10,"0,00%")</f>
        <v>0,00%</v>
      </c>
      <c r="D7" s="27"/>
      <c r="E7" s="27"/>
      <c r="F7" s="27"/>
      <c r="G7" s="27"/>
    </row>
    <row r="8" spans="1:7" x14ac:dyDescent="0.25">
      <c r="A8" s="512" t="s">
        <v>117</v>
      </c>
      <c r="B8" s="410"/>
      <c r="C8" s="508" t="str">
        <f t="shared" si="0"/>
        <v>0,00%</v>
      </c>
      <c r="D8" s="27"/>
      <c r="E8" s="27"/>
      <c r="F8" s="27"/>
      <c r="G8" s="27"/>
    </row>
    <row r="9" spans="1:7" ht="15.75" thickBot="1" x14ac:dyDescent="0.3">
      <c r="A9" s="513" t="s">
        <v>116</v>
      </c>
      <c r="B9" s="410"/>
      <c r="C9" s="508" t="str">
        <f t="shared" si="0"/>
        <v>0,00%</v>
      </c>
      <c r="D9" s="27"/>
      <c r="E9" s="27"/>
      <c r="F9" s="27"/>
      <c r="G9" s="27"/>
    </row>
    <row r="10" spans="1:7" ht="15.75" thickBot="1" x14ac:dyDescent="0.3">
      <c r="A10" s="514" t="s">
        <v>115</v>
      </c>
      <c r="B10" s="510">
        <f>SUM(B6:B9)</f>
        <v>0</v>
      </c>
      <c r="C10" s="509">
        <f>IFERROR(SUM(C6:C9),"")</f>
        <v>0</v>
      </c>
      <c r="D10" s="27"/>
      <c r="E10" s="27"/>
      <c r="F10" s="27"/>
      <c r="G10" s="27"/>
    </row>
    <row r="11" spans="1:7" x14ac:dyDescent="0.25">
      <c r="A11" s="358"/>
      <c r="B11" s="358"/>
      <c r="C11" s="358"/>
      <c r="D11" s="27"/>
      <c r="E11" s="27"/>
      <c r="F11" s="27"/>
      <c r="G11" s="27"/>
    </row>
    <row r="12" spans="1:7" x14ac:dyDescent="0.25">
      <c r="A12" s="501" t="str">
        <f ca="1">"Kalenderjahr "&amp;YEAR(TODAY()-365)</f>
        <v>Kalenderjahr 2022</v>
      </c>
      <c r="B12" s="356"/>
      <c r="C12" s="356"/>
      <c r="D12" s="27"/>
      <c r="E12" s="27"/>
      <c r="F12" s="27"/>
      <c r="G12" s="27"/>
    </row>
    <row r="13" spans="1:7" ht="38.25" x14ac:dyDescent="0.25">
      <c r="A13" s="511"/>
      <c r="B13" s="483" t="s">
        <v>165</v>
      </c>
      <c r="C13" s="504" t="s">
        <v>120</v>
      </c>
      <c r="D13" s="27"/>
      <c r="E13" s="27"/>
      <c r="F13" s="27"/>
      <c r="G13" s="27"/>
    </row>
    <row r="14" spans="1:7" x14ac:dyDescent="0.25">
      <c r="A14" s="512" t="s">
        <v>119</v>
      </c>
      <c r="B14" s="411"/>
      <c r="C14" s="516" t="str">
        <f>IFERROR(B14/$B$18,"")</f>
        <v/>
      </c>
      <c r="D14" s="27"/>
      <c r="E14" s="27"/>
      <c r="F14" s="27"/>
      <c r="G14" s="27"/>
    </row>
    <row r="15" spans="1:7" x14ac:dyDescent="0.25">
      <c r="A15" s="512" t="s">
        <v>118</v>
      </c>
      <c r="B15" s="411"/>
      <c r="C15" s="516" t="str">
        <f t="shared" ref="C15:C17" si="1">IFERROR(B15/$B$18,"")</f>
        <v/>
      </c>
      <c r="D15" s="27"/>
      <c r="E15" s="27"/>
      <c r="F15" s="27"/>
      <c r="G15" s="27"/>
    </row>
    <row r="16" spans="1:7" x14ac:dyDescent="0.25">
      <c r="A16" s="515" t="s">
        <v>117</v>
      </c>
      <c r="B16" s="411"/>
      <c r="C16" s="516" t="str">
        <f>IFERROR(B16/$B$18,"")</f>
        <v/>
      </c>
      <c r="D16" s="27"/>
      <c r="E16" s="27"/>
      <c r="F16" s="27"/>
      <c r="G16" s="27"/>
    </row>
    <row r="17" spans="1:7" ht="15.75" thickBot="1" x14ac:dyDescent="0.3">
      <c r="A17" s="513" t="s">
        <v>116</v>
      </c>
      <c r="B17" s="412"/>
      <c r="C17" s="516" t="str">
        <f t="shared" si="1"/>
        <v/>
      </c>
      <c r="D17" s="27"/>
      <c r="E17" s="27"/>
      <c r="F17" s="27"/>
      <c r="G17" s="27"/>
    </row>
    <row r="18" spans="1:7" ht="15.75" thickBot="1" x14ac:dyDescent="0.3">
      <c r="A18" s="514" t="s">
        <v>115</v>
      </c>
      <c r="B18" s="517">
        <f>SUM(B14:B17)</f>
        <v>0</v>
      </c>
      <c r="C18" s="509">
        <f>IFERROR(SUM(C14:C17),"")</f>
        <v>0</v>
      </c>
      <c r="D18" s="27"/>
      <c r="E18" s="27"/>
      <c r="F18" s="27"/>
      <c r="G18" s="27"/>
    </row>
    <row r="19" spans="1:7" x14ac:dyDescent="0.25">
      <c r="A19" s="27"/>
      <c r="B19" s="27"/>
      <c r="C19" s="27"/>
      <c r="D19" s="27"/>
      <c r="E19" s="27"/>
      <c r="F19" s="27"/>
      <c r="G19" s="27"/>
    </row>
    <row r="20" spans="1:7" s="27" customFormat="1" x14ac:dyDescent="0.25">
      <c r="A20" s="484" t="s">
        <v>114</v>
      </c>
      <c r="B20" s="612"/>
    </row>
    <row r="21" spans="1:7" s="27" customFormat="1" x14ac:dyDescent="0.25"/>
    <row r="22" spans="1:7" ht="25.5" x14ac:dyDescent="0.25">
      <c r="A22" s="485" t="s">
        <v>172</v>
      </c>
      <c r="B22" s="413"/>
      <c r="C22" s="27"/>
      <c r="D22" s="27"/>
      <c r="E22" s="27"/>
      <c r="F22" s="27"/>
      <c r="G22" s="27"/>
    </row>
    <row r="23" spans="1:7" x14ac:dyDescent="0.25">
      <c r="A23" s="27"/>
      <c r="B23" s="27"/>
      <c r="C23" s="27"/>
      <c r="D23" s="27"/>
      <c r="E23" s="27"/>
      <c r="F23" s="27"/>
      <c r="G23" s="27"/>
    </row>
    <row r="24" spans="1:7" x14ac:dyDescent="0.25">
      <c r="A24" s="27"/>
      <c r="B24" s="27"/>
      <c r="C24" s="27"/>
      <c r="D24" s="27"/>
      <c r="E24" s="27"/>
      <c r="F24" s="27"/>
      <c r="G24" s="27"/>
    </row>
    <row r="25" spans="1:7" x14ac:dyDescent="0.25">
      <c r="A25" s="27"/>
      <c r="B25" s="358"/>
      <c r="C25" s="358"/>
      <c r="D25" s="358"/>
      <c r="E25" s="358"/>
      <c r="F25" s="358"/>
      <c r="G25" s="27"/>
    </row>
    <row r="26" spans="1:7" x14ac:dyDescent="0.25">
      <c r="A26" s="27"/>
      <c r="B26" s="357"/>
      <c r="C26" s="356"/>
      <c r="D26" s="356"/>
      <c r="E26" s="356"/>
      <c r="F26" s="356"/>
      <c r="G26" s="27"/>
    </row>
    <row r="27" spans="1:7" ht="38.25" x14ac:dyDescent="0.25">
      <c r="A27" s="503" t="s">
        <v>113</v>
      </c>
      <c r="B27" s="518" t="s">
        <v>112</v>
      </c>
      <c r="C27" s="483" t="s">
        <v>150</v>
      </c>
      <c r="D27" s="503" t="s">
        <v>301</v>
      </c>
      <c r="E27" s="483" t="s">
        <v>123</v>
      </c>
      <c r="F27" s="483" t="s">
        <v>226</v>
      </c>
      <c r="G27" s="492" t="s">
        <v>3</v>
      </c>
    </row>
    <row r="28" spans="1:7" x14ac:dyDescent="0.25">
      <c r="A28" s="519" t="s">
        <v>107</v>
      </c>
      <c r="B28" s="520">
        <f>Kostenübersicht!C2</f>
        <v>0</v>
      </c>
      <c r="C28" s="414"/>
      <c r="D28" s="521" t="s">
        <v>232</v>
      </c>
      <c r="E28" s="435"/>
      <c r="F28" s="435"/>
      <c r="G28" s="435"/>
    </row>
    <row r="29" spans="1:7" x14ac:dyDescent="0.25">
      <c r="A29" s="519" t="s">
        <v>106</v>
      </c>
      <c r="B29" s="520">
        <f>$B$28</f>
        <v>0</v>
      </c>
      <c r="C29" s="414"/>
      <c r="D29" s="521" t="s">
        <v>232</v>
      </c>
      <c r="E29" s="435"/>
      <c r="F29" s="435"/>
      <c r="G29" s="435"/>
    </row>
    <row r="30" spans="1:7" x14ac:dyDescent="0.25">
      <c r="A30" s="519" t="s">
        <v>105</v>
      </c>
      <c r="B30" s="520">
        <f>$B$29</f>
        <v>0</v>
      </c>
      <c r="C30" s="414"/>
      <c r="D30" s="521" t="s">
        <v>232</v>
      </c>
      <c r="E30" s="435"/>
      <c r="F30" s="435"/>
      <c r="G30" s="435"/>
    </row>
    <row r="31" spans="1:7" x14ac:dyDescent="0.25">
      <c r="A31" s="519" t="s">
        <v>104</v>
      </c>
      <c r="B31" s="520">
        <f>$B$30</f>
        <v>0</v>
      </c>
      <c r="C31" s="414"/>
      <c r="D31" s="521" t="s">
        <v>232</v>
      </c>
      <c r="E31" s="435"/>
      <c r="F31" s="435"/>
      <c r="G31" s="435"/>
    </row>
    <row r="32" spans="1:7" x14ac:dyDescent="0.25">
      <c r="A32" s="519" t="s">
        <v>103</v>
      </c>
      <c r="B32" s="520">
        <f>$B$31</f>
        <v>0</v>
      </c>
      <c r="C32" s="414"/>
      <c r="D32" s="521" t="s">
        <v>232</v>
      </c>
      <c r="E32" s="435"/>
      <c r="F32" s="435"/>
      <c r="G32" s="435"/>
    </row>
    <row r="33" spans="1:7" x14ac:dyDescent="0.25">
      <c r="A33" s="519" t="s">
        <v>102</v>
      </c>
      <c r="B33" s="520">
        <f>$B$32</f>
        <v>0</v>
      </c>
      <c r="C33" s="414"/>
      <c r="D33" s="521" t="s">
        <v>232</v>
      </c>
      <c r="E33" s="435"/>
      <c r="F33" s="435"/>
      <c r="G33" s="435"/>
    </row>
    <row r="34" spans="1:7" x14ac:dyDescent="0.25">
      <c r="A34" s="519" t="s">
        <v>101</v>
      </c>
      <c r="B34" s="520">
        <f>$B$33</f>
        <v>0</v>
      </c>
      <c r="C34" s="414"/>
      <c r="D34" s="521" t="s">
        <v>232</v>
      </c>
      <c r="E34" s="435"/>
      <c r="F34" s="435"/>
      <c r="G34" s="435"/>
    </row>
    <row r="35" spans="1:7" x14ac:dyDescent="0.25">
      <c r="A35" s="519" t="s">
        <v>122</v>
      </c>
      <c r="B35" s="520">
        <f>$B$34</f>
        <v>0</v>
      </c>
      <c r="C35" s="414"/>
      <c r="D35" s="521" t="s">
        <v>232</v>
      </c>
      <c r="E35" s="435"/>
      <c r="F35" s="435"/>
      <c r="G35" s="435"/>
    </row>
  </sheetData>
  <sheetProtection algorithmName="SHA-512" hashValue="cIyJ2v4t7rdgA/lKisiPKUNyYu2wZzewv5Phmk/cfH3h03s8/fnB2pSYa/TicXd7mQinNMyHfCkVS1G7cJb0DA==" saltValue="ZdJ/zEws7sw5ZCphrDa02w==" spinCount="100000" sheet="1" objects="1" scenarios="1"/>
  <protectedRanges>
    <protectedRange sqref="A1" name="Bereich2"/>
  </protectedRange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OFFSET('+'!$B$117:$E$117,1,MATCH(B28,'+'!$B$117:$E$117,0)-1,COUNTA(INDEX('+'!$B$117:$E$122,,MATCH(B28,'+'!$B$117:$E$117,0)))-1,1)</xm:f>
          </x14:formula1>
          <xm:sqref>C28:C35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theme="0" tint="-0.14999847407452621"/>
    <pageSetUpPr fitToPage="1"/>
  </sheetPr>
  <dimension ref="B2:R44"/>
  <sheetViews>
    <sheetView topLeftCell="C2" workbookViewId="0">
      <selection activeCell="C2" sqref="C2:D2"/>
    </sheetView>
  </sheetViews>
  <sheetFormatPr baseColWidth="10" defaultRowHeight="15" x14ac:dyDescent="0.25"/>
  <cols>
    <col min="1" max="1" width="11.42578125" style="27"/>
    <col min="2" max="2" width="53.85546875" style="27" customWidth="1"/>
    <col min="3" max="3" width="32.42578125" style="27" customWidth="1"/>
    <col min="4" max="4" width="11.42578125" style="27" customWidth="1"/>
    <col min="5" max="5" width="43.42578125" style="27" customWidth="1"/>
    <col min="6" max="6" width="29.85546875" style="27" customWidth="1"/>
    <col min="7" max="7" width="11.42578125" style="27" customWidth="1"/>
    <col min="8" max="8" width="40.28515625" style="27" bestFit="1" customWidth="1"/>
    <col min="9" max="9" width="29.140625" style="27" customWidth="1"/>
    <col min="10" max="10" width="11.42578125" style="27" customWidth="1"/>
    <col min="11" max="11" width="62.140625" style="27" bestFit="1" customWidth="1"/>
    <col min="12" max="12" width="32.42578125" style="27" customWidth="1"/>
    <col min="13" max="13" width="11.42578125" style="27"/>
    <col min="14" max="14" width="62.140625" style="27" bestFit="1" customWidth="1"/>
    <col min="15" max="15" width="32.42578125" style="27" customWidth="1"/>
    <col min="16" max="16" width="11.42578125" style="27"/>
    <col min="17" max="17" width="63.140625" style="27" customWidth="1"/>
    <col min="18" max="18" width="31.140625" style="27" customWidth="1"/>
    <col min="19" max="16384" width="11.42578125" style="27"/>
  </cols>
  <sheetData>
    <row r="2" spans="2:18" ht="18.75" x14ac:dyDescent="0.3">
      <c r="B2" s="28" t="s">
        <v>16</v>
      </c>
      <c r="C2" s="632"/>
      <c r="D2" s="632"/>
    </row>
    <row r="3" spans="2:18" ht="18.75" x14ac:dyDescent="0.3">
      <c r="B3" s="28" t="s">
        <v>17</v>
      </c>
      <c r="C3" s="632"/>
      <c r="D3" s="632"/>
    </row>
    <row r="5" spans="2:18" ht="18.75" x14ac:dyDescent="0.3">
      <c r="B5" s="29" t="s">
        <v>161</v>
      </c>
    </row>
    <row r="8" spans="2:18" x14ac:dyDescent="0.25">
      <c r="B8" s="628" t="str">
        <f>'Istkosten Netzreserve'!B1</f>
        <v>Istkosten Netzreserve 2022</v>
      </c>
      <c r="C8" s="629"/>
      <c r="D8" s="32"/>
      <c r="E8" s="628" t="str">
        <f>'Istkosten rPhasenschieber'!B1</f>
        <v>Istkosten rotierende Phasenschieber 2022</v>
      </c>
      <c r="F8" s="629"/>
      <c r="G8" s="32"/>
      <c r="H8" s="628" t="str">
        <f>'Istkosten § 52 KVBG-Kraftwerke'!B1</f>
        <v>Istkosten § 52 KVBG-Kraftwerke 2022</v>
      </c>
      <c r="I8" s="629"/>
      <c r="J8" s="32"/>
      <c r="K8" s="628" t="str">
        <f>'Istkosten Kapazitätsreserve'!A1</f>
        <v>Istkosten Kapazitätsreserve 2022</v>
      </c>
      <c r="L8" s="629"/>
      <c r="N8" s="628" t="str">
        <f ca="1">'Istkosten Sicherheitsbereit.'!A1</f>
        <v>Istkosten Sicherheitsbereitschaft 2022</v>
      </c>
      <c r="O8" s="629"/>
      <c r="Q8" s="628" t="str">
        <f>'Istkosten bes.netzt.Betriebsm.'!A1</f>
        <v>Istkosten besondere netztechnische Betriebsmittel 2022</v>
      </c>
      <c r="R8" s="629"/>
    </row>
    <row r="9" spans="2:18" x14ac:dyDescent="0.25">
      <c r="B9" s="166" t="s">
        <v>151</v>
      </c>
      <c r="C9" s="375">
        <f>SUM(C10:C11)</f>
        <v>0</v>
      </c>
      <c r="D9" s="32"/>
      <c r="E9" s="97" t="s">
        <v>285</v>
      </c>
      <c r="F9" s="376">
        <f>'Istkosten rPhasenschieber'!C6</f>
        <v>0</v>
      </c>
      <c r="G9" s="32"/>
      <c r="H9" s="97" t="s">
        <v>2</v>
      </c>
      <c r="I9" s="376">
        <f>'Istkosten § 52 KVBG-Kraftwerke'!C6</f>
        <v>0</v>
      </c>
      <c r="J9" s="32"/>
      <c r="K9" s="432" t="s">
        <v>172</v>
      </c>
      <c r="L9" s="375">
        <f>'Istkosten Kapazitätsreserve'!B22</f>
        <v>0</v>
      </c>
      <c r="N9" s="432" t="s">
        <v>172</v>
      </c>
      <c r="O9" s="375">
        <f>'Istkosten Sicherheitsbereit.'!B22</f>
        <v>0</v>
      </c>
      <c r="Q9" s="432"/>
      <c r="R9" s="375"/>
    </row>
    <row r="10" spans="2:18" ht="30" x14ac:dyDescent="0.25">
      <c r="B10" s="97" t="s">
        <v>8</v>
      </c>
      <c r="C10" s="376">
        <f>'Istkosten Netzreserve'!C15</f>
        <v>0</v>
      </c>
      <c r="D10" s="7"/>
      <c r="E10" s="97" t="s">
        <v>2</v>
      </c>
      <c r="F10" s="376">
        <f>'Istkosten rPhasenschieber'!C7</f>
        <v>0</v>
      </c>
      <c r="G10" s="7"/>
      <c r="H10" s="165" t="s">
        <v>155</v>
      </c>
      <c r="I10" s="376">
        <f>'Istkosten § 52 KVBG-Kraftwerke'!C7</f>
        <v>0</v>
      </c>
      <c r="J10" s="7"/>
      <c r="K10" s="97"/>
      <c r="L10" s="97"/>
      <c r="N10" s="97"/>
      <c r="O10" s="97"/>
      <c r="Q10" s="97"/>
      <c r="R10" s="97"/>
    </row>
    <row r="11" spans="2:18" ht="30" x14ac:dyDescent="0.25">
      <c r="B11" s="97" t="s">
        <v>152</v>
      </c>
      <c r="C11" s="376">
        <f>'Istkosten Netzreserve'!C16</f>
        <v>0</v>
      </c>
      <c r="D11" s="7"/>
      <c r="E11" s="165" t="s">
        <v>155</v>
      </c>
      <c r="F11" s="376">
        <f>'Istkosten rPhasenschieber'!C8</f>
        <v>0</v>
      </c>
      <c r="G11" s="7"/>
      <c r="H11" s="97" t="s">
        <v>6</v>
      </c>
      <c r="I11" s="376">
        <f>'Istkosten § 52 KVBG-Kraftwerke'!C8</f>
        <v>0</v>
      </c>
      <c r="J11" s="7"/>
      <c r="K11" s="97" t="s">
        <v>108</v>
      </c>
      <c r="L11" s="376">
        <f>SUM('Istkosten Kapazitätsreserve'!H26:H172)</f>
        <v>0</v>
      </c>
      <c r="N11" s="166" t="s">
        <v>156</v>
      </c>
      <c r="O11" s="375">
        <f>SUM('Istkosten Sicherheitsbereit.'!E28:E35)</f>
        <v>0</v>
      </c>
      <c r="Q11" s="166" t="s">
        <v>254</v>
      </c>
      <c r="R11" s="375">
        <f>SUM('Istkosten bes.netzt.Betriebsm.'!F4:F150)</f>
        <v>0</v>
      </c>
    </row>
    <row r="12" spans="2:18" x14ac:dyDescent="0.25">
      <c r="B12" s="166" t="s">
        <v>153</v>
      </c>
      <c r="C12" s="381">
        <f>SUM(C13:C17)-C18</f>
        <v>0</v>
      </c>
      <c r="D12" s="7"/>
      <c r="E12" s="97" t="s">
        <v>6</v>
      </c>
      <c r="F12" s="376">
        <f>'Istkosten rPhasenschieber'!C9</f>
        <v>0</v>
      </c>
      <c r="G12" s="7"/>
      <c r="H12" s="97" t="s">
        <v>40</v>
      </c>
      <c r="I12" s="377">
        <f>'Istkosten § 52 KVBG-Kraftwerke'!C9</f>
        <v>0</v>
      </c>
      <c r="J12" s="7"/>
      <c r="K12" s="166" t="s">
        <v>231</v>
      </c>
      <c r="L12" s="375">
        <f>L13-L14</f>
        <v>0</v>
      </c>
      <c r="N12" s="432" t="s">
        <v>230</v>
      </c>
      <c r="O12" s="375">
        <f>SUM('Istkosten Sicherheitsbereit.'!F28:F35)</f>
        <v>0</v>
      </c>
      <c r="Q12" s="166" t="s">
        <v>231</v>
      </c>
      <c r="R12" s="375">
        <f>R13-R14</f>
        <v>0</v>
      </c>
    </row>
    <row r="13" spans="2:18" x14ac:dyDescent="0.25">
      <c r="B13" s="97" t="s">
        <v>2</v>
      </c>
      <c r="C13" s="376">
        <f>'Istkosten Netzreserve'!C70</f>
        <v>0</v>
      </c>
      <c r="D13" s="7"/>
      <c r="E13" s="97" t="s">
        <v>229</v>
      </c>
      <c r="F13" s="376">
        <f>'Istkosten rPhasenschieber'!C10</f>
        <v>0</v>
      </c>
      <c r="G13" s="7"/>
      <c r="H13" s="371" t="s">
        <v>19</v>
      </c>
      <c r="I13" s="372">
        <f>SUM(I9:I11)-I12</f>
        <v>0</v>
      </c>
      <c r="J13" s="7"/>
      <c r="K13" s="97" t="s">
        <v>210</v>
      </c>
      <c r="L13" s="376">
        <f>SUM('Istkosten Kapazitätsreserve'!I26:I172)</f>
        <v>0</v>
      </c>
      <c r="N13" s="97"/>
      <c r="O13" s="201"/>
      <c r="Q13" s="97" t="s">
        <v>210</v>
      </c>
      <c r="R13" s="201">
        <f>SUM('Istkosten bes.netzt.Betriebsm.'!G4:G150)</f>
        <v>0</v>
      </c>
    </row>
    <row r="14" spans="2:18" x14ac:dyDescent="0.25">
      <c r="B14" s="165" t="s">
        <v>155</v>
      </c>
      <c r="C14" s="376">
        <f>'Istkosten Netzreserve'!C71</f>
        <v>0</v>
      </c>
      <c r="D14" s="7"/>
      <c r="E14" s="97" t="s">
        <v>30</v>
      </c>
      <c r="F14" s="376">
        <f>'Istkosten rPhasenschieber'!C11</f>
        <v>0</v>
      </c>
      <c r="G14" s="7"/>
      <c r="J14" s="7"/>
      <c r="K14" s="97" t="s">
        <v>211</v>
      </c>
      <c r="L14" s="377">
        <f>SUM('Istkosten Kapazitätsreserve'!J26:J172)</f>
        <v>0</v>
      </c>
      <c r="N14" s="97"/>
      <c r="O14" s="201"/>
      <c r="Q14" s="97" t="s">
        <v>211</v>
      </c>
      <c r="R14" s="201">
        <f>SUM('Istkosten bes.netzt.Betriebsm.'!I5:I151)</f>
        <v>0</v>
      </c>
    </row>
    <row r="15" spans="2:18" x14ac:dyDescent="0.25">
      <c r="B15" s="97" t="s">
        <v>99</v>
      </c>
      <c r="C15" s="376">
        <f>'Istkosten Netzreserve'!C72</f>
        <v>0</v>
      </c>
      <c r="D15" s="7"/>
      <c r="E15" s="97" t="s">
        <v>40</v>
      </c>
      <c r="F15" s="377">
        <f>'Istkosten rPhasenschieber'!C12</f>
        <v>0</v>
      </c>
      <c r="G15" s="7"/>
      <c r="J15" s="7"/>
      <c r="K15" s="371" t="s">
        <v>19</v>
      </c>
      <c r="L15" s="372">
        <f>SUM(L11+L12)</f>
        <v>0</v>
      </c>
      <c r="N15" s="371" t="s">
        <v>19</v>
      </c>
      <c r="O15" s="372">
        <f>SUM(O11)</f>
        <v>0</v>
      </c>
      <c r="Q15" s="371" t="s">
        <v>19</v>
      </c>
      <c r="R15" s="372">
        <f>SUM(R11+R12)</f>
        <v>0</v>
      </c>
    </row>
    <row r="16" spans="2:18" x14ac:dyDescent="0.25">
      <c r="B16" s="97" t="s">
        <v>229</v>
      </c>
      <c r="C16" s="378">
        <f>'Istkosten Netzreserve'!C73</f>
        <v>0</v>
      </c>
      <c r="D16" s="7"/>
      <c r="E16" s="371" t="s">
        <v>19</v>
      </c>
      <c r="F16" s="372">
        <f>SUM(F9:F14)-F15</f>
        <v>0</v>
      </c>
      <c r="G16" s="7"/>
      <c r="J16" s="7"/>
    </row>
    <row r="17" spans="2:18" x14ac:dyDescent="0.25">
      <c r="B17" s="97" t="s">
        <v>30</v>
      </c>
      <c r="C17" s="376">
        <f>'Istkosten Netzreserve'!C74</f>
        <v>0</v>
      </c>
      <c r="D17" s="7"/>
      <c r="G17" s="7"/>
      <c r="J17" s="7"/>
    </row>
    <row r="18" spans="2:18" x14ac:dyDescent="0.25">
      <c r="B18" s="97" t="s">
        <v>40</v>
      </c>
      <c r="C18" s="377">
        <f>'Istkosten Netzreserve'!C75</f>
        <v>0</v>
      </c>
      <c r="D18" s="7"/>
      <c r="G18" s="7"/>
      <c r="J18" s="7"/>
    </row>
    <row r="19" spans="2:18" x14ac:dyDescent="0.25">
      <c r="B19" s="371" t="s">
        <v>19</v>
      </c>
      <c r="C19" s="372">
        <f>SUM(C9,C12)</f>
        <v>0</v>
      </c>
    </row>
    <row r="20" spans="2:18" x14ac:dyDescent="0.25">
      <c r="B20" s="33"/>
    </row>
    <row r="21" spans="2:18" x14ac:dyDescent="0.25">
      <c r="B21" s="628" t="str">
        <f>'Plankosten Netzreserve'!B1</f>
        <v>Plankosten Netzreserve 2022</v>
      </c>
      <c r="C21" s="629"/>
      <c r="E21" s="628" t="str">
        <f>'Plankosten rPhasenschieber'!B1</f>
        <v>Plankosten Rotierende Phasenschieber 2022</v>
      </c>
      <c r="F21" s="629"/>
      <c r="H21" s="628" t="str">
        <f>'Plankosten § 52 KVBG-Kraftwe'!B1</f>
        <v>Plankosten § 52 KVBG-Kraftwerke 2022</v>
      </c>
      <c r="I21" s="629"/>
      <c r="K21" s="628" t="str">
        <f>'Plankosten Kapazitätsreserve'!A1</f>
        <v>Plankosten Kapazitätsreserve 2022</v>
      </c>
      <c r="L21" s="629"/>
      <c r="N21" s="628" t="str">
        <f>'Plankosten Sicherheitsbereit.'!A1</f>
        <v>Plankosten Sicherheitsbereitschaft 2022</v>
      </c>
      <c r="O21" s="629"/>
      <c r="Q21" s="628" t="str">
        <f>'Plankosten bes.netzt.Betriebsm.'!A1</f>
        <v>Plankosten besondere netztechnische Betriebsmittel 2022</v>
      </c>
      <c r="R21" s="629"/>
    </row>
    <row r="22" spans="2:18" x14ac:dyDescent="0.25">
      <c r="B22" s="166" t="s">
        <v>151</v>
      </c>
      <c r="C22" s="375">
        <f>SUM(C23:C24)</f>
        <v>0</v>
      </c>
      <c r="E22" s="97" t="s">
        <v>286</v>
      </c>
      <c r="F22" s="376">
        <f>'Plankosten rPhasenschieber'!C6</f>
        <v>0</v>
      </c>
      <c r="H22" s="97" t="s">
        <v>11</v>
      </c>
      <c r="I22" s="376">
        <f>'Plankosten § 52 KVBG-Kraftwe'!C6</f>
        <v>0</v>
      </c>
      <c r="K22" s="616" t="str">
        <f>'Plankosten Kapazitätsreserve'!A22</f>
        <v>Anteil, der in der EOG verrechnet wurde 2022</v>
      </c>
      <c r="L22" s="375">
        <f>'Plankosten Kapazitätsreserve'!B22</f>
        <v>0</v>
      </c>
      <c r="N22" s="616" t="str">
        <f>'Plankosten Sicherheitsbereit.'!A22</f>
        <v>Anteil, der in der EOG verrechnet wurde 2022</v>
      </c>
      <c r="O22" s="375">
        <f>'Plankosten Sicherheitsbereit.'!B22</f>
        <v>0</v>
      </c>
      <c r="Q22" s="432"/>
      <c r="R22" s="375"/>
    </row>
    <row r="23" spans="2:18" ht="30" x14ac:dyDescent="0.25">
      <c r="B23" s="97" t="s">
        <v>11</v>
      </c>
      <c r="C23" s="376">
        <f>'Plankosten Netzreserve'!C15</f>
        <v>0</v>
      </c>
      <c r="E23" s="97" t="s">
        <v>11</v>
      </c>
      <c r="F23" s="376">
        <f>'Plankosten rPhasenschieber'!C7</f>
        <v>0</v>
      </c>
      <c r="H23" s="165" t="s">
        <v>253</v>
      </c>
      <c r="I23" s="376">
        <f>'Plankosten § 52 KVBG-Kraftwe'!C7</f>
        <v>0</v>
      </c>
      <c r="Q23" s="97"/>
      <c r="R23" s="97"/>
    </row>
    <row r="24" spans="2:18" ht="30" x14ac:dyDescent="0.25">
      <c r="B24" s="97" t="s">
        <v>12</v>
      </c>
      <c r="C24" s="376">
        <f>'Plankosten Netzreserve'!C16</f>
        <v>0</v>
      </c>
      <c r="E24" s="165" t="s">
        <v>253</v>
      </c>
      <c r="F24" s="376">
        <f>'Plankosten rPhasenschieber'!C8</f>
        <v>0</v>
      </c>
      <c r="H24" s="97" t="s">
        <v>12</v>
      </c>
      <c r="I24" s="376">
        <f>'Plankosten § 52 KVBG-Kraftwe'!C8</f>
        <v>0</v>
      </c>
      <c r="Q24" s="166" t="s">
        <v>254</v>
      </c>
      <c r="R24" s="375">
        <f>SUM('Plankosten bes.netzt.Betriebsm.'!F4:F163)</f>
        <v>0</v>
      </c>
    </row>
    <row r="25" spans="2:18" x14ac:dyDescent="0.25">
      <c r="B25" s="166" t="s">
        <v>153</v>
      </c>
      <c r="C25" s="381">
        <f>SUM(C26:C30)-C31</f>
        <v>0</v>
      </c>
      <c r="D25" s="528"/>
      <c r="E25" s="97" t="s">
        <v>12</v>
      </c>
      <c r="F25" s="376">
        <f>'Plankosten rPhasenschieber'!C9</f>
        <v>0</v>
      </c>
      <c r="H25" s="97" t="s">
        <v>98</v>
      </c>
      <c r="I25" s="377">
        <f>'Plankosten § 52 KVBG-Kraftwe'!C9</f>
        <v>0</v>
      </c>
      <c r="Q25" s="166" t="s">
        <v>231</v>
      </c>
      <c r="R25" s="375">
        <f>R26-R27</f>
        <v>0</v>
      </c>
    </row>
    <row r="26" spans="2:18" x14ac:dyDescent="0.25">
      <c r="B26" s="97" t="s">
        <v>11</v>
      </c>
      <c r="C26" s="380">
        <f>'Plankosten Netzreserve'!C90</f>
        <v>0</v>
      </c>
      <c r="E26" s="97" t="s">
        <v>30</v>
      </c>
      <c r="F26" s="376">
        <f>'Plankosten rPhasenschieber'!C10</f>
        <v>0</v>
      </c>
      <c r="H26" s="371" t="s">
        <v>19</v>
      </c>
      <c r="I26" s="372">
        <f>SUM(I22:I24)-I25</f>
        <v>0</v>
      </c>
      <c r="Q26" s="97" t="s">
        <v>210</v>
      </c>
      <c r="R26" s="201">
        <f>SUM('Plankosten bes.netzt.Betriebsm.'!G4:G163)</f>
        <v>0</v>
      </c>
    </row>
    <row r="27" spans="2:18" ht="15.75" customHeight="1" x14ac:dyDescent="0.25">
      <c r="B27" s="165" t="s">
        <v>154</v>
      </c>
      <c r="C27" s="376">
        <f>'Plankosten Netzreserve'!C91</f>
        <v>0</v>
      </c>
      <c r="E27" s="97" t="s">
        <v>40</v>
      </c>
      <c r="F27" s="376">
        <f>'Plankosten rPhasenschieber'!C11</f>
        <v>0</v>
      </c>
      <c r="Q27" s="97" t="s">
        <v>211</v>
      </c>
      <c r="R27" s="201">
        <f>SUM('Plankosten bes.netzt.Betriebsm.'!I4:I164)</f>
        <v>0</v>
      </c>
    </row>
    <row r="28" spans="2:18" x14ac:dyDescent="0.25">
      <c r="B28" s="97" t="s">
        <v>100</v>
      </c>
      <c r="C28" s="376">
        <f>'Plankosten Netzreserve'!C92</f>
        <v>0</v>
      </c>
      <c r="E28" s="97" t="s">
        <v>98</v>
      </c>
      <c r="F28" s="377">
        <f>'Plankosten rPhasenschieber'!C12</f>
        <v>0</v>
      </c>
      <c r="Q28" s="371" t="s">
        <v>19</v>
      </c>
      <c r="R28" s="372">
        <f>SUM(R24+R25)</f>
        <v>0</v>
      </c>
    </row>
    <row r="29" spans="2:18" x14ac:dyDescent="0.25">
      <c r="B29" s="97" t="s">
        <v>228</v>
      </c>
      <c r="C29" s="376">
        <f>'Plankosten Netzreserve'!C93</f>
        <v>0</v>
      </c>
      <c r="E29" s="371" t="s">
        <v>19</v>
      </c>
      <c r="F29" s="372">
        <f>SUM(F22:F27)-F28</f>
        <v>0</v>
      </c>
    </row>
    <row r="30" spans="2:18" x14ac:dyDescent="0.25">
      <c r="B30" s="97" t="s">
        <v>90</v>
      </c>
      <c r="C30" s="376">
        <f>'Plankosten Netzreserve'!C94</f>
        <v>0</v>
      </c>
    </row>
    <row r="31" spans="2:18" x14ac:dyDescent="0.25">
      <c r="B31" s="97" t="s">
        <v>98</v>
      </c>
      <c r="C31" s="377">
        <f>'Plankosten Netzreserve'!C95</f>
        <v>0</v>
      </c>
    </row>
    <row r="32" spans="2:18" x14ac:dyDescent="0.25">
      <c r="B32" s="373" t="s">
        <v>19</v>
      </c>
      <c r="C32" s="372">
        <f>SUM(C22+C25)</f>
        <v>0</v>
      </c>
    </row>
    <row r="33" spans="2:18" x14ac:dyDescent="0.25">
      <c r="B33" s="33"/>
    </row>
    <row r="34" spans="2:18" x14ac:dyDescent="0.25">
      <c r="B34" s="630" t="str">
        <f ca="1">"Jahresabrechnung "&amp;YEAR(TODAY()-365)</f>
        <v>Jahresabrechnung 2022</v>
      </c>
      <c r="C34" s="631"/>
      <c r="E34" s="630" t="str">
        <f ca="1">"Jahresabrechnung "&amp;YEAR(TODAY()-365)</f>
        <v>Jahresabrechnung 2022</v>
      </c>
      <c r="F34" s="631"/>
      <c r="H34" s="630" t="str">
        <f ca="1">"Jahresabrechnung "&amp;YEAR(TODAY()-365)</f>
        <v>Jahresabrechnung 2022</v>
      </c>
      <c r="I34" s="631"/>
      <c r="K34" s="630" t="str">
        <f ca="1">"Jahresabrechnung "&amp;YEAR(TODAY()-365)</f>
        <v>Jahresabrechnung 2022</v>
      </c>
      <c r="L34" s="631"/>
      <c r="N34" s="630" t="str">
        <f ca="1">"Jahresabrechnung "&amp;YEAR(TODAY()-365)</f>
        <v>Jahresabrechnung 2022</v>
      </c>
      <c r="O34" s="631"/>
      <c r="Q34" s="630" t="str">
        <f ca="1">"Jahresabrechnung "&amp;YEAR(TODAY()-365)</f>
        <v>Jahresabrechnung 2022</v>
      </c>
      <c r="R34" s="631"/>
    </row>
    <row r="35" spans="2:18" x14ac:dyDescent="0.25">
      <c r="B35" s="97" t="str">
        <f>B21</f>
        <v>Plankosten Netzreserve 2022</v>
      </c>
      <c r="C35" s="376">
        <f>C32</f>
        <v>0</v>
      </c>
      <c r="E35" s="97" t="str">
        <f>E21</f>
        <v>Plankosten Rotierende Phasenschieber 2022</v>
      </c>
      <c r="F35" s="376">
        <f>F29</f>
        <v>0</v>
      </c>
      <c r="H35" s="97" t="str">
        <f>H21</f>
        <v>Plankosten § 52 KVBG-Kraftwerke 2022</v>
      </c>
      <c r="I35" s="376">
        <f>I26</f>
        <v>0</v>
      </c>
      <c r="K35" s="97" t="str">
        <f>K21</f>
        <v>Plankosten Kapazitätsreserve 2022</v>
      </c>
      <c r="L35" s="376">
        <f>L22</f>
        <v>0</v>
      </c>
      <c r="N35" s="97" t="str">
        <f>N21</f>
        <v>Plankosten Sicherheitsbereitschaft 2022</v>
      </c>
      <c r="O35" s="376">
        <f>O22</f>
        <v>0</v>
      </c>
      <c r="Q35" s="97" t="str">
        <f>Q21</f>
        <v>Plankosten besondere netztechnische Betriebsmittel 2022</v>
      </c>
      <c r="R35" s="376">
        <f>R28</f>
        <v>0</v>
      </c>
    </row>
    <row r="36" spans="2:18" x14ac:dyDescent="0.25">
      <c r="B36" s="97" t="str">
        <f>B8</f>
        <v>Istkosten Netzreserve 2022</v>
      </c>
      <c r="C36" s="376">
        <f>C19</f>
        <v>0</v>
      </c>
      <c r="E36" s="97" t="str">
        <f>E8</f>
        <v>Istkosten rotierende Phasenschieber 2022</v>
      </c>
      <c r="F36" s="376">
        <f>F16</f>
        <v>0</v>
      </c>
      <c r="H36" s="97" t="str">
        <f>H8</f>
        <v>Istkosten § 52 KVBG-Kraftwerke 2022</v>
      </c>
      <c r="I36" s="376">
        <f>I13</f>
        <v>0</v>
      </c>
      <c r="K36" s="97" t="str">
        <f>K8</f>
        <v>Istkosten Kapazitätsreserve 2022</v>
      </c>
      <c r="L36" s="376">
        <f>L15</f>
        <v>0</v>
      </c>
      <c r="N36" s="97" t="str">
        <f ca="1">N8</f>
        <v>Istkosten Sicherheitsbereitschaft 2022</v>
      </c>
      <c r="O36" s="376">
        <f>O15</f>
        <v>0</v>
      </c>
      <c r="Q36" s="97" t="str">
        <f>Q8</f>
        <v>Istkosten besondere netztechnische Betriebsmittel 2022</v>
      </c>
      <c r="R36" s="376">
        <f>R15</f>
        <v>0</v>
      </c>
    </row>
    <row r="37" spans="2:18" x14ac:dyDescent="0.25">
      <c r="B37" s="374" t="s">
        <v>18</v>
      </c>
      <c r="C37" s="372">
        <f>C35-C36</f>
        <v>0</v>
      </c>
      <c r="E37" s="374" t="s">
        <v>18</v>
      </c>
      <c r="F37" s="372">
        <f>F35-F36</f>
        <v>0</v>
      </c>
      <c r="H37" s="374" t="s">
        <v>18</v>
      </c>
      <c r="I37" s="372">
        <f>I35-I36</f>
        <v>0</v>
      </c>
      <c r="K37" s="374" t="s">
        <v>18</v>
      </c>
      <c r="L37" s="372">
        <f>L35-L36</f>
        <v>0</v>
      </c>
      <c r="N37" s="374" t="s">
        <v>18</v>
      </c>
      <c r="O37" s="372">
        <f>O35-O36</f>
        <v>0</v>
      </c>
      <c r="Q37" s="374" t="s">
        <v>18</v>
      </c>
      <c r="R37" s="372">
        <f>R35-R36</f>
        <v>0</v>
      </c>
    </row>
    <row r="38" spans="2:18" x14ac:dyDescent="0.25">
      <c r="B38" s="31"/>
      <c r="C38" s="30"/>
      <c r="H38" s="31"/>
      <c r="I38" s="30"/>
    </row>
    <row r="39" spans="2:18" x14ac:dyDescent="0.25">
      <c r="B39" s="31"/>
      <c r="C39" s="30"/>
    </row>
    <row r="44" spans="2:18" x14ac:dyDescent="0.25">
      <c r="B44" s="384"/>
    </row>
  </sheetData>
  <sheetProtection algorithmName="SHA-512" hashValue="Ap5LUF7Phe3MCQmduyylSZ+oNTKPBSh0y8knVJ6/SOZYUBiqvEtbxI7br/RSfaLf+2mnI3YgTDg3lvo8VD05AQ==" saltValue="BZuGg5fWPpm53aGA17T6/w==" spinCount="100000" sheet="1" selectLockedCells="1"/>
  <protectedRanges>
    <protectedRange sqref="C2:J3" name="Bereich1"/>
  </protectedRanges>
  <mergeCells count="20">
    <mergeCell ref="C2:D2"/>
    <mergeCell ref="C3:D3"/>
    <mergeCell ref="B8:C8"/>
    <mergeCell ref="K21:L21"/>
    <mergeCell ref="N21:O21"/>
    <mergeCell ref="H8:I8"/>
    <mergeCell ref="H21:I21"/>
    <mergeCell ref="Q8:R8"/>
    <mergeCell ref="Q21:R21"/>
    <mergeCell ref="Q34:R34"/>
    <mergeCell ref="B21:C21"/>
    <mergeCell ref="B34:C34"/>
    <mergeCell ref="K8:L8"/>
    <mergeCell ref="N8:O8"/>
    <mergeCell ref="K34:L34"/>
    <mergeCell ref="N34:O34"/>
    <mergeCell ref="H34:I34"/>
    <mergeCell ref="E8:F8"/>
    <mergeCell ref="E21:F21"/>
    <mergeCell ref="E34:F34"/>
  </mergeCells>
  <pageMargins left="0.7" right="0.7" top="0.78740157499999996" bottom="0.78740157499999996" header="0.3" footer="0.3"/>
  <pageSetup paperSize="9" scale="2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'+'!$B$126:$E$126</xm:f>
          </x14:formula1>
          <xm:sqref>C2:D2 H2:J2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rgb="FF99FF66"/>
  </sheetPr>
  <dimension ref="A1:L152"/>
  <sheetViews>
    <sheetView topLeftCell="E1" workbookViewId="0">
      <selection activeCell="G40" sqref="G40"/>
    </sheetView>
  </sheetViews>
  <sheetFormatPr baseColWidth="10" defaultRowHeight="15" x14ac:dyDescent="0.25"/>
  <cols>
    <col min="1" max="1" width="54" style="27" customWidth="1"/>
    <col min="2" max="2" width="30.140625" style="27" bestFit="1" customWidth="1"/>
    <col min="3" max="3" width="30.140625" style="27" customWidth="1"/>
    <col min="4" max="5" width="41.140625" style="415" customWidth="1"/>
    <col min="6" max="6" width="41.140625" style="497" customWidth="1"/>
    <col min="7" max="7" width="30" style="27" bestFit="1" customWidth="1"/>
    <col min="8" max="8" width="29.5703125" style="27" bestFit="1" customWidth="1"/>
    <col min="9" max="10" width="29.5703125" style="27" customWidth="1"/>
    <col min="11" max="11" width="26.28515625" style="27" customWidth="1"/>
    <col min="12" max="12" width="23" style="497" customWidth="1"/>
    <col min="13" max="16384" width="11.42578125" style="27"/>
  </cols>
  <sheetData>
    <row r="1" spans="1:12" ht="23.25" x14ac:dyDescent="0.35">
      <c r="A1" s="8" t="s">
        <v>329</v>
      </c>
      <c r="K1" s="120"/>
    </row>
    <row r="2" spans="1:12" x14ac:dyDescent="0.25">
      <c r="K2" s="120"/>
    </row>
    <row r="3" spans="1:12" x14ac:dyDescent="0.25">
      <c r="A3" s="501"/>
      <c r="B3" s="502"/>
      <c r="C3" s="502"/>
      <c r="K3" s="120"/>
    </row>
    <row r="4" spans="1:12" ht="38.25" x14ac:dyDescent="0.25">
      <c r="A4" s="503" t="s">
        <v>113</v>
      </c>
      <c r="B4" s="504" t="s">
        <v>224</v>
      </c>
      <c r="C4" s="505" t="s">
        <v>262</v>
      </c>
      <c r="D4" s="489" t="s">
        <v>238</v>
      </c>
      <c r="E4" s="489" t="s">
        <v>256</v>
      </c>
      <c r="F4" s="499" t="s">
        <v>258</v>
      </c>
      <c r="G4" s="490" t="s">
        <v>257</v>
      </c>
      <c r="H4" s="483" t="s">
        <v>246</v>
      </c>
      <c r="I4" s="490" t="s">
        <v>211</v>
      </c>
      <c r="J4" s="483" t="s">
        <v>246</v>
      </c>
      <c r="K4" s="615" t="s">
        <v>3</v>
      </c>
      <c r="L4" s="498" t="s">
        <v>259</v>
      </c>
    </row>
    <row r="5" spans="1:12" x14ac:dyDescent="0.25">
      <c r="A5" s="645" t="s">
        <v>107</v>
      </c>
      <c r="B5" s="648">
        <f>Kostenübersicht!C2</f>
        <v>0</v>
      </c>
      <c r="C5" s="671"/>
      <c r="D5" s="680"/>
      <c r="E5" s="677"/>
      <c r="F5" s="642">
        <f>D5*E5</f>
        <v>0</v>
      </c>
      <c r="G5" s="418"/>
      <c r="H5" s="341"/>
      <c r="I5" s="493"/>
      <c r="J5" s="434"/>
      <c r="K5" s="188"/>
      <c r="L5" s="642">
        <f>F5+(SUM(G5:G24)-(SUM(I5:I24)))</f>
        <v>0</v>
      </c>
    </row>
    <row r="6" spans="1:12" x14ac:dyDescent="0.25">
      <c r="A6" s="646"/>
      <c r="B6" s="649"/>
      <c r="C6" s="672"/>
      <c r="D6" s="681"/>
      <c r="E6" s="678"/>
      <c r="F6" s="643"/>
      <c r="G6" s="418"/>
      <c r="H6" s="341"/>
      <c r="I6" s="493"/>
      <c r="J6" s="434"/>
      <c r="K6" s="188"/>
      <c r="L6" s="643"/>
    </row>
    <row r="7" spans="1:12" x14ac:dyDescent="0.25">
      <c r="A7" s="646"/>
      <c r="B7" s="649"/>
      <c r="C7" s="672"/>
      <c r="D7" s="681"/>
      <c r="E7" s="678"/>
      <c r="F7" s="643"/>
      <c r="G7" s="418"/>
      <c r="H7" s="341"/>
      <c r="I7" s="493"/>
      <c r="J7" s="434"/>
      <c r="K7" s="188"/>
      <c r="L7" s="643"/>
    </row>
    <row r="8" spans="1:12" x14ac:dyDescent="0.25">
      <c r="A8" s="646"/>
      <c r="B8" s="649"/>
      <c r="C8" s="672"/>
      <c r="D8" s="681"/>
      <c r="E8" s="678"/>
      <c r="F8" s="643"/>
      <c r="G8" s="418"/>
      <c r="H8" s="341"/>
      <c r="I8" s="493"/>
      <c r="J8" s="434"/>
      <c r="K8" s="188"/>
      <c r="L8" s="643"/>
    </row>
    <row r="9" spans="1:12" x14ac:dyDescent="0.25">
      <c r="A9" s="646"/>
      <c r="B9" s="649"/>
      <c r="C9" s="672"/>
      <c r="D9" s="681"/>
      <c r="E9" s="678"/>
      <c r="F9" s="643"/>
      <c r="G9" s="418"/>
      <c r="H9" s="341"/>
      <c r="I9" s="493"/>
      <c r="J9" s="434"/>
      <c r="K9" s="188"/>
      <c r="L9" s="643"/>
    </row>
    <row r="10" spans="1:12" x14ac:dyDescent="0.25">
      <c r="A10" s="646"/>
      <c r="B10" s="649"/>
      <c r="C10" s="672"/>
      <c r="D10" s="681"/>
      <c r="E10" s="678"/>
      <c r="F10" s="643"/>
      <c r="G10" s="418"/>
      <c r="H10" s="341"/>
      <c r="I10" s="493"/>
      <c r="J10" s="434"/>
      <c r="K10" s="188"/>
      <c r="L10" s="643"/>
    </row>
    <row r="11" spans="1:12" x14ac:dyDescent="0.25">
      <c r="A11" s="646"/>
      <c r="B11" s="649"/>
      <c r="C11" s="672"/>
      <c r="D11" s="681"/>
      <c r="E11" s="678"/>
      <c r="F11" s="643"/>
      <c r="G11" s="418"/>
      <c r="H11" s="341"/>
      <c r="I11" s="493"/>
      <c r="J11" s="434"/>
      <c r="K11" s="188"/>
      <c r="L11" s="643"/>
    </row>
    <row r="12" spans="1:12" x14ac:dyDescent="0.25">
      <c r="A12" s="646"/>
      <c r="B12" s="649"/>
      <c r="C12" s="672"/>
      <c r="D12" s="681"/>
      <c r="E12" s="678"/>
      <c r="F12" s="643"/>
      <c r="G12" s="418"/>
      <c r="H12" s="341"/>
      <c r="I12" s="493"/>
      <c r="J12" s="434"/>
      <c r="K12" s="188"/>
      <c r="L12" s="643"/>
    </row>
    <row r="13" spans="1:12" x14ac:dyDescent="0.25">
      <c r="A13" s="646"/>
      <c r="B13" s="649"/>
      <c r="C13" s="672"/>
      <c r="D13" s="681"/>
      <c r="E13" s="678"/>
      <c r="F13" s="643"/>
      <c r="G13" s="418"/>
      <c r="H13" s="341"/>
      <c r="I13" s="493"/>
      <c r="J13" s="434"/>
      <c r="K13" s="188"/>
      <c r="L13" s="643"/>
    </row>
    <row r="14" spans="1:12" x14ac:dyDescent="0.25">
      <c r="A14" s="646"/>
      <c r="B14" s="649"/>
      <c r="C14" s="672"/>
      <c r="D14" s="681"/>
      <c r="E14" s="678"/>
      <c r="F14" s="643"/>
      <c r="G14" s="418"/>
      <c r="H14" s="341"/>
      <c r="I14" s="493"/>
      <c r="J14" s="434"/>
      <c r="K14" s="188"/>
      <c r="L14" s="643"/>
    </row>
    <row r="15" spans="1:12" x14ac:dyDescent="0.25">
      <c r="A15" s="646"/>
      <c r="B15" s="649"/>
      <c r="C15" s="672"/>
      <c r="D15" s="681"/>
      <c r="E15" s="678"/>
      <c r="F15" s="643"/>
      <c r="G15" s="418"/>
      <c r="H15" s="341"/>
      <c r="I15" s="493"/>
      <c r="J15" s="434"/>
      <c r="K15" s="188"/>
      <c r="L15" s="643"/>
    </row>
    <row r="16" spans="1:12" x14ac:dyDescent="0.25">
      <c r="A16" s="646"/>
      <c r="B16" s="649"/>
      <c r="C16" s="672"/>
      <c r="D16" s="681"/>
      <c r="E16" s="678"/>
      <c r="F16" s="643"/>
      <c r="G16" s="418"/>
      <c r="H16" s="341"/>
      <c r="I16" s="493"/>
      <c r="J16" s="434"/>
      <c r="K16" s="188"/>
      <c r="L16" s="643"/>
    </row>
    <row r="17" spans="1:12" x14ac:dyDescent="0.25">
      <c r="A17" s="646"/>
      <c r="B17" s="649"/>
      <c r="C17" s="672"/>
      <c r="D17" s="681"/>
      <c r="E17" s="678"/>
      <c r="F17" s="643"/>
      <c r="G17" s="418"/>
      <c r="H17" s="341"/>
      <c r="I17" s="493"/>
      <c r="J17" s="434"/>
      <c r="K17" s="188"/>
      <c r="L17" s="643"/>
    </row>
    <row r="18" spans="1:12" x14ac:dyDescent="0.25">
      <c r="A18" s="646"/>
      <c r="B18" s="649"/>
      <c r="C18" s="672"/>
      <c r="D18" s="681"/>
      <c r="E18" s="678"/>
      <c r="F18" s="643"/>
      <c r="G18" s="418"/>
      <c r="H18" s="341"/>
      <c r="I18" s="493"/>
      <c r="J18" s="434"/>
      <c r="K18" s="188"/>
      <c r="L18" s="643"/>
    </row>
    <row r="19" spans="1:12" x14ac:dyDescent="0.25">
      <c r="A19" s="646"/>
      <c r="B19" s="649"/>
      <c r="C19" s="672"/>
      <c r="D19" s="681"/>
      <c r="E19" s="678"/>
      <c r="F19" s="643"/>
      <c r="G19" s="418"/>
      <c r="H19" s="341"/>
      <c r="I19" s="493"/>
      <c r="J19" s="434"/>
      <c r="K19" s="188"/>
      <c r="L19" s="643"/>
    </row>
    <row r="20" spans="1:12" x14ac:dyDescent="0.25">
      <c r="A20" s="646"/>
      <c r="B20" s="649"/>
      <c r="C20" s="672"/>
      <c r="D20" s="681"/>
      <c r="E20" s="678"/>
      <c r="F20" s="643"/>
      <c r="G20" s="418"/>
      <c r="H20" s="341"/>
      <c r="I20" s="493"/>
      <c r="J20" s="434"/>
      <c r="K20" s="188"/>
      <c r="L20" s="643"/>
    </row>
    <row r="21" spans="1:12" x14ac:dyDescent="0.25">
      <c r="A21" s="646"/>
      <c r="B21" s="649"/>
      <c r="C21" s="672"/>
      <c r="D21" s="681"/>
      <c r="E21" s="678"/>
      <c r="F21" s="643"/>
      <c r="G21" s="418"/>
      <c r="H21" s="341"/>
      <c r="I21" s="493"/>
      <c r="J21" s="434"/>
      <c r="K21" s="188"/>
      <c r="L21" s="643"/>
    </row>
    <row r="22" spans="1:12" x14ac:dyDescent="0.25">
      <c r="A22" s="646"/>
      <c r="B22" s="649"/>
      <c r="C22" s="672"/>
      <c r="D22" s="681"/>
      <c r="E22" s="678"/>
      <c r="F22" s="643"/>
      <c r="G22" s="418"/>
      <c r="H22" s="341"/>
      <c r="I22" s="493"/>
      <c r="J22" s="434"/>
      <c r="K22" s="188"/>
      <c r="L22" s="643"/>
    </row>
    <row r="23" spans="1:12" x14ac:dyDescent="0.25">
      <c r="A23" s="646"/>
      <c r="B23" s="649"/>
      <c r="C23" s="672"/>
      <c r="D23" s="681"/>
      <c r="E23" s="678"/>
      <c r="F23" s="643"/>
      <c r="G23" s="418"/>
      <c r="H23" s="341"/>
      <c r="I23" s="493"/>
      <c r="J23" s="434"/>
      <c r="K23" s="188"/>
      <c r="L23" s="643"/>
    </row>
    <row r="24" spans="1:12" x14ac:dyDescent="0.25">
      <c r="A24" s="647"/>
      <c r="B24" s="650"/>
      <c r="C24" s="673"/>
      <c r="D24" s="682"/>
      <c r="E24" s="679"/>
      <c r="F24" s="644"/>
      <c r="G24" s="418"/>
      <c r="H24" s="341"/>
      <c r="I24" s="493"/>
      <c r="J24" s="434"/>
      <c r="K24" s="188"/>
      <c r="L24" s="644"/>
    </row>
    <row r="25" spans="1:12" x14ac:dyDescent="0.25">
      <c r="A25" s="506"/>
      <c r="B25" s="507"/>
      <c r="C25" s="507"/>
      <c r="D25" s="417"/>
      <c r="E25" s="417"/>
      <c r="F25" s="500"/>
      <c r="G25" s="351"/>
      <c r="K25" s="120"/>
    </row>
    <row r="26" spans="1:12" x14ac:dyDescent="0.25">
      <c r="A26" s="666" t="s">
        <v>106</v>
      </c>
      <c r="B26" s="648">
        <f>B5</f>
        <v>0</v>
      </c>
      <c r="C26" s="671"/>
      <c r="D26" s="674"/>
      <c r="E26" s="677"/>
      <c r="F26" s="642">
        <f>D26*E26</f>
        <v>0</v>
      </c>
      <c r="G26" s="418"/>
      <c r="H26" s="341"/>
      <c r="I26" s="493"/>
      <c r="J26" s="434"/>
      <c r="K26" s="188"/>
      <c r="L26" s="642"/>
    </row>
    <row r="27" spans="1:12" x14ac:dyDescent="0.25">
      <c r="A27" s="667"/>
      <c r="B27" s="669"/>
      <c r="C27" s="672"/>
      <c r="D27" s="675"/>
      <c r="E27" s="678"/>
      <c r="F27" s="643"/>
      <c r="G27" s="418"/>
      <c r="H27" s="341"/>
      <c r="I27" s="493"/>
      <c r="J27" s="434"/>
      <c r="K27" s="188"/>
      <c r="L27" s="643"/>
    </row>
    <row r="28" spans="1:12" x14ac:dyDescent="0.25">
      <c r="A28" s="667"/>
      <c r="B28" s="669"/>
      <c r="C28" s="672"/>
      <c r="D28" s="675"/>
      <c r="E28" s="678"/>
      <c r="F28" s="643"/>
      <c r="G28" s="418"/>
      <c r="H28" s="341"/>
      <c r="I28" s="493"/>
      <c r="J28" s="434"/>
      <c r="K28" s="188"/>
      <c r="L28" s="643"/>
    </row>
    <row r="29" spans="1:12" x14ac:dyDescent="0.25">
      <c r="A29" s="667"/>
      <c r="B29" s="669"/>
      <c r="C29" s="672"/>
      <c r="D29" s="675"/>
      <c r="E29" s="678"/>
      <c r="F29" s="643"/>
      <c r="G29" s="418"/>
      <c r="H29" s="341"/>
      <c r="I29" s="493"/>
      <c r="J29" s="434"/>
      <c r="K29" s="188"/>
      <c r="L29" s="643"/>
    </row>
    <row r="30" spans="1:12" x14ac:dyDescent="0.25">
      <c r="A30" s="667"/>
      <c r="B30" s="669"/>
      <c r="C30" s="672"/>
      <c r="D30" s="675"/>
      <c r="E30" s="678"/>
      <c r="F30" s="643"/>
      <c r="G30" s="418"/>
      <c r="H30" s="341"/>
      <c r="I30" s="493"/>
      <c r="J30" s="434"/>
      <c r="K30" s="188"/>
      <c r="L30" s="643"/>
    </row>
    <row r="31" spans="1:12" x14ac:dyDescent="0.25">
      <c r="A31" s="667"/>
      <c r="B31" s="669"/>
      <c r="C31" s="672"/>
      <c r="D31" s="675"/>
      <c r="E31" s="678"/>
      <c r="F31" s="643"/>
      <c r="G31" s="418"/>
      <c r="H31" s="341"/>
      <c r="I31" s="493"/>
      <c r="J31" s="434"/>
      <c r="K31" s="188"/>
      <c r="L31" s="643"/>
    </row>
    <row r="32" spans="1:12" x14ac:dyDescent="0.25">
      <c r="A32" s="667"/>
      <c r="B32" s="669"/>
      <c r="C32" s="672"/>
      <c r="D32" s="675"/>
      <c r="E32" s="678"/>
      <c r="F32" s="643"/>
      <c r="G32" s="418"/>
      <c r="H32" s="341"/>
      <c r="I32" s="493"/>
      <c r="J32" s="434"/>
      <c r="K32" s="188"/>
      <c r="L32" s="643"/>
    </row>
    <row r="33" spans="1:12" x14ac:dyDescent="0.25">
      <c r="A33" s="667"/>
      <c r="B33" s="669"/>
      <c r="C33" s="672"/>
      <c r="D33" s="675"/>
      <c r="E33" s="678"/>
      <c r="F33" s="643"/>
      <c r="G33" s="418"/>
      <c r="H33" s="341"/>
      <c r="I33" s="493"/>
      <c r="J33" s="434"/>
      <c r="K33" s="188"/>
      <c r="L33" s="643"/>
    </row>
    <row r="34" spans="1:12" x14ac:dyDescent="0.25">
      <c r="A34" s="667"/>
      <c r="B34" s="669"/>
      <c r="C34" s="672"/>
      <c r="D34" s="675"/>
      <c r="E34" s="678"/>
      <c r="F34" s="643"/>
      <c r="G34" s="418"/>
      <c r="H34" s="341"/>
      <c r="I34" s="493"/>
      <c r="J34" s="434"/>
      <c r="K34" s="188"/>
      <c r="L34" s="643"/>
    </row>
    <row r="35" spans="1:12" x14ac:dyDescent="0.25">
      <c r="A35" s="667"/>
      <c r="B35" s="669"/>
      <c r="C35" s="672"/>
      <c r="D35" s="675"/>
      <c r="E35" s="678"/>
      <c r="F35" s="643"/>
      <c r="G35" s="418"/>
      <c r="H35" s="341"/>
      <c r="I35" s="493"/>
      <c r="J35" s="434"/>
      <c r="K35" s="188"/>
      <c r="L35" s="643"/>
    </row>
    <row r="36" spans="1:12" x14ac:dyDescent="0.25">
      <c r="A36" s="667"/>
      <c r="B36" s="669"/>
      <c r="C36" s="672"/>
      <c r="D36" s="675"/>
      <c r="E36" s="678"/>
      <c r="F36" s="643"/>
      <c r="G36" s="418"/>
      <c r="H36" s="341"/>
      <c r="I36" s="493"/>
      <c r="J36" s="434"/>
      <c r="K36" s="188"/>
      <c r="L36" s="643"/>
    </row>
    <row r="37" spans="1:12" x14ac:dyDescent="0.25">
      <c r="A37" s="667"/>
      <c r="B37" s="669"/>
      <c r="C37" s="672"/>
      <c r="D37" s="675"/>
      <c r="E37" s="678"/>
      <c r="F37" s="643"/>
      <c r="G37" s="418"/>
      <c r="H37" s="341"/>
      <c r="I37" s="493"/>
      <c r="J37" s="434"/>
      <c r="K37" s="188"/>
      <c r="L37" s="643"/>
    </row>
    <row r="38" spans="1:12" x14ac:dyDescent="0.25">
      <c r="A38" s="667"/>
      <c r="B38" s="669"/>
      <c r="C38" s="672"/>
      <c r="D38" s="675"/>
      <c r="E38" s="678"/>
      <c r="F38" s="643"/>
      <c r="G38" s="418"/>
      <c r="H38" s="341"/>
      <c r="I38" s="493"/>
      <c r="J38" s="434"/>
      <c r="K38" s="188"/>
      <c r="L38" s="643"/>
    </row>
    <row r="39" spans="1:12" x14ac:dyDescent="0.25">
      <c r="A39" s="667"/>
      <c r="B39" s="669"/>
      <c r="C39" s="672"/>
      <c r="D39" s="675"/>
      <c r="E39" s="678"/>
      <c r="F39" s="643"/>
      <c r="G39" s="418"/>
      <c r="H39" s="341"/>
      <c r="I39" s="493"/>
      <c r="J39" s="434"/>
      <c r="K39" s="188"/>
      <c r="L39" s="643"/>
    </row>
    <row r="40" spans="1:12" x14ac:dyDescent="0.25">
      <c r="A40" s="667"/>
      <c r="B40" s="669"/>
      <c r="C40" s="672"/>
      <c r="D40" s="675"/>
      <c r="E40" s="678"/>
      <c r="F40" s="643"/>
      <c r="G40" s="418"/>
      <c r="H40" s="341"/>
      <c r="I40" s="493"/>
      <c r="J40" s="434"/>
      <c r="K40" s="188"/>
      <c r="L40" s="643"/>
    </row>
    <row r="41" spans="1:12" x14ac:dyDescent="0.25">
      <c r="A41" s="667"/>
      <c r="B41" s="669"/>
      <c r="C41" s="672"/>
      <c r="D41" s="675"/>
      <c r="E41" s="678"/>
      <c r="F41" s="643"/>
      <c r="G41" s="418"/>
      <c r="H41" s="341"/>
      <c r="I41" s="493"/>
      <c r="J41" s="434"/>
      <c r="K41" s="188"/>
      <c r="L41" s="643"/>
    </row>
    <row r="42" spans="1:12" x14ac:dyDescent="0.25">
      <c r="A42" s="667"/>
      <c r="B42" s="669"/>
      <c r="C42" s="672"/>
      <c r="D42" s="675"/>
      <c r="E42" s="678"/>
      <c r="F42" s="643"/>
      <c r="G42" s="418"/>
      <c r="H42" s="341"/>
      <c r="I42" s="493"/>
      <c r="J42" s="434"/>
      <c r="K42" s="188"/>
      <c r="L42" s="643"/>
    </row>
    <row r="43" spans="1:12" x14ac:dyDescent="0.25">
      <c r="A43" s="667"/>
      <c r="B43" s="669"/>
      <c r="C43" s="672"/>
      <c r="D43" s="675"/>
      <c r="E43" s="678"/>
      <c r="F43" s="643"/>
      <c r="G43" s="418"/>
      <c r="H43" s="341"/>
      <c r="I43" s="493"/>
      <c r="J43" s="434"/>
      <c r="K43" s="188"/>
      <c r="L43" s="643"/>
    </row>
    <row r="44" spans="1:12" x14ac:dyDescent="0.25">
      <c r="A44" s="667"/>
      <c r="B44" s="669"/>
      <c r="C44" s="672"/>
      <c r="D44" s="675"/>
      <c r="E44" s="678"/>
      <c r="F44" s="643"/>
      <c r="G44" s="418"/>
      <c r="H44" s="341"/>
      <c r="I44" s="493"/>
      <c r="J44" s="434"/>
      <c r="K44" s="188"/>
      <c r="L44" s="643"/>
    </row>
    <row r="45" spans="1:12" x14ac:dyDescent="0.25">
      <c r="A45" s="668"/>
      <c r="B45" s="670"/>
      <c r="C45" s="673"/>
      <c r="D45" s="676"/>
      <c r="E45" s="679"/>
      <c r="F45" s="644"/>
      <c r="G45" s="418"/>
      <c r="H45" s="341"/>
      <c r="I45" s="493"/>
      <c r="J45" s="434"/>
      <c r="K45" s="188"/>
      <c r="L45" s="644"/>
    </row>
    <row r="46" spans="1:12" x14ac:dyDescent="0.25">
      <c r="A46" s="506"/>
      <c r="B46" s="507"/>
      <c r="C46" s="507"/>
      <c r="D46" s="417"/>
      <c r="E46" s="417"/>
      <c r="F46" s="500"/>
      <c r="G46" s="351"/>
      <c r="K46" s="120"/>
    </row>
    <row r="47" spans="1:12" x14ac:dyDescent="0.25">
      <c r="A47" s="666" t="s">
        <v>105</v>
      </c>
      <c r="B47" s="648">
        <f>B26</f>
        <v>0</v>
      </c>
      <c r="C47" s="671"/>
      <c r="D47" s="674"/>
      <c r="E47" s="677"/>
      <c r="F47" s="642">
        <f>D47*E47</f>
        <v>0</v>
      </c>
      <c r="G47" s="418"/>
      <c r="H47" s="341"/>
      <c r="I47" s="493"/>
      <c r="J47" s="434"/>
      <c r="K47" s="188"/>
      <c r="L47" s="642"/>
    </row>
    <row r="48" spans="1:12" x14ac:dyDescent="0.25">
      <c r="A48" s="667"/>
      <c r="B48" s="669"/>
      <c r="C48" s="672"/>
      <c r="D48" s="675"/>
      <c r="E48" s="678"/>
      <c r="F48" s="643"/>
      <c r="G48" s="418"/>
      <c r="H48" s="341"/>
      <c r="I48" s="493"/>
      <c r="J48" s="434"/>
      <c r="K48" s="188"/>
      <c r="L48" s="643"/>
    </row>
    <row r="49" spans="1:12" x14ac:dyDescent="0.25">
      <c r="A49" s="667"/>
      <c r="B49" s="669"/>
      <c r="C49" s="672"/>
      <c r="D49" s="675"/>
      <c r="E49" s="678"/>
      <c r="F49" s="643"/>
      <c r="G49" s="418"/>
      <c r="H49" s="341"/>
      <c r="I49" s="493"/>
      <c r="J49" s="434"/>
      <c r="K49" s="188"/>
      <c r="L49" s="643"/>
    </row>
    <row r="50" spans="1:12" x14ac:dyDescent="0.25">
      <c r="A50" s="667"/>
      <c r="B50" s="669"/>
      <c r="C50" s="672"/>
      <c r="D50" s="675"/>
      <c r="E50" s="678"/>
      <c r="F50" s="643"/>
      <c r="G50" s="418"/>
      <c r="H50" s="341"/>
      <c r="I50" s="493"/>
      <c r="J50" s="434"/>
      <c r="K50" s="188"/>
      <c r="L50" s="643"/>
    </row>
    <row r="51" spans="1:12" x14ac:dyDescent="0.25">
      <c r="A51" s="667"/>
      <c r="B51" s="669"/>
      <c r="C51" s="672"/>
      <c r="D51" s="675"/>
      <c r="E51" s="678"/>
      <c r="F51" s="643"/>
      <c r="G51" s="418"/>
      <c r="H51" s="341"/>
      <c r="I51" s="493"/>
      <c r="J51" s="434"/>
      <c r="K51" s="188"/>
      <c r="L51" s="643"/>
    </row>
    <row r="52" spans="1:12" x14ac:dyDescent="0.25">
      <c r="A52" s="667"/>
      <c r="B52" s="669"/>
      <c r="C52" s="672"/>
      <c r="D52" s="675"/>
      <c r="E52" s="678"/>
      <c r="F52" s="643"/>
      <c r="G52" s="418"/>
      <c r="H52" s="341"/>
      <c r="I52" s="493"/>
      <c r="J52" s="434"/>
      <c r="K52" s="188"/>
      <c r="L52" s="643"/>
    </row>
    <row r="53" spans="1:12" x14ac:dyDescent="0.25">
      <c r="A53" s="667"/>
      <c r="B53" s="669"/>
      <c r="C53" s="672"/>
      <c r="D53" s="675"/>
      <c r="E53" s="678"/>
      <c r="F53" s="643"/>
      <c r="G53" s="418"/>
      <c r="H53" s="341"/>
      <c r="I53" s="493"/>
      <c r="J53" s="434"/>
      <c r="K53" s="188"/>
      <c r="L53" s="643"/>
    </row>
    <row r="54" spans="1:12" x14ac:dyDescent="0.25">
      <c r="A54" s="667"/>
      <c r="B54" s="669"/>
      <c r="C54" s="672"/>
      <c r="D54" s="675"/>
      <c r="E54" s="678"/>
      <c r="F54" s="643"/>
      <c r="G54" s="418"/>
      <c r="H54" s="341"/>
      <c r="I54" s="493"/>
      <c r="J54" s="434"/>
      <c r="K54" s="188"/>
      <c r="L54" s="643"/>
    </row>
    <row r="55" spans="1:12" x14ac:dyDescent="0.25">
      <c r="A55" s="667"/>
      <c r="B55" s="669"/>
      <c r="C55" s="672"/>
      <c r="D55" s="675"/>
      <c r="E55" s="678"/>
      <c r="F55" s="643"/>
      <c r="G55" s="418"/>
      <c r="H55" s="341"/>
      <c r="I55" s="493"/>
      <c r="J55" s="434"/>
      <c r="K55" s="188"/>
      <c r="L55" s="643"/>
    </row>
    <row r="56" spans="1:12" x14ac:dyDescent="0.25">
      <c r="A56" s="667"/>
      <c r="B56" s="669"/>
      <c r="C56" s="672"/>
      <c r="D56" s="675"/>
      <c r="E56" s="678"/>
      <c r="F56" s="643"/>
      <c r="G56" s="418"/>
      <c r="H56" s="341"/>
      <c r="I56" s="493"/>
      <c r="J56" s="434"/>
      <c r="K56" s="188"/>
      <c r="L56" s="643"/>
    </row>
    <row r="57" spans="1:12" x14ac:dyDescent="0.25">
      <c r="A57" s="667"/>
      <c r="B57" s="669"/>
      <c r="C57" s="672"/>
      <c r="D57" s="675"/>
      <c r="E57" s="678"/>
      <c r="F57" s="643"/>
      <c r="G57" s="418"/>
      <c r="H57" s="341"/>
      <c r="I57" s="493"/>
      <c r="J57" s="434"/>
      <c r="K57" s="188"/>
      <c r="L57" s="643"/>
    </row>
    <row r="58" spans="1:12" x14ac:dyDescent="0.25">
      <c r="A58" s="667"/>
      <c r="B58" s="669"/>
      <c r="C58" s="672"/>
      <c r="D58" s="675"/>
      <c r="E58" s="678"/>
      <c r="F58" s="643"/>
      <c r="G58" s="418"/>
      <c r="H58" s="341"/>
      <c r="I58" s="493"/>
      <c r="J58" s="434"/>
      <c r="K58" s="188"/>
      <c r="L58" s="643"/>
    </row>
    <row r="59" spans="1:12" x14ac:dyDescent="0.25">
      <c r="A59" s="667"/>
      <c r="B59" s="669"/>
      <c r="C59" s="672"/>
      <c r="D59" s="675"/>
      <c r="E59" s="678"/>
      <c r="F59" s="643"/>
      <c r="G59" s="418"/>
      <c r="H59" s="341"/>
      <c r="I59" s="493"/>
      <c r="J59" s="434"/>
      <c r="K59" s="188"/>
      <c r="L59" s="643"/>
    </row>
    <row r="60" spans="1:12" x14ac:dyDescent="0.25">
      <c r="A60" s="667"/>
      <c r="B60" s="669"/>
      <c r="C60" s="672"/>
      <c r="D60" s="675"/>
      <c r="E60" s="678"/>
      <c r="F60" s="643"/>
      <c r="G60" s="418"/>
      <c r="H60" s="341"/>
      <c r="I60" s="493"/>
      <c r="J60" s="434"/>
      <c r="K60" s="188"/>
      <c r="L60" s="643"/>
    </row>
    <row r="61" spans="1:12" x14ac:dyDescent="0.25">
      <c r="A61" s="667"/>
      <c r="B61" s="669"/>
      <c r="C61" s="672"/>
      <c r="D61" s="675"/>
      <c r="E61" s="678"/>
      <c r="F61" s="643"/>
      <c r="G61" s="418"/>
      <c r="H61" s="341"/>
      <c r="I61" s="493"/>
      <c r="J61" s="434"/>
      <c r="K61" s="188"/>
      <c r="L61" s="643"/>
    </row>
    <row r="62" spans="1:12" x14ac:dyDescent="0.25">
      <c r="A62" s="667"/>
      <c r="B62" s="669"/>
      <c r="C62" s="672"/>
      <c r="D62" s="675"/>
      <c r="E62" s="678"/>
      <c r="F62" s="643"/>
      <c r="G62" s="418"/>
      <c r="H62" s="341"/>
      <c r="I62" s="493"/>
      <c r="J62" s="434"/>
      <c r="K62" s="188"/>
      <c r="L62" s="643"/>
    </row>
    <row r="63" spans="1:12" x14ac:dyDescent="0.25">
      <c r="A63" s="667"/>
      <c r="B63" s="669"/>
      <c r="C63" s="672"/>
      <c r="D63" s="675"/>
      <c r="E63" s="678"/>
      <c r="F63" s="643"/>
      <c r="G63" s="418"/>
      <c r="H63" s="341"/>
      <c r="I63" s="493"/>
      <c r="J63" s="434"/>
      <c r="K63" s="188"/>
      <c r="L63" s="643"/>
    </row>
    <row r="64" spans="1:12" x14ac:dyDescent="0.25">
      <c r="A64" s="667"/>
      <c r="B64" s="669"/>
      <c r="C64" s="672"/>
      <c r="D64" s="675"/>
      <c r="E64" s="678"/>
      <c r="F64" s="643"/>
      <c r="G64" s="418"/>
      <c r="H64" s="341"/>
      <c r="I64" s="493"/>
      <c r="J64" s="434"/>
      <c r="K64" s="188"/>
      <c r="L64" s="643"/>
    </row>
    <row r="65" spans="1:12" x14ac:dyDescent="0.25">
      <c r="A65" s="667"/>
      <c r="B65" s="669"/>
      <c r="C65" s="672"/>
      <c r="D65" s="675"/>
      <c r="E65" s="678"/>
      <c r="F65" s="643"/>
      <c r="G65" s="418"/>
      <c r="H65" s="341"/>
      <c r="I65" s="493"/>
      <c r="J65" s="434"/>
      <c r="K65" s="188"/>
      <c r="L65" s="643"/>
    </row>
    <row r="66" spans="1:12" x14ac:dyDescent="0.25">
      <c r="A66" s="668"/>
      <c r="B66" s="670"/>
      <c r="C66" s="673"/>
      <c r="D66" s="676"/>
      <c r="E66" s="679"/>
      <c r="F66" s="644"/>
      <c r="G66" s="418"/>
      <c r="H66" s="341"/>
      <c r="I66" s="493"/>
      <c r="J66" s="434"/>
      <c r="K66" s="188"/>
      <c r="L66" s="644"/>
    </row>
    <row r="67" spans="1:12" x14ac:dyDescent="0.25">
      <c r="A67" s="506"/>
      <c r="B67" s="507"/>
      <c r="C67" s="507"/>
      <c r="D67" s="417"/>
      <c r="E67" s="417"/>
      <c r="F67" s="500"/>
      <c r="G67" s="351"/>
      <c r="K67" s="120"/>
    </row>
    <row r="68" spans="1:12" x14ac:dyDescent="0.25">
      <c r="A68" s="666" t="s">
        <v>104</v>
      </c>
      <c r="B68" s="648">
        <f>B47</f>
        <v>0</v>
      </c>
      <c r="C68" s="671"/>
      <c r="D68" s="674"/>
      <c r="E68" s="677"/>
      <c r="F68" s="642">
        <f>D68*E68</f>
        <v>0</v>
      </c>
      <c r="G68" s="418"/>
      <c r="H68" s="341"/>
      <c r="I68" s="493"/>
      <c r="J68" s="434"/>
      <c r="K68" s="188"/>
      <c r="L68" s="642"/>
    </row>
    <row r="69" spans="1:12" x14ac:dyDescent="0.25">
      <c r="A69" s="667"/>
      <c r="B69" s="669"/>
      <c r="C69" s="672"/>
      <c r="D69" s="675"/>
      <c r="E69" s="678"/>
      <c r="F69" s="643"/>
      <c r="G69" s="418"/>
      <c r="H69" s="341"/>
      <c r="I69" s="493"/>
      <c r="J69" s="434"/>
      <c r="K69" s="188"/>
      <c r="L69" s="643"/>
    </row>
    <row r="70" spans="1:12" x14ac:dyDescent="0.25">
      <c r="A70" s="667"/>
      <c r="B70" s="669"/>
      <c r="C70" s="672"/>
      <c r="D70" s="675"/>
      <c r="E70" s="678"/>
      <c r="F70" s="643"/>
      <c r="G70" s="418"/>
      <c r="H70" s="341"/>
      <c r="I70" s="493"/>
      <c r="J70" s="434"/>
      <c r="K70" s="188"/>
      <c r="L70" s="643"/>
    </row>
    <row r="71" spans="1:12" x14ac:dyDescent="0.25">
      <c r="A71" s="667"/>
      <c r="B71" s="669"/>
      <c r="C71" s="672"/>
      <c r="D71" s="675"/>
      <c r="E71" s="678"/>
      <c r="F71" s="643"/>
      <c r="G71" s="418"/>
      <c r="H71" s="341"/>
      <c r="I71" s="493"/>
      <c r="J71" s="434"/>
      <c r="K71" s="188"/>
      <c r="L71" s="643"/>
    </row>
    <row r="72" spans="1:12" x14ac:dyDescent="0.25">
      <c r="A72" s="667"/>
      <c r="B72" s="669"/>
      <c r="C72" s="672"/>
      <c r="D72" s="675"/>
      <c r="E72" s="678"/>
      <c r="F72" s="643"/>
      <c r="G72" s="418"/>
      <c r="H72" s="341"/>
      <c r="I72" s="493"/>
      <c r="J72" s="434"/>
      <c r="K72" s="188"/>
      <c r="L72" s="643"/>
    </row>
    <row r="73" spans="1:12" x14ac:dyDescent="0.25">
      <c r="A73" s="667"/>
      <c r="B73" s="669"/>
      <c r="C73" s="672"/>
      <c r="D73" s="675"/>
      <c r="E73" s="678"/>
      <c r="F73" s="643"/>
      <c r="G73" s="418"/>
      <c r="H73" s="341"/>
      <c r="I73" s="493"/>
      <c r="J73" s="434"/>
      <c r="K73" s="188"/>
      <c r="L73" s="643"/>
    </row>
    <row r="74" spans="1:12" x14ac:dyDescent="0.25">
      <c r="A74" s="667"/>
      <c r="B74" s="669"/>
      <c r="C74" s="672"/>
      <c r="D74" s="675"/>
      <c r="E74" s="678"/>
      <c r="F74" s="643"/>
      <c r="G74" s="418"/>
      <c r="H74" s="341"/>
      <c r="I74" s="493"/>
      <c r="J74" s="434"/>
      <c r="K74" s="188"/>
      <c r="L74" s="643"/>
    </row>
    <row r="75" spans="1:12" x14ac:dyDescent="0.25">
      <c r="A75" s="667"/>
      <c r="B75" s="669"/>
      <c r="C75" s="672"/>
      <c r="D75" s="675"/>
      <c r="E75" s="678"/>
      <c r="F75" s="643"/>
      <c r="G75" s="418"/>
      <c r="H75" s="341"/>
      <c r="I75" s="493"/>
      <c r="J75" s="434"/>
      <c r="K75" s="188"/>
      <c r="L75" s="643"/>
    </row>
    <row r="76" spans="1:12" x14ac:dyDescent="0.25">
      <c r="A76" s="667"/>
      <c r="B76" s="669"/>
      <c r="C76" s="672"/>
      <c r="D76" s="675"/>
      <c r="E76" s="678"/>
      <c r="F76" s="643"/>
      <c r="G76" s="418"/>
      <c r="H76" s="341"/>
      <c r="I76" s="493"/>
      <c r="J76" s="434"/>
      <c r="K76" s="188"/>
      <c r="L76" s="643"/>
    </row>
    <row r="77" spans="1:12" x14ac:dyDescent="0.25">
      <c r="A77" s="667"/>
      <c r="B77" s="669"/>
      <c r="C77" s="672"/>
      <c r="D77" s="675"/>
      <c r="E77" s="678"/>
      <c r="F77" s="643"/>
      <c r="G77" s="418"/>
      <c r="H77" s="341"/>
      <c r="I77" s="493"/>
      <c r="J77" s="434"/>
      <c r="K77" s="188"/>
      <c r="L77" s="643"/>
    </row>
    <row r="78" spans="1:12" x14ac:dyDescent="0.25">
      <c r="A78" s="667"/>
      <c r="B78" s="669"/>
      <c r="C78" s="672"/>
      <c r="D78" s="675"/>
      <c r="E78" s="678"/>
      <c r="F78" s="643"/>
      <c r="G78" s="418"/>
      <c r="H78" s="341"/>
      <c r="I78" s="493"/>
      <c r="J78" s="434"/>
      <c r="K78" s="188"/>
      <c r="L78" s="643"/>
    </row>
    <row r="79" spans="1:12" x14ac:dyDescent="0.25">
      <c r="A79" s="667"/>
      <c r="B79" s="669"/>
      <c r="C79" s="672"/>
      <c r="D79" s="675"/>
      <c r="E79" s="678"/>
      <c r="F79" s="643"/>
      <c r="G79" s="418"/>
      <c r="H79" s="341"/>
      <c r="I79" s="493"/>
      <c r="J79" s="434"/>
      <c r="K79" s="188"/>
      <c r="L79" s="643"/>
    </row>
    <row r="80" spans="1:12" x14ac:dyDescent="0.25">
      <c r="A80" s="667"/>
      <c r="B80" s="669"/>
      <c r="C80" s="672"/>
      <c r="D80" s="675"/>
      <c r="E80" s="678"/>
      <c r="F80" s="643"/>
      <c r="G80" s="418"/>
      <c r="H80" s="341"/>
      <c r="I80" s="493"/>
      <c r="J80" s="434"/>
      <c r="K80" s="188"/>
      <c r="L80" s="643"/>
    </row>
    <row r="81" spans="1:12" x14ac:dyDescent="0.25">
      <c r="A81" s="667"/>
      <c r="B81" s="669"/>
      <c r="C81" s="672"/>
      <c r="D81" s="675"/>
      <c r="E81" s="678"/>
      <c r="F81" s="643"/>
      <c r="G81" s="418"/>
      <c r="H81" s="341"/>
      <c r="I81" s="493"/>
      <c r="J81" s="434"/>
      <c r="K81" s="188"/>
      <c r="L81" s="643"/>
    </row>
    <row r="82" spans="1:12" x14ac:dyDescent="0.25">
      <c r="A82" s="667"/>
      <c r="B82" s="669"/>
      <c r="C82" s="672"/>
      <c r="D82" s="675"/>
      <c r="E82" s="678"/>
      <c r="F82" s="643"/>
      <c r="G82" s="418"/>
      <c r="H82" s="341"/>
      <c r="I82" s="493"/>
      <c r="J82" s="434"/>
      <c r="K82" s="188"/>
      <c r="L82" s="643"/>
    </row>
    <row r="83" spans="1:12" x14ac:dyDescent="0.25">
      <c r="A83" s="667"/>
      <c r="B83" s="669"/>
      <c r="C83" s="672"/>
      <c r="D83" s="675"/>
      <c r="E83" s="678"/>
      <c r="F83" s="643"/>
      <c r="G83" s="418"/>
      <c r="H83" s="341"/>
      <c r="I83" s="493"/>
      <c r="J83" s="434"/>
      <c r="K83" s="188"/>
      <c r="L83" s="643"/>
    </row>
    <row r="84" spans="1:12" x14ac:dyDescent="0.25">
      <c r="A84" s="667"/>
      <c r="B84" s="669"/>
      <c r="C84" s="672"/>
      <c r="D84" s="675"/>
      <c r="E84" s="678"/>
      <c r="F84" s="643"/>
      <c r="G84" s="418"/>
      <c r="H84" s="341"/>
      <c r="I84" s="493"/>
      <c r="J84" s="434"/>
      <c r="K84" s="188"/>
      <c r="L84" s="643"/>
    </row>
    <row r="85" spans="1:12" x14ac:dyDescent="0.25">
      <c r="A85" s="667"/>
      <c r="B85" s="669"/>
      <c r="C85" s="672"/>
      <c r="D85" s="675"/>
      <c r="E85" s="678"/>
      <c r="F85" s="643"/>
      <c r="G85" s="418"/>
      <c r="H85" s="341"/>
      <c r="I85" s="493"/>
      <c r="J85" s="434"/>
      <c r="K85" s="188"/>
      <c r="L85" s="643"/>
    </row>
    <row r="86" spans="1:12" x14ac:dyDescent="0.25">
      <c r="A86" s="667"/>
      <c r="B86" s="669"/>
      <c r="C86" s="672"/>
      <c r="D86" s="675"/>
      <c r="E86" s="678"/>
      <c r="F86" s="643"/>
      <c r="G86" s="418"/>
      <c r="H86" s="341"/>
      <c r="I86" s="493"/>
      <c r="J86" s="434"/>
      <c r="K86" s="188"/>
      <c r="L86" s="643"/>
    </row>
    <row r="87" spans="1:12" x14ac:dyDescent="0.25">
      <c r="A87" s="668"/>
      <c r="B87" s="670"/>
      <c r="C87" s="673"/>
      <c r="D87" s="676"/>
      <c r="E87" s="679"/>
      <c r="F87" s="644"/>
      <c r="G87" s="418"/>
      <c r="H87" s="341"/>
      <c r="I87" s="493"/>
      <c r="J87" s="434"/>
      <c r="K87" s="188"/>
      <c r="L87" s="644"/>
    </row>
    <row r="88" spans="1:12" x14ac:dyDescent="0.25">
      <c r="A88" s="506"/>
      <c r="B88" s="507"/>
      <c r="C88" s="507"/>
      <c r="D88" s="417"/>
      <c r="E88" s="417"/>
      <c r="F88" s="500"/>
      <c r="G88" s="351"/>
      <c r="K88" s="120"/>
    </row>
    <row r="89" spans="1:12" x14ac:dyDescent="0.25">
      <c r="A89" s="666" t="s">
        <v>103</v>
      </c>
      <c r="B89" s="648">
        <f>B68</f>
        <v>0</v>
      </c>
      <c r="C89" s="671"/>
      <c r="D89" s="674"/>
      <c r="E89" s="677"/>
      <c r="F89" s="642">
        <f>D89*E89</f>
        <v>0</v>
      </c>
      <c r="G89" s="418"/>
      <c r="H89" s="341"/>
      <c r="I89" s="493"/>
      <c r="J89" s="434"/>
      <c r="K89" s="188"/>
      <c r="L89" s="642"/>
    </row>
    <row r="90" spans="1:12" x14ac:dyDescent="0.25">
      <c r="A90" s="667"/>
      <c r="B90" s="669"/>
      <c r="C90" s="672"/>
      <c r="D90" s="675"/>
      <c r="E90" s="678"/>
      <c r="F90" s="643"/>
      <c r="G90" s="418"/>
      <c r="H90" s="341"/>
      <c r="I90" s="493"/>
      <c r="J90" s="434"/>
      <c r="K90" s="188"/>
      <c r="L90" s="643"/>
    </row>
    <row r="91" spans="1:12" x14ac:dyDescent="0.25">
      <c r="A91" s="667"/>
      <c r="B91" s="669"/>
      <c r="C91" s="672"/>
      <c r="D91" s="675"/>
      <c r="E91" s="678"/>
      <c r="F91" s="643"/>
      <c r="G91" s="418"/>
      <c r="H91" s="341"/>
      <c r="I91" s="493"/>
      <c r="J91" s="434"/>
      <c r="K91" s="188"/>
      <c r="L91" s="643"/>
    </row>
    <row r="92" spans="1:12" x14ac:dyDescent="0.25">
      <c r="A92" s="667"/>
      <c r="B92" s="669"/>
      <c r="C92" s="672"/>
      <c r="D92" s="675"/>
      <c r="E92" s="678"/>
      <c r="F92" s="643"/>
      <c r="G92" s="418"/>
      <c r="H92" s="341"/>
      <c r="I92" s="493"/>
      <c r="J92" s="434"/>
      <c r="K92" s="188"/>
      <c r="L92" s="643"/>
    </row>
    <row r="93" spans="1:12" x14ac:dyDescent="0.25">
      <c r="A93" s="667"/>
      <c r="B93" s="669"/>
      <c r="C93" s="672"/>
      <c r="D93" s="675"/>
      <c r="E93" s="678"/>
      <c r="F93" s="643"/>
      <c r="G93" s="418"/>
      <c r="H93" s="341"/>
      <c r="I93" s="493"/>
      <c r="J93" s="434"/>
      <c r="K93" s="188"/>
      <c r="L93" s="643"/>
    </row>
    <row r="94" spans="1:12" x14ac:dyDescent="0.25">
      <c r="A94" s="667"/>
      <c r="B94" s="669"/>
      <c r="C94" s="672"/>
      <c r="D94" s="675"/>
      <c r="E94" s="678"/>
      <c r="F94" s="643"/>
      <c r="G94" s="418"/>
      <c r="H94" s="341"/>
      <c r="I94" s="493"/>
      <c r="J94" s="434"/>
      <c r="K94" s="188"/>
      <c r="L94" s="643"/>
    </row>
    <row r="95" spans="1:12" x14ac:dyDescent="0.25">
      <c r="A95" s="667"/>
      <c r="B95" s="669"/>
      <c r="C95" s="672"/>
      <c r="D95" s="675"/>
      <c r="E95" s="678"/>
      <c r="F95" s="643"/>
      <c r="G95" s="418"/>
      <c r="H95" s="341"/>
      <c r="I95" s="493"/>
      <c r="J95" s="434"/>
      <c r="K95" s="188"/>
      <c r="L95" s="643"/>
    </row>
    <row r="96" spans="1:12" x14ac:dyDescent="0.25">
      <c r="A96" s="667"/>
      <c r="B96" s="669"/>
      <c r="C96" s="672"/>
      <c r="D96" s="675"/>
      <c r="E96" s="678"/>
      <c r="F96" s="643"/>
      <c r="G96" s="418"/>
      <c r="H96" s="341"/>
      <c r="I96" s="493"/>
      <c r="J96" s="434"/>
      <c r="K96" s="188"/>
      <c r="L96" s="643"/>
    </row>
    <row r="97" spans="1:12" x14ac:dyDescent="0.25">
      <c r="A97" s="667"/>
      <c r="B97" s="669"/>
      <c r="C97" s="672"/>
      <c r="D97" s="675"/>
      <c r="E97" s="678"/>
      <c r="F97" s="643"/>
      <c r="G97" s="418"/>
      <c r="H97" s="341"/>
      <c r="I97" s="493"/>
      <c r="J97" s="434"/>
      <c r="K97" s="188"/>
      <c r="L97" s="643"/>
    </row>
    <row r="98" spans="1:12" x14ac:dyDescent="0.25">
      <c r="A98" s="667"/>
      <c r="B98" s="669"/>
      <c r="C98" s="672"/>
      <c r="D98" s="675"/>
      <c r="E98" s="678"/>
      <c r="F98" s="643"/>
      <c r="G98" s="418"/>
      <c r="H98" s="341"/>
      <c r="I98" s="493"/>
      <c r="J98" s="434"/>
      <c r="K98" s="188"/>
      <c r="L98" s="643"/>
    </row>
    <row r="99" spans="1:12" x14ac:dyDescent="0.25">
      <c r="A99" s="667"/>
      <c r="B99" s="669"/>
      <c r="C99" s="672"/>
      <c r="D99" s="675"/>
      <c r="E99" s="678"/>
      <c r="F99" s="643"/>
      <c r="G99" s="418"/>
      <c r="H99" s="341"/>
      <c r="I99" s="493"/>
      <c r="J99" s="434"/>
      <c r="K99" s="188"/>
      <c r="L99" s="643"/>
    </row>
    <row r="100" spans="1:12" x14ac:dyDescent="0.25">
      <c r="A100" s="667"/>
      <c r="B100" s="669"/>
      <c r="C100" s="672"/>
      <c r="D100" s="675"/>
      <c r="E100" s="678"/>
      <c r="F100" s="643"/>
      <c r="G100" s="418"/>
      <c r="H100" s="341"/>
      <c r="I100" s="493"/>
      <c r="J100" s="434"/>
      <c r="K100" s="188"/>
      <c r="L100" s="643"/>
    </row>
    <row r="101" spans="1:12" x14ac:dyDescent="0.25">
      <c r="A101" s="667"/>
      <c r="B101" s="669"/>
      <c r="C101" s="672"/>
      <c r="D101" s="675"/>
      <c r="E101" s="678"/>
      <c r="F101" s="643"/>
      <c r="G101" s="418"/>
      <c r="H101" s="341"/>
      <c r="I101" s="493"/>
      <c r="J101" s="434"/>
      <c r="K101" s="188"/>
      <c r="L101" s="643"/>
    </row>
    <row r="102" spans="1:12" x14ac:dyDescent="0.25">
      <c r="A102" s="667"/>
      <c r="B102" s="669"/>
      <c r="C102" s="672"/>
      <c r="D102" s="675"/>
      <c r="E102" s="678"/>
      <c r="F102" s="643"/>
      <c r="G102" s="418"/>
      <c r="H102" s="341"/>
      <c r="I102" s="493"/>
      <c r="J102" s="434"/>
      <c r="K102" s="188"/>
      <c r="L102" s="643"/>
    </row>
    <row r="103" spans="1:12" x14ac:dyDescent="0.25">
      <c r="A103" s="667"/>
      <c r="B103" s="669"/>
      <c r="C103" s="672"/>
      <c r="D103" s="675"/>
      <c r="E103" s="678"/>
      <c r="F103" s="643"/>
      <c r="G103" s="418"/>
      <c r="H103" s="341"/>
      <c r="I103" s="493"/>
      <c r="J103" s="434"/>
      <c r="K103" s="188"/>
      <c r="L103" s="643"/>
    </row>
    <row r="104" spans="1:12" x14ac:dyDescent="0.25">
      <c r="A104" s="667"/>
      <c r="B104" s="669"/>
      <c r="C104" s="672"/>
      <c r="D104" s="675"/>
      <c r="E104" s="678"/>
      <c r="F104" s="643"/>
      <c r="G104" s="418"/>
      <c r="H104" s="341"/>
      <c r="I104" s="493"/>
      <c r="J104" s="434"/>
      <c r="K104" s="188"/>
      <c r="L104" s="643"/>
    </row>
    <row r="105" spans="1:12" x14ac:dyDescent="0.25">
      <c r="A105" s="667"/>
      <c r="B105" s="669"/>
      <c r="C105" s="672"/>
      <c r="D105" s="675"/>
      <c r="E105" s="678"/>
      <c r="F105" s="643"/>
      <c r="G105" s="418"/>
      <c r="H105" s="341"/>
      <c r="I105" s="493"/>
      <c r="J105" s="434"/>
      <c r="K105" s="188"/>
      <c r="L105" s="643"/>
    </row>
    <row r="106" spans="1:12" x14ac:dyDescent="0.25">
      <c r="A106" s="667"/>
      <c r="B106" s="669"/>
      <c r="C106" s="672"/>
      <c r="D106" s="675"/>
      <c r="E106" s="678"/>
      <c r="F106" s="643"/>
      <c r="G106" s="418"/>
      <c r="H106" s="341"/>
      <c r="I106" s="493"/>
      <c r="J106" s="434"/>
      <c r="K106" s="188"/>
      <c r="L106" s="643"/>
    </row>
    <row r="107" spans="1:12" x14ac:dyDescent="0.25">
      <c r="A107" s="667"/>
      <c r="B107" s="669"/>
      <c r="C107" s="672"/>
      <c r="D107" s="675"/>
      <c r="E107" s="678"/>
      <c r="F107" s="643"/>
      <c r="G107" s="418"/>
      <c r="H107" s="341"/>
      <c r="I107" s="493"/>
      <c r="J107" s="434"/>
      <c r="K107" s="188"/>
      <c r="L107" s="643"/>
    </row>
    <row r="108" spans="1:12" x14ac:dyDescent="0.25">
      <c r="A108" s="668"/>
      <c r="B108" s="670"/>
      <c r="C108" s="673"/>
      <c r="D108" s="676"/>
      <c r="E108" s="679"/>
      <c r="F108" s="644"/>
      <c r="G108" s="418"/>
      <c r="H108" s="341"/>
      <c r="I108" s="493"/>
      <c r="J108" s="434"/>
      <c r="K108" s="188"/>
      <c r="L108" s="644"/>
    </row>
    <row r="109" spans="1:12" x14ac:dyDescent="0.25">
      <c r="A109" s="506"/>
      <c r="B109" s="507"/>
      <c r="C109" s="507"/>
      <c r="D109" s="417"/>
      <c r="E109" s="417"/>
      <c r="F109" s="500"/>
      <c r="G109" s="351"/>
      <c r="K109" s="120"/>
    </row>
    <row r="110" spans="1:12" x14ac:dyDescent="0.25">
      <c r="A110" s="666" t="s">
        <v>102</v>
      </c>
      <c r="B110" s="648">
        <f>B89</f>
        <v>0</v>
      </c>
      <c r="C110" s="671"/>
      <c r="D110" s="674"/>
      <c r="E110" s="677"/>
      <c r="F110" s="642">
        <f>D110*E110</f>
        <v>0</v>
      </c>
      <c r="G110" s="418"/>
      <c r="H110" s="341"/>
      <c r="I110" s="493"/>
      <c r="J110" s="434"/>
      <c r="K110" s="188"/>
      <c r="L110" s="642"/>
    </row>
    <row r="111" spans="1:12" x14ac:dyDescent="0.25">
      <c r="A111" s="667"/>
      <c r="B111" s="669"/>
      <c r="C111" s="672"/>
      <c r="D111" s="675"/>
      <c r="E111" s="678"/>
      <c r="F111" s="643"/>
      <c r="G111" s="418"/>
      <c r="H111" s="341"/>
      <c r="I111" s="493"/>
      <c r="J111" s="434"/>
      <c r="K111" s="188"/>
      <c r="L111" s="643"/>
    </row>
    <row r="112" spans="1:12" x14ac:dyDescent="0.25">
      <c r="A112" s="667"/>
      <c r="B112" s="669"/>
      <c r="C112" s="672"/>
      <c r="D112" s="675"/>
      <c r="E112" s="678"/>
      <c r="F112" s="643"/>
      <c r="G112" s="418"/>
      <c r="H112" s="341"/>
      <c r="I112" s="493"/>
      <c r="J112" s="434"/>
      <c r="K112" s="188"/>
      <c r="L112" s="643"/>
    </row>
    <row r="113" spans="1:12" x14ac:dyDescent="0.25">
      <c r="A113" s="667"/>
      <c r="B113" s="669"/>
      <c r="C113" s="672"/>
      <c r="D113" s="675"/>
      <c r="E113" s="678"/>
      <c r="F113" s="643"/>
      <c r="G113" s="418"/>
      <c r="H113" s="341"/>
      <c r="I113" s="493"/>
      <c r="J113" s="434"/>
      <c r="K113" s="188"/>
      <c r="L113" s="643"/>
    </row>
    <row r="114" spans="1:12" x14ac:dyDescent="0.25">
      <c r="A114" s="667"/>
      <c r="B114" s="669"/>
      <c r="C114" s="672"/>
      <c r="D114" s="675"/>
      <c r="E114" s="678"/>
      <c r="F114" s="643"/>
      <c r="G114" s="418"/>
      <c r="H114" s="341"/>
      <c r="I114" s="493"/>
      <c r="J114" s="434"/>
      <c r="K114" s="188"/>
      <c r="L114" s="643"/>
    </row>
    <row r="115" spans="1:12" x14ac:dyDescent="0.25">
      <c r="A115" s="667"/>
      <c r="B115" s="669"/>
      <c r="C115" s="672"/>
      <c r="D115" s="675"/>
      <c r="E115" s="678"/>
      <c r="F115" s="643"/>
      <c r="G115" s="418"/>
      <c r="H115" s="341"/>
      <c r="I115" s="493"/>
      <c r="J115" s="434"/>
      <c r="K115" s="188"/>
      <c r="L115" s="643"/>
    </row>
    <row r="116" spans="1:12" x14ac:dyDescent="0.25">
      <c r="A116" s="667"/>
      <c r="B116" s="669"/>
      <c r="C116" s="672"/>
      <c r="D116" s="675"/>
      <c r="E116" s="678"/>
      <c r="F116" s="643"/>
      <c r="G116" s="418"/>
      <c r="H116" s="341"/>
      <c r="I116" s="493"/>
      <c r="J116" s="434"/>
      <c r="K116" s="188"/>
      <c r="L116" s="643"/>
    </row>
    <row r="117" spans="1:12" x14ac:dyDescent="0.25">
      <c r="A117" s="667"/>
      <c r="B117" s="669"/>
      <c r="C117" s="672"/>
      <c r="D117" s="675"/>
      <c r="E117" s="678"/>
      <c r="F117" s="643"/>
      <c r="G117" s="418"/>
      <c r="H117" s="341"/>
      <c r="I117" s="493"/>
      <c r="J117" s="434"/>
      <c r="K117" s="188"/>
      <c r="L117" s="643"/>
    </row>
    <row r="118" spans="1:12" x14ac:dyDescent="0.25">
      <c r="A118" s="667"/>
      <c r="B118" s="669"/>
      <c r="C118" s="672"/>
      <c r="D118" s="675"/>
      <c r="E118" s="678"/>
      <c r="F118" s="643"/>
      <c r="G118" s="418"/>
      <c r="H118" s="341"/>
      <c r="I118" s="493"/>
      <c r="J118" s="434"/>
      <c r="K118" s="188"/>
      <c r="L118" s="643"/>
    </row>
    <row r="119" spans="1:12" x14ac:dyDescent="0.25">
      <c r="A119" s="667"/>
      <c r="B119" s="669"/>
      <c r="C119" s="672"/>
      <c r="D119" s="675"/>
      <c r="E119" s="678"/>
      <c r="F119" s="643"/>
      <c r="G119" s="418"/>
      <c r="H119" s="341"/>
      <c r="I119" s="493"/>
      <c r="J119" s="434"/>
      <c r="K119" s="188"/>
      <c r="L119" s="643"/>
    </row>
    <row r="120" spans="1:12" x14ac:dyDescent="0.25">
      <c r="A120" s="667"/>
      <c r="B120" s="669"/>
      <c r="C120" s="672"/>
      <c r="D120" s="675"/>
      <c r="E120" s="678"/>
      <c r="F120" s="643"/>
      <c r="G120" s="418"/>
      <c r="H120" s="341"/>
      <c r="I120" s="493"/>
      <c r="J120" s="434"/>
      <c r="K120" s="188"/>
      <c r="L120" s="643"/>
    </row>
    <row r="121" spans="1:12" x14ac:dyDescent="0.25">
      <c r="A121" s="667"/>
      <c r="B121" s="669"/>
      <c r="C121" s="672"/>
      <c r="D121" s="675"/>
      <c r="E121" s="678"/>
      <c r="F121" s="643"/>
      <c r="G121" s="418"/>
      <c r="H121" s="341"/>
      <c r="I121" s="493"/>
      <c r="J121" s="434"/>
      <c r="K121" s="188"/>
      <c r="L121" s="643"/>
    </row>
    <row r="122" spans="1:12" x14ac:dyDescent="0.25">
      <c r="A122" s="667"/>
      <c r="B122" s="669"/>
      <c r="C122" s="672"/>
      <c r="D122" s="675"/>
      <c r="E122" s="678"/>
      <c r="F122" s="643"/>
      <c r="G122" s="418"/>
      <c r="H122" s="341"/>
      <c r="I122" s="493"/>
      <c r="J122" s="434"/>
      <c r="K122" s="188"/>
      <c r="L122" s="643"/>
    </row>
    <row r="123" spans="1:12" x14ac:dyDescent="0.25">
      <c r="A123" s="667"/>
      <c r="B123" s="669"/>
      <c r="C123" s="672"/>
      <c r="D123" s="675"/>
      <c r="E123" s="678"/>
      <c r="F123" s="643"/>
      <c r="G123" s="418"/>
      <c r="H123" s="341"/>
      <c r="I123" s="493"/>
      <c r="J123" s="434"/>
      <c r="K123" s="188"/>
      <c r="L123" s="643"/>
    </row>
    <row r="124" spans="1:12" x14ac:dyDescent="0.25">
      <c r="A124" s="667"/>
      <c r="B124" s="669"/>
      <c r="C124" s="672"/>
      <c r="D124" s="675"/>
      <c r="E124" s="678"/>
      <c r="F124" s="643"/>
      <c r="G124" s="418"/>
      <c r="H124" s="341"/>
      <c r="I124" s="493"/>
      <c r="J124" s="434"/>
      <c r="K124" s="188"/>
      <c r="L124" s="643"/>
    </row>
    <row r="125" spans="1:12" x14ac:dyDescent="0.25">
      <c r="A125" s="667"/>
      <c r="B125" s="669"/>
      <c r="C125" s="672"/>
      <c r="D125" s="675"/>
      <c r="E125" s="678"/>
      <c r="F125" s="643"/>
      <c r="G125" s="418"/>
      <c r="H125" s="341"/>
      <c r="I125" s="493"/>
      <c r="J125" s="434"/>
      <c r="K125" s="188"/>
      <c r="L125" s="643"/>
    </row>
    <row r="126" spans="1:12" x14ac:dyDescent="0.25">
      <c r="A126" s="667"/>
      <c r="B126" s="669"/>
      <c r="C126" s="672"/>
      <c r="D126" s="675"/>
      <c r="E126" s="678"/>
      <c r="F126" s="643"/>
      <c r="G126" s="418"/>
      <c r="H126" s="341"/>
      <c r="I126" s="493"/>
      <c r="J126" s="434"/>
      <c r="K126" s="188"/>
      <c r="L126" s="643"/>
    </row>
    <row r="127" spans="1:12" x14ac:dyDescent="0.25">
      <c r="A127" s="667"/>
      <c r="B127" s="669"/>
      <c r="C127" s="672"/>
      <c r="D127" s="675"/>
      <c r="E127" s="678"/>
      <c r="F127" s="643"/>
      <c r="G127" s="418"/>
      <c r="H127" s="341"/>
      <c r="I127" s="493"/>
      <c r="J127" s="434"/>
      <c r="K127" s="188"/>
      <c r="L127" s="643"/>
    </row>
    <row r="128" spans="1:12" x14ac:dyDescent="0.25">
      <c r="A128" s="667"/>
      <c r="B128" s="669"/>
      <c r="C128" s="672"/>
      <c r="D128" s="675"/>
      <c r="E128" s="678"/>
      <c r="F128" s="643"/>
      <c r="G128" s="418"/>
      <c r="H128" s="341"/>
      <c r="I128" s="493"/>
      <c r="J128" s="434"/>
      <c r="K128" s="188"/>
      <c r="L128" s="643"/>
    </row>
    <row r="129" spans="1:12" x14ac:dyDescent="0.25">
      <c r="A129" s="668"/>
      <c r="B129" s="670"/>
      <c r="C129" s="673"/>
      <c r="D129" s="676"/>
      <c r="E129" s="679"/>
      <c r="F129" s="644"/>
      <c r="G129" s="418"/>
      <c r="H129" s="341"/>
      <c r="I129" s="493"/>
      <c r="J129" s="434"/>
      <c r="K129" s="188"/>
      <c r="L129" s="644"/>
    </row>
    <row r="130" spans="1:12" x14ac:dyDescent="0.25">
      <c r="A130" s="506"/>
      <c r="B130" s="507"/>
      <c r="C130" s="507"/>
      <c r="D130" s="417"/>
      <c r="E130" s="417"/>
      <c r="F130" s="500"/>
      <c r="G130" s="351"/>
      <c r="K130" s="120"/>
    </row>
    <row r="131" spans="1:12" x14ac:dyDescent="0.25">
      <c r="A131" s="666" t="s">
        <v>101</v>
      </c>
      <c r="B131" s="648">
        <f>B110</f>
        <v>0</v>
      </c>
      <c r="C131" s="671"/>
      <c r="D131" s="674"/>
      <c r="E131" s="677"/>
      <c r="F131" s="642">
        <f>D131*E131</f>
        <v>0</v>
      </c>
      <c r="G131" s="418"/>
      <c r="H131" s="341"/>
      <c r="I131" s="493"/>
      <c r="J131" s="434"/>
      <c r="K131" s="188"/>
      <c r="L131" s="642"/>
    </row>
    <row r="132" spans="1:12" x14ac:dyDescent="0.25">
      <c r="A132" s="667"/>
      <c r="B132" s="669"/>
      <c r="C132" s="672"/>
      <c r="D132" s="675"/>
      <c r="E132" s="678"/>
      <c r="F132" s="643"/>
      <c r="G132" s="418"/>
      <c r="H132" s="341"/>
      <c r="I132" s="493"/>
      <c r="J132" s="434"/>
      <c r="K132" s="188"/>
      <c r="L132" s="643"/>
    </row>
    <row r="133" spans="1:12" x14ac:dyDescent="0.25">
      <c r="A133" s="667"/>
      <c r="B133" s="669"/>
      <c r="C133" s="672"/>
      <c r="D133" s="675"/>
      <c r="E133" s="678"/>
      <c r="F133" s="643"/>
      <c r="G133" s="418"/>
      <c r="H133" s="341"/>
      <c r="I133" s="493"/>
      <c r="J133" s="434"/>
      <c r="K133" s="188"/>
      <c r="L133" s="643"/>
    </row>
    <row r="134" spans="1:12" x14ac:dyDescent="0.25">
      <c r="A134" s="667"/>
      <c r="B134" s="669"/>
      <c r="C134" s="672"/>
      <c r="D134" s="675"/>
      <c r="E134" s="678"/>
      <c r="F134" s="643"/>
      <c r="G134" s="418"/>
      <c r="H134" s="341"/>
      <c r="I134" s="493"/>
      <c r="J134" s="434"/>
      <c r="K134" s="188"/>
      <c r="L134" s="643"/>
    </row>
    <row r="135" spans="1:12" x14ac:dyDescent="0.25">
      <c r="A135" s="667"/>
      <c r="B135" s="669"/>
      <c r="C135" s="672"/>
      <c r="D135" s="675"/>
      <c r="E135" s="678"/>
      <c r="F135" s="643"/>
      <c r="G135" s="418"/>
      <c r="H135" s="341"/>
      <c r="I135" s="493"/>
      <c r="J135" s="434"/>
      <c r="K135" s="188"/>
      <c r="L135" s="643"/>
    </row>
    <row r="136" spans="1:12" x14ac:dyDescent="0.25">
      <c r="A136" s="667"/>
      <c r="B136" s="669"/>
      <c r="C136" s="672"/>
      <c r="D136" s="675"/>
      <c r="E136" s="678"/>
      <c r="F136" s="643"/>
      <c r="G136" s="418"/>
      <c r="H136" s="341"/>
      <c r="I136" s="493"/>
      <c r="J136" s="434"/>
      <c r="K136" s="188"/>
      <c r="L136" s="643"/>
    </row>
    <row r="137" spans="1:12" x14ac:dyDescent="0.25">
      <c r="A137" s="667"/>
      <c r="B137" s="669"/>
      <c r="C137" s="672"/>
      <c r="D137" s="675"/>
      <c r="E137" s="678"/>
      <c r="F137" s="643"/>
      <c r="G137" s="418"/>
      <c r="H137" s="341"/>
      <c r="I137" s="493"/>
      <c r="J137" s="434"/>
      <c r="K137" s="188"/>
      <c r="L137" s="643"/>
    </row>
    <row r="138" spans="1:12" x14ac:dyDescent="0.25">
      <c r="A138" s="667"/>
      <c r="B138" s="669"/>
      <c r="C138" s="672"/>
      <c r="D138" s="675"/>
      <c r="E138" s="678"/>
      <c r="F138" s="643"/>
      <c r="G138" s="418"/>
      <c r="H138" s="341"/>
      <c r="I138" s="493"/>
      <c r="J138" s="434"/>
      <c r="K138" s="188"/>
      <c r="L138" s="643"/>
    </row>
    <row r="139" spans="1:12" x14ac:dyDescent="0.25">
      <c r="A139" s="667"/>
      <c r="B139" s="669"/>
      <c r="C139" s="672"/>
      <c r="D139" s="675"/>
      <c r="E139" s="678"/>
      <c r="F139" s="643"/>
      <c r="G139" s="418"/>
      <c r="H139" s="341"/>
      <c r="I139" s="493"/>
      <c r="J139" s="434"/>
      <c r="K139" s="188"/>
      <c r="L139" s="643"/>
    </row>
    <row r="140" spans="1:12" x14ac:dyDescent="0.25">
      <c r="A140" s="667"/>
      <c r="B140" s="669"/>
      <c r="C140" s="672"/>
      <c r="D140" s="675"/>
      <c r="E140" s="678"/>
      <c r="F140" s="643"/>
      <c r="G140" s="418"/>
      <c r="H140" s="341"/>
      <c r="I140" s="493"/>
      <c r="J140" s="434"/>
      <c r="K140" s="188"/>
      <c r="L140" s="643"/>
    </row>
    <row r="141" spans="1:12" x14ac:dyDescent="0.25">
      <c r="A141" s="667"/>
      <c r="B141" s="669"/>
      <c r="C141" s="672"/>
      <c r="D141" s="675"/>
      <c r="E141" s="678"/>
      <c r="F141" s="643"/>
      <c r="G141" s="418"/>
      <c r="H141" s="341"/>
      <c r="I141" s="493"/>
      <c r="J141" s="434"/>
      <c r="K141" s="188"/>
      <c r="L141" s="643"/>
    </row>
    <row r="142" spans="1:12" x14ac:dyDescent="0.25">
      <c r="A142" s="667"/>
      <c r="B142" s="669"/>
      <c r="C142" s="672"/>
      <c r="D142" s="675"/>
      <c r="E142" s="678"/>
      <c r="F142" s="643"/>
      <c r="G142" s="418"/>
      <c r="H142" s="341"/>
      <c r="I142" s="493"/>
      <c r="J142" s="434"/>
      <c r="K142" s="188"/>
      <c r="L142" s="643"/>
    </row>
    <row r="143" spans="1:12" x14ac:dyDescent="0.25">
      <c r="A143" s="667"/>
      <c r="B143" s="669"/>
      <c r="C143" s="672"/>
      <c r="D143" s="675"/>
      <c r="E143" s="678"/>
      <c r="F143" s="643"/>
      <c r="G143" s="418"/>
      <c r="H143" s="341"/>
      <c r="I143" s="493"/>
      <c r="J143" s="434"/>
      <c r="K143" s="188"/>
      <c r="L143" s="643"/>
    </row>
    <row r="144" spans="1:12" x14ac:dyDescent="0.25">
      <c r="A144" s="667"/>
      <c r="B144" s="669"/>
      <c r="C144" s="672"/>
      <c r="D144" s="675"/>
      <c r="E144" s="678"/>
      <c r="F144" s="643"/>
      <c r="G144" s="418"/>
      <c r="H144" s="341"/>
      <c r="I144" s="493"/>
      <c r="J144" s="434"/>
      <c r="K144" s="188"/>
      <c r="L144" s="643"/>
    </row>
    <row r="145" spans="1:12" x14ac:dyDescent="0.25">
      <c r="A145" s="667"/>
      <c r="B145" s="669"/>
      <c r="C145" s="672"/>
      <c r="D145" s="675"/>
      <c r="E145" s="678"/>
      <c r="F145" s="643"/>
      <c r="G145" s="418"/>
      <c r="H145" s="341"/>
      <c r="I145" s="493"/>
      <c r="J145" s="434"/>
      <c r="K145" s="188"/>
      <c r="L145" s="643"/>
    </row>
    <row r="146" spans="1:12" x14ac:dyDescent="0.25">
      <c r="A146" s="667"/>
      <c r="B146" s="669"/>
      <c r="C146" s="672"/>
      <c r="D146" s="675"/>
      <c r="E146" s="678"/>
      <c r="F146" s="643"/>
      <c r="G146" s="418"/>
      <c r="H146" s="341"/>
      <c r="I146" s="493"/>
      <c r="J146" s="434"/>
      <c r="K146" s="188"/>
      <c r="L146" s="643"/>
    </row>
    <row r="147" spans="1:12" x14ac:dyDescent="0.25">
      <c r="A147" s="667"/>
      <c r="B147" s="669"/>
      <c r="C147" s="672"/>
      <c r="D147" s="675"/>
      <c r="E147" s="678"/>
      <c r="F147" s="643"/>
      <c r="G147" s="418"/>
      <c r="H147" s="341"/>
      <c r="I147" s="493"/>
      <c r="J147" s="434"/>
      <c r="K147" s="188"/>
      <c r="L147" s="643"/>
    </row>
    <row r="148" spans="1:12" x14ac:dyDescent="0.25">
      <c r="A148" s="667"/>
      <c r="B148" s="669"/>
      <c r="C148" s="672"/>
      <c r="D148" s="675"/>
      <c r="E148" s="678"/>
      <c r="F148" s="643"/>
      <c r="G148" s="418"/>
      <c r="H148" s="341"/>
      <c r="I148" s="493"/>
      <c r="J148" s="434"/>
      <c r="K148" s="188"/>
      <c r="L148" s="643"/>
    </row>
    <row r="149" spans="1:12" x14ac:dyDescent="0.25">
      <c r="A149" s="667"/>
      <c r="B149" s="669"/>
      <c r="C149" s="672"/>
      <c r="D149" s="675"/>
      <c r="E149" s="678"/>
      <c r="F149" s="643"/>
      <c r="G149" s="418"/>
      <c r="H149" s="341"/>
      <c r="I149" s="493"/>
      <c r="J149" s="434"/>
      <c r="K149" s="188"/>
      <c r="L149" s="643"/>
    </row>
    <row r="150" spans="1:12" x14ac:dyDescent="0.25">
      <c r="A150" s="668"/>
      <c r="B150" s="670"/>
      <c r="C150" s="673"/>
      <c r="D150" s="676"/>
      <c r="E150" s="679"/>
      <c r="F150" s="644"/>
      <c r="G150" s="418"/>
      <c r="H150" s="341"/>
      <c r="I150" s="493"/>
      <c r="J150" s="434"/>
      <c r="K150" s="188"/>
      <c r="L150" s="644"/>
    </row>
    <row r="151" spans="1:12" x14ac:dyDescent="0.25">
      <c r="B151" s="350"/>
      <c r="C151" s="350"/>
      <c r="K151" s="120"/>
    </row>
    <row r="152" spans="1:12" x14ac:dyDescent="0.25">
      <c r="K152" s="120"/>
    </row>
  </sheetData>
  <sheetProtection algorithmName="SHA-512" hashValue="y6SQ68TwxlQRydU+Jen8d7RU3Lxxna0uEaXRhFBj71EZ2sC/7IC+P+WHkHFs+EOLRn+W/rcUIAyV1ITHBHGuQA==" saltValue="omhj/gq1ctzdPIbx9y11vQ==" spinCount="100000" sheet="1" objects="1" scenarios="1"/>
  <protectedRanges>
    <protectedRange sqref="A1" name="Bereich2_1_1"/>
  </protectedRanges>
  <mergeCells count="49">
    <mergeCell ref="L131:L150"/>
    <mergeCell ref="A131:A150"/>
    <mergeCell ref="B131:B150"/>
    <mergeCell ref="C131:C150"/>
    <mergeCell ref="D131:D150"/>
    <mergeCell ref="E131:E150"/>
    <mergeCell ref="F131:F150"/>
    <mergeCell ref="L89:L108"/>
    <mergeCell ref="A110:A129"/>
    <mergeCell ref="B110:B129"/>
    <mergeCell ref="C110:C129"/>
    <mergeCell ref="D110:D129"/>
    <mergeCell ref="E110:E129"/>
    <mergeCell ref="F110:F129"/>
    <mergeCell ref="L110:L129"/>
    <mergeCell ref="A89:A108"/>
    <mergeCell ref="B89:B108"/>
    <mergeCell ref="C89:C108"/>
    <mergeCell ref="D89:D108"/>
    <mergeCell ref="E89:E108"/>
    <mergeCell ref="F89:F108"/>
    <mergeCell ref="L47:L66"/>
    <mergeCell ref="A68:A87"/>
    <mergeCell ref="B68:B87"/>
    <mergeCell ref="C68:C87"/>
    <mergeCell ref="D68:D87"/>
    <mergeCell ref="E68:E87"/>
    <mergeCell ref="F68:F87"/>
    <mergeCell ref="L68:L87"/>
    <mergeCell ref="A47:A66"/>
    <mergeCell ref="B47:B66"/>
    <mergeCell ref="C47:C66"/>
    <mergeCell ref="D47:D66"/>
    <mergeCell ref="E47:E66"/>
    <mergeCell ref="F47:F66"/>
    <mergeCell ref="L5:L24"/>
    <mergeCell ref="A26:A45"/>
    <mergeCell ref="B26:B45"/>
    <mergeCell ref="C26:C45"/>
    <mergeCell ref="D26:D45"/>
    <mergeCell ref="E26:E45"/>
    <mergeCell ref="F26:F45"/>
    <mergeCell ref="L26:L45"/>
    <mergeCell ref="A5:A24"/>
    <mergeCell ref="B5:B24"/>
    <mergeCell ref="C5:C24"/>
    <mergeCell ref="D5:D24"/>
    <mergeCell ref="E5:E24"/>
    <mergeCell ref="F5:F24"/>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OFFSET('+'!$B$144:$E$144,1,MATCH(B5,'+'!$B$144:$E$144,0)-1,COUNTA(INDEX('+'!$B$144:$E$146,,MATCH(B5,'+'!$B$144:$E$144,0)))-1,1)</xm:f>
          </x14:formula1>
          <xm:sqref>C5:C24 C26:C45 C47:C66 C68:C87 C89:C108 C110:C129 C131:C150</xm:sqref>
        </x14:dataValidation>
        <x14:dataValidation type="list" allowBlank="1" showInputMessage="1" showErrorMessage="1">
          <x14:formula1>
            <xm:f>'+'!$B$140:$B$141</xm:f>
          </x14:formula1>
          <xm:sqref>J5:J24 J131:J150 J110:J129 J89:J108 J68:J87 J47:J66 J26:J45</xm:sqref>
        </x14:dataValidation>
        <x14:dataValidation type="list" allowBlank="1" showInputMessage="1" showErrorMessage="1">
          <x14:formula1>
            <xm:f>'+'!$B$136:$B$138</xm:f>
          </x14:formula1>
          <xm:sqref>H5:H24 H131:H150 H110:H129 H89:H108 H68:H87 H47:H66 H26:H45</xm:sqref>
        </x14:dataValidation>
        <x14:dataValidation type="list" allowBlank="1" showInputMessage="1" showErrorMessage="1">
          <x14:formula1>
            <xm:f>'C:\Users\BK8-4\Desktop\[Erhebungsbogen Kapazitätsreserve_Sicherheitsbereitschaft.xlsx]Hilfstabelle Kapazitätsreserve'!#REF!</xm:f>
          </x14:formula1>
          <xm:sqref>B109:C109 B88:C88 B25:C25 B46:C46 B67:C67 B130:C130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rgb="FF99FF66"/>
  </sheetPr>
  <dimension ref="A1:L151"/>
  <sheetViews>
    <sheetView workbookViewId="0"/>
  </sheetViews>
  <sheetFormatPr baseColWidth="10" defaultRowHeight="15" x14ac:dyDescent="0.25"/>
  <cols>
    <col min="1" max="1" width="54" style="27" customWidth="1"/>
    <col min="2" max="2" width="30.140625" style="27" bestFit="1" customWidth="1"/>
    <col min="3" max="3" width="30.140625" style="27" customWidth="1"/>
    <col min="4" max="5" width="41.140625" style="415" customWidth="1"/>
    <col min="6" max="6" width="41.140625" style="497" customWidth="1"/>
    <col min="7" max="7" width="30" style="27" bestFit="1" customWidth="1"/>
    <col min="8" max="8" width="29.5703125" style="27" bestFit="1" customWidth="1"/>
    <col min="9" max="10" width="29.5703125" style="27" customWidth="1"/>
    <col min="11" max="11" width="26.28515625" style="27" customWidth="1"/>
    <col min="12" max="12" width="23" style="497" customWidth="1"/>
    <col min="13" max="16384" width="11.42578125" style="27"/>
  </cols>
  <sheetData>
    <row r="1" spans="1:12" ht="23.25" x14ac:dyDescent="0.35">
      <c r="A1" s="8" t="s">
        <v>330</v>
      </c>
    </row>
    <row r="3" spans="1:12" x14ac:dyDescent="0.25">
      <c r="A3" s="501"/>
      <c r="B3" s="502"/>
      <c r="C3" s="502"/>
    </row>
    <row r="4" spans="1:12" ht="38.25" x14ac:dyDescent="0.25">
      <c r="A4" s="503" t="s">
        <v>113</v>
      </c>
      <c r="B4" s="504" t="s">
        <v>224</v>
      </c>
      <c r="C4" s="505" t="s">
        <v>262</v>
      </c>
      <c r="D4" s="489" t="s">
        <v>238</v>
      </c>
      <c r="E4" s="489" t="s">
        <v>256</v>
      </c>
      <c r="F4" s="499" t="s">
        <v>258</v>
      </c>
      <c r="G4" s="490" t="s">
        <v>257</v>
      </c>
      <c r="H4" s="483" t="s">
        <v>246</v>
      </c>
      <c r="I4" s="490" t="s">
        <v>211</v>
      </c>
      <c r="J4" s="483" t="s">
        <v>246</v>
      </c>
      <c r="K4" s="494" t="s">
        <v>3</v>
      </c>
      <c r="L4" s="498" t="s">
        <v>259</v>
      </c>
    </row>
    <row r="5" spans="1:12" x14ac:dyDescent="0.25">
      <c r="A5" s="645" t="s">
        <v>107</v>
      </c>
      <c r="B5" s="648">
        <f>Kostenübersicht!C2</f>
        <v>0</v>
      </c>
      <c r="C5" s="671"/>
      <c r="D5" s="680"/>
      <c r="E5" s="677"/>
      <c r="F5" s="642">
        <f>D5*E5</f>
        <v>0</v>
      </c>
      <c r="G5" s="418"/>
      <c r="H5" s="341"/>
      <c r="I5" s="493"/>
      <c r="J5" s="434"/>
      <c r="K5" s="188"/>
      <c r="L5" s="642">
        <f>F5+(SUM(G5:G24)-(SUM(I5:I24)))</f>
        <v>0</v>
      </c>
    </row>
    <row r="6" spans="1:12" x14ac:dyDescent="0.25">
      <c r="A6" s="646"/>
      <c r="B6" s="649"/>
      <c r="C6" s="672"/>
      <c r="D6" s="681"/>
      <c r="E6" s="678"/>
      <c r="F6" s="643"/>
      <c r="G6" s="418"/>
      <c r="H6" s="341"/>
      <c r="I6" s="493"/>
      <c r="J6" s="434"/>
      <c r="K6" s="188"/>
      <c r="L6" s="643"/>
    </row>
    <row r="7" spans="1:12" x14ac:dyDescent="0.25">
      <c r="A7" s="646"/>
      <c r="B7" s="649"/>
      <c r="C7" s="672"/>
      <c r="D7" s="681"/>
      <c r="E7" s="678"/>
      <c r="F7" s="643"/>
      <c r="G7" s="418"/>
      <c r="H7" s="341"/>
      <c r="I7" s="493"/>
      <c r="J7" s="434"/>
      <c r="K7" s="188"/>
      <c r="L7" s="643"/>
    </row>
    <row r="8" spans="1:12" x14ac:dyDescent="0.25">
      <c r="A8" s="646"/>
      <c r="B8" s="649"/>
      <c r="C8" s="672"/>
      <c r="D8" s="681"/>
      <c r="E8" s="678"/>
      <c r="F8" s="643"/>
      <c r="G8" s="418"/>
      <c r="H8" s="341"/>
      <c r="I8" s="493"/>
      <c r="J8" s="434"/>
      <c r="K8" s="188"/>
      <c r="L8" s="643"/>
    </row>
    <row r="9" spans="1:12" x14ac:dyDescent="0.25">
      <c r="A9" s="646"/>
      <c r="B9" s="649"/>
      <c r="C9" s="672"/>
      <c r="D9" s="681"/>
      <c r="E9" s="678"/>
      <c r="F9" s="643"/>
      <c r="G9" s="418"/>
      <c r="H9" s="341"/>
      <c r="I9" s="493"/>
      <c r="J9" s="434"/>
      <c r="K9" s="188"/>
      <c r="L9" s="643"/>
    </row>
    <row r="10" spans="1:12" x14ac:dyDescent="0.25">
      <c r="A10" s="646"/>
      <c r="B10" s="649"/>
      <c r="C10" s="672"/>
      <c r="D10" s="681"/>
      <c r="E10" s="678"/>
      <c r="F10" s="643"/>
      <c r="G10" s="418"/>
      <c r="H10" s="341"/>
      <c r="I10" s="493"/>
      <c r="J10" s="434"/>
      <c r="K10" s="188"/>
      <c r="L10" s="643"/>
    </row>
    <row r="11" spans="1:12" x14ac:dyDescent="0.25">
      <c r="A11" s="646"/>
      <c r="B11" s="649"/>
      <c r="C11" s="672"/>
      <c r="D11" s="681"/>
      <c r="E11" s="678"/>
      <c r="F11" s="643"/>
      <c r="G11" s="418"/>
      <c r="H11" s="341"/>
      <c r="I11" s="493"/>
      <c r="J11" s="434"/>
      <c r="K11" s="188"/>
      <c r="L11" s="643"/>
    </row>
    <row r="12" spans="1:12" x14ac:dyDescent="0.25">
      <c r="A12" s="646"/>
      <c r="B12" s="649"/>
      <c r="C12" s="672"/>
      <c r="D12" s="681"/>
      <c r="E12" s="678"/>
      <c r="F12" s="643"/>
      <c r="G12" s="418"/>
      <c r="H12" s="341"/>
      <c r="I12" s="493"/>
      <c r="J12" s="434"/>
      <c r="K12" s="188"/>
      <c r="L12" s="643"/>
    </row>
    <row r="13" spans="1:12" x14ac:dyDescent="0.25">
      <c r="A13" s="646"/>
      <c r="B13" s="649"/>
      <c r="C13" s="672"/>
      <c r="D13" s="681"/>
      <c r="E13" s="678"/>
      <c r="F13" s="643"/>
      <c r="G13" s="418"/>
      <c r="H13" s="341"/>
      <c r="I13" s="493"/>
      <c r="J13" s="434"/>
      <c r="K13" s="188"/>
      <c r="L13" s="643"/>
    </row>
    <row r="14" spans="1:12" x14ac:dyDescent="0.25">
      <c r="A14" s="646"/>
      <c r="B14" s="649"/>
      <c r="C14" s="672"/>
      <c r="D14" s="681"/>
      <c r="E14" s="678"/>
      <c r="F14" s="643"/>
      <c r="G14" s="418"/>
      <c r="H14" s="341"/>
      <c r="I14" s="493"/>
      <c r="J14" s="434"/>
      <c r="K14" s="188"/>
      <c r="L14" s="643"/>
    </row>
    <row r="15" spans="1:12" x14ac:dyDescent="0.25">
      <c r="A15" s="646"/>
      <c r="B15" s="649"/>
      <c r="C15" s="672"/>
      <c r="D15" s="681"/>
      <c r="E15" s="678"/>
      <c r="F15" s="643"/>
      <c r="G15" s="418"/>
      <c r="H15" s="341"/>
      <c r="I15" s="493"/>
      <c r="J15" s="434"/>
      <c r="K15" s="188"/>
      <c r="L15" s="643"/>
    </row>
    <row r="16" spans="1:12" x14ac:dyDescent="0.25">
      <c r="A16" s="646"/>
      <c r="B16" s="649"/>
      <c r="C16" s="672"/>
      <c r="D16" s="681"/>
      <c r="E16" s="678"/>
      <c r="F16" s="643"/>
      <c r="G16" s="418"/>
      <c r="H16" s="341"/>
      <c r="I16" s="493"/>
      <c r="J16" s="434"/>
      <c r="K16" s="188"/>
      <c r="L16" s="643"/>
    </row>
    <row r="17" spans="1:12" x14ac:dyDescent="0.25">
      <c r="A17" s="646"/>
      <c r="B17" s="649"/>
      <c r="C17" s="672"/>
      <c r="D17" s="681"/>
      <c r="E17" s="678"/>
      <c r="F17" s="643"/>
      <c r="G17" s="418"/>
      <c r="H17" s="341"/>
      <c r="I17" s="493"/>
      <c r="J17" s="434"/>
      <c r="K17" s="188"/>
      <c r="L17" s="643"/>
    </row>
    <row r="18" spans="1:12" x14ac:dyDescent="0.25">
      <c r="A18" s="646"/>
      <c r="B18" s="649"/>
      <c r="C18" s="672"/>
      <c r="D18" s="681"/>
      <c r="E18" s="678"/>
      <c r="F18" s="643"/>
      <c r="G18" s="418"/>
      <c r="H18" s="341"/>
      <c r="I18" s="493"/>
      <c r="J18" s="434"/>
      <c r="K18" s="188"/>
      <c r="L18" s="643"/>
    </row>
    <row r="19" spans="1:12" x14ac:dyDescent="0.25">
      <c r="A19" s="646"/>
      <c r="B19" s="649"/>
      <c r="C19" s="672"/>
      <c r="D19" s="681"/>
      <c r="E19" s="678"/>
      <c r="F19" s="643"/>
      <c r="G19" s="418"/>
      <c r="H19" s="341"/>
      <c r="I19" s="493"/>
      <c r="J19" s="434"/>
      <c r="K19" s="188"/>
      <c r="L19" s="643"/>
    </row>
    <row r="20" spans="1:12" x14ac:dyDescent="0.25">
      <c r="A20" s="646"/>
      <c r="B20" s="649"/>
      <c r="C20" s="672"/>
      <c r="D20" s="681"/>
      <c r="E20" s="678"/>
      <c r="F20" s="643"/>
      <c r="G20" s="418"/>
      <c r="H20" s="341"/>
      <c r="I20" s="493"/>
      <c r="J20" s="434"/>
      <c r="K20" s="188"/>
      <c r="L20" s="643"/>
    </row>
    <row r="21" spans="1:12" x14ac:dyDescent="0.25">
      <c r="A21" s="646"/>
      <c r="B21" s="649"/>
      <c r="C21" s="672"/>
      <c r="D21" s="681"/>
      <c r="E21" s="678"/>
      <c r="F21" s="643"/>
      <c r="G21" s="418"/>
      <c r="H21" s="341"/>
      <c r="I21" s="493"/>
      <c r="J21" s="434"/>
      <c r="K21" s="188"/>
      <c r="L21" s="643"/>
    </row>
    <row r="22" spans="1:12" x14ac:dyDescent="0.25">
      <c r="A22" s="646"/>
      <c r="B22" s="649"/>
      <c r="C22" s="672"/>
      <c r="D22" s="681"/>
      <c r="E22" s="678"/>
      <c r="F22" s="643"/>
      <c r="G22" s="418"/>
      <c r="H22" s="341"/>
      <c r="I22" s="493"/>
      <c r="J22" s="434"/>
      <c r="K22" s="188"/>
      <c r="L22" s="643"/>
    </row>
    <row r="23" spans="1:12" x14ac:dyDescent="0.25">
      <c r="A23" s="646"/>
      <c r="B23" s="649"/>
      <c r="C23" s="672"/>
      <c r="D23" s="681"/>
      <c r="E23" s="678"/>
      <c r="F23" s="643"/>
      <c r="G23" s="418"/>
      <c r="H23" s="341"/>
      <c r="I23" s="493"/>
      <c r="J23" s="434"/>
      <c r="K23" s="188"/>
      <c r="L23" s="643"/>
    </row>
    <row r="24" spans="1:12" x14ac:dyDescent="0.25">
      <c r="A24" s="647"/>
      <c r="B24" s="650"/>
      <c r="C24" s="673"/>
      <c r="D24" s="682"/>
      <c r="E24" s="679"/>
      <c r="F24" s="644"/>
      <c r="G24" s="418"/>
      <c r="H24" s="341"/>
      <c r="I24" s="493"/>
      <c r="J24" s="434"/>
      <c r="K24" s="188"/>
      <c r="L24" s="644"/>
    </row>
    <row r="25" spans="1:12" x14ac:dyDescent="0.25">
      <c r="A25" s="506"/>
      <c r="B25" s="507"/>
      <c r="C25" s="507"/>
      <c r="D25" s="417"/>
      <c r="E25" s="417"/>
      <c r="F25" s="500"/>
      <c r="G25" s="351"/>
    </row>
    <row r="26" spans="1:12" x14ac:dyDescent="0.25">
      <c r="A26" s="666" t="s">
        <v>106</v>
      </c>
      <c r="B26" s="648">
        <f>B5</f>
        <v>0</v>
      </c>
      <c r="C26" s="671"/>
      <c r="D26" s="674"/>
      <c r="E26" s="677"/>
      <c r="F26" s="642">
        <f>D26*E26</f>
        <v>0</v>
      </c>
      <c r="G26" s="418"/>
      <c r="H26" s="341"/>
      <c r="I26" s="493"/>
      <c r="J26" s="434"/>
      <c r="K26" s="188"/>
      <c r="L26" s="642"/>
    </row>
    <row r="27" spans="1:12" x14ac:dyDescent="0.25">
      <c r="A27" s="667"/>
      <c r="B27" s="669"/>
      <c r="C27" s="672"/>
      <c r="D27" s="675"/>
      <c r="E27" s="678"/>
      <c r="F27" s="643"/>
      <c r="G27" s="418"/>
      <c r="H27" s="341"/>
      <c r="I27" s="493"/>
      <c r="J27" s="434"/>
      <c r="K27" s="188"/>
      <c r="L27" s="643"/>
    </row>
    <row r="28" spans="1:12" x14ac:dyDescent="0.25">
      <c r="A28" s="667"/>
      <c r="B28" s="669"/>
      <c r="C28" s="672"/>
      <c r="D28" s="675"/>
      <c r="E28" s="678"/>
      <c r="F28" s="643"/>
      <c r="G28" s="418"/>
      <c r="H28" s="341"/>
      <c r="I28" s="493"/>
      <c r="J28" s="434"/>
      <c r="K28" s="188"/>
      <c r="L28" s="643"/>
    </row>
    <row r="29" spans="1:12" x14ac:dyDescent="0.25">
      <c r="A29" s="667"/>
      <c r="B29" s="669"/>
      <c r="C29" s="672"/>
      <c r="D29" s="675"/>
      <c r="E29" s="678"/>
      <c r="F29" s="643"/>
      <c r="G29" s="418"/>
      <c r="H29" s="341"/>
      <c r="I29" s="493"/>
      <c r="J29" s="434"/>
      <c r="K29" s="188"/>
      <c r="L29" s="643"/>
    </row>
    <row r="30" spans="1:12" x14ac:dyDescent="0.25">
      <c r="A30" s="667"/>
      <c r="B30" s="669"/>
      <c r="C30" s="672"/>
      <c r="D30" s="675"/>
      <c r="E30" s="678"/>
      <c r="F30" s="643"/>
      <c r="G30" s="418"/>
      <c r="H30" s="341"/>
      <c r="I30" s="493"/>
      <c r="J30" s="434"/>
      <c r="K30" s="188"/>
      <c r="L30" s="643"/>
    </row>
    <row r="31" spans="1:12" x14ac:dyDescent="0.25">
      <c r="A31" s="667"/>
      <c r="B31" s="669"/>
      <c r="C31" s="672"/>
      <c r="D31" s="675"/>
      <c r="E31" s="678"/>
      <c r="F31" s="643"/>
      <c r="G31" s="418"/>
      <c r="H31" s="341"/>
      <c r="I31" s="493"/>
      <c r="J31" s="434"/>
      <c r="K31" s="188"/>
      <c r="L31" s="643"/>
    </row>
    <row r="32" spans="1:12" x14ac:dyDescent="0.25">
      <c r="A32" s="667"/>
      <c r="B32" s="669"/>
      <c r="C32" s="672"/>
      <c r="D32" s="675"/>
      <c r="E32" s="678"/>
      <c r="F32" s="643"/>
      <c r="G32" s="418"/>
      <c r="H32" s="341"/>
      <c r="I32" s="493"/>
      <c r="J32" s="434"/>
      <c r="K32" s="188"/>
      <c r="L32" s="643"/>
    </row>
    <row r="33" spans="1:12" x14ac:dyDescent="0.25">
      <c r="A33" s="667"/>
      <c r="B33" s="669"/>
      <c r="C33" s="672"/>
      <c r="D33" s="675"/>
      <c r="E33" s="678"/>
      <c r="F33" s="643"/>
      <c r="G33" s="418"/>
      <c r="H33" s="341"/>
      <c r="I33" s="493"/>
      <c r="J33" s="434"/>
      <c r="K33" s="188"/>
      <c r="L33" s="643"/>
    </row>
    <row r="34" spans="1:12" x14ac:dyDescent="0.25">
      <c r="A34" s="667"/>
      <c r="B34" s="669"/>
      <c r="C34" s="672"/>
      <c r="D34" s="675"/>
      <c r="E34" s="678"/>
      <c r="F34" s="643"/>
      <c r="G34" s="418"/>
      <c r="H34" s="341"/>
      <c r="I34" s="493"/>
      <c r="J34" s="434"/>
      <c r="K34" s="188"/>
      <c r="L34" s="643"/>
    </row>
    <row r="35" spans="1:12" x14ac:dyDescent="0.25">
      <c r="A35" s="667"/>
      <c r="B35" s="669"/>
      <c r="C35" s="672"/>
      <c r="D35" s="675"/>
      <c r="E35" s="678"/>
      <c r="F35" s="643"/>
      <c r="G35" s="418"/>
      <c r="H35" s="341"/>
      <c r="I35" s="493"/>
      <c r="J35" s="434"/>
      <c r="K35" s="188"/>
      <c r="L35" s="643"/>
    </row>
    <row r="36" spans="1:12" x14ac:dyDescent="0.25">
      <c r="A36" s="667"/>
      <c r="B36" s="669"/>
      <c r="C36" s="672"/>
      <c r="D36" s="675"/>
      <c r="E36" s="678"/>
      <c r="F36" s="643"/>
      <c r="G36" s="418"/>
      <c r="H36" s="341"/>
      <c r="I36" s="493"/>
      <c r="J36" s="434"/>
      <c r="K36" s="188"/>
      <c r="L36" s="643"/>
    </row>
    <row r="37" spans="1:12" x14ac:dyDescent="0.25">
      <c r="A37" s="667"/>
      <c r="B37" s="669"/>
      <c r="C37" s="672"/>
      <c r="D37" s="675"/>
      <c r="E37" s="678"/>
      <c r="F37" s="643"/>
      <c r="G37" s="418"/>
      <c r="H37" s="341"/>
      <c r="I37" s="493"/>
      <c r="J37" s="434"/>
      <c r="K37" s="188"/>
      <c r="L37" s="643"/>
    </row>
    <row r="38" spans="1:12" x14ac:dyDescent="0.25">
      <c r="A38" s="667"/>
      <c r="B38" s="669"/>
      <c r="C38" s="672"/>
      <c r="D38" s="675"/>
      <c r="E38" s="678"/>
      <c r="F38" s="643"/>
      <c r="G38" s="418"/>
      <c r="H38" s="341"/>
      <c r="I38" s="493"/>
      <c r="J38" s="434"/>
      <c r="K38" s="188"/>
      <c r="L38" s="643"/>
    </row>
    <row r="39" spans="1:12" x14ac:dyDescent="0.25">
      <c r="A39" s="667"/>
      <c r="B39" s="669"/>
      <c r="C39" s="672"/>
      <c r="D39" s="675"/>
      <c r="E39" s="678"/>
      <c r="F39" s="643"/>
      <c r="G39" s="418"/>
      <c r="H39" s="341"/>
      <c r="I39" s="493"/>
      <c r="J39" s="434"/>
      <c r="K39" s="188"/>
      <c r="L39" s="643"/>
    </row>
    <row r="40" spans="1:12" x14ac:dyDescent="0.25">
      <c r="A40" s="667"/>
      <c r="B40" s="669"/>
      <c r="C40" s="672"/>
      <c r="D40" s="675"/>
      <c r="E40" s="678"/>
      <c r="F40" s="643"/>
      <c r="G40" s="418"/>
      <c r="H40" s="341"/>
      <c r="I40" s="493"/>
      <c r="J40" s="434"/>
      <c r="K40" s="188"/>
      <c r="L40" s="643"/>
    </row>
    <row r="41" spans="1:12" x14ac:dyDescent="0.25">
      <c r="A41" s="667"/>
      <c r="B41" s="669"/>
      <c r="C41" s="672"/>
      <c r="D41" s="675"/>
      <c r="E41" s="678"/>
      <c r="F41" s="643"/>
      <c r="G41" s="418"/>
      <c r="H41" s="341"/>
      <c r="I41" s="493"/>
      <c r="J41" s="434"/>
      <c r="K41" s="188"/>
      <c r="L41" s="643"/>
    </row>
    <row r="42" spans="1:12" x14ac:dyDescent="0.25">
      <c r="A42" s="667"/>
      <c r="B42" s="669"/>
      <c r="C42" s="672"/>
      <c r="D42" s="675"/>
      <c r="E42" s="678"/>
      <c r="F42" s="643"/>
      <c r="G42" s="418"/>
      <c r="H42" s="341"/>
      <c r="I42" s="493"/>
      <c r="J42" s="434"/>
      <c r="K42" s="188"/>
      <c r="L42" s="643"/>
    </row>
    <row r="43" spans="1:12" x14ac:dyDescent="0.25">
      <c r="A43" s="667"/>
      <c r="B43" s="669"/>
      <c r="C43" s="672"/>
      <c r="D43" s="675"/>
      <c r="E43" s="678"/>
      <c r="F43" s="643"/>
      <c r="G43" s="418"/>
      <c r="H43" s="341"/>
      <c r="I43" s="493"/>
      <c r="J43" s="434"/>
      <c r="K43" s="188"/>
      <c r="L43" s="643"/>
    </row>
    <row r="44" spans="1:12" x14ac:dyDescent="0.25">
      <c r="A44" s="667"/>
      <c r="B44" s="669"/>
      <c r="C44" s="672"/>
      <c r="D44" s="675"/>
      <c r="E44" s="678"/>
      <c r="F44" s="643"/>
      <c r="G44" s="418"/>
      <c r="H44" s="341"/>
      <c r="I44" s="493"/>
      <c r="J44" s="434"/>
      <c r="K44" s="188"/>
      <c r="L44" s="643"/>
    </row>
    <row r="45" spans="1:12" x14ac:dyDescent="0.25">
      <c r="A45" s="668"/>
      <c r="B45" s="670"/>
      <c r="C45" s="673"/>
      <c r="D45" s="676"/>
      <c r="E45" s="679"/>
      <c r="F45" s="644"/>
      <c r="G45" s="418"/>
      <c r="H45" s="341"/>
      <c r="I45" s="493"/>
      <c r="J45" s="434"/>
      <c r="K45" s="188"/>
      <c r="L45" s="644"/>
    </row>
    <row r="46" spans="1:12" x14ac:dyDescent="0.25">
      <c r="A46" s="506"/>
      <c r="B46" s="507"/>
      <c r="C46" s="507"/>
      <c r="D46" s="417"/>
      <c r="E46" s="417"/>
      <c r="F46" s="500"/>
      <c r="G46" s="351"/>
    </row>
    <row r="47" spans="1:12" x14ac:dyDescent="0.25">
      <c r="A47" s="666" t="s">
        <v>105</v>
      </c>
      <c r="B47" s="648">
        <f>B26</f>
        <v>0</v>
      </c>
      <c r="C47" s="671"/>
      <c r="D47" s="674"/>
      <c r="E47" s="677"/>
      <c r="F47" s="642">
        <f>D47*E47</f>
        <v>0</v>
      </c>
      <c r="G47" s="418"/>
      <c r="H47" s="341"/>
      <c r="I47" s="493"/>
      <c r="J47" s="434"/>
      <c r="K47" s="188"/>
      <c r="L47" s="642"/>
    </row>
    <row r="48" spans="1:12" x14ac:dyDescent="0.25">
      <c r="A48" s="667"/>
      <c r="B48" s="669"/>
      <c r="C48" s="672"/>
      <c r="D48" s="675"/>
      <c r="E48" s="678"/>
      <c r="F48" s="643"/>
      <c r="G48" s="418"/>
      <c r="H48" s="341"/>
      <c r="I48" s="493"/>
      <c r="J48" s="434"/>
      <c r="K48" s="188"/>
      <c r="L48" s="643"/>
    </row>
    <row r="49" spans="1:12" x14ac:dyDescent="0.25">
      <c r="A49" s="667"/>
      <c r="B49" s="669"/>
      <c r="C49" s="672"/>
      <c r="D49" s="675"/>
      <c r="E49" s="678"/>
      <c r="F49" s="643"/>
      <c r="G49" s="418"/>
      <c r="H49" s="341"/>
      <c r="I49" s="493"/>
      <c r="J49" s="434"/>
      <c r="K49" s="188"/>
      <c r="L49" s="643"/>
    </row>
    <row r="50" spans="1:12" x14ac:dyDescent="0.25">
      <c r="A50" s="667"/>
      <c r="B50" s="669"/>
      <c r="C50" s="672"/>
      <c r="D50" s="675"/>
      <c r="E50" s="678"/>
      <c r="F50" s="643"/>
      <c r="G50" s="418"/>
      <c r="H50" s="341"/>
      <c r="I50" s="493"/>
      <c r="J50" s="434"/>
      <c r="K50" s="188"/>
      <c r="L50" s="643"/>
    </row>
    <row r="51" spans="1:12" x14ac:dyDescent="0.25">
      <c r="A51" s="667"/>
      <c r="B51" s="669"/>
      <c r="C51" s="672"/>
      <c r="D51" s="675"/>
      <c r="E51" s="678"/>
      <c r="F51" s="643"/>
      <c r="G51" s="418"/>
      <c r="H51" s="341"/>
      <c r="I51" s="493"/>
      <c r="J51" s="434"/>
      <c r="K51" s="188"/>
      <c r="L51" s="643"/>
    </row>
    <row r="52" spans="1:12" x14ac:dyDescent="0.25">
      <c r="A52" s="667"/>
      <c r="B52" s="669"/>
      <c r="C52" s="672"/>
      <c r="D52" s="675"/>
      <c r="E52" s="678"/>
      <c r="F52" s="643"/>
      <c r="G52" s="418"/>
      <c r="H52" s="341"/>
      <c r="I52" s="493"/>
      <c r="J52" s="434"/>
      <c r="K52" s="188"/>
      <c r="L52" s="643"/>
    </row>
    <row r="53" spans="1:12" x14ac:dyDescent="0.25">
      <c r="A53" s="667"/>
      <c r="B53" s="669"/>
      <c r="C53" s="672"/>
      <c r="D53" s="675"/>
      <c r="E53" s="678"/>
      <c r="F53" s="643"/>
      <c r="G53" s="418"/>
      <c r="H53" s="341"/>
      <c r="I53" s="493"/>
      <c r="J53" s="434"/>
      <c r="K53" s="188"/>
      <c r="L53" s="643"/>
    </row>
    <row r="54" spans="1:12" x14ac:dyDescent="0.25">
      <c r="A54" s="667"/>
      <c r="B54" s="669"/>
      <c r="C54" s="672"/>
      <c r="D54" s="675"/>
      <c r="E54" s="678"/>
      <c r="F54" s="643"/>
      <c r="G54" s="418"/>
      <c r="H54" s="341"/>
      <c r="I54" s="493"/>
      <c r="J54" s="434"/>
      <c r="K54" s="188"/>
      <c r="L54" s="643"/>
    </row>
    <row r="55" spans="1:12" x14ac:dyDescent="0.25">
      <c r="A55" s="667"/>
      <c r="B55" s="669"/>
      <c r="C55" s="672"/>
      <c r="D55" s="675"/>
      <c r="E55" s="678"/>
      <c r="F55" s="643"/>
      <c r="G55" s="418"/>
      <c r="H55" s="341"/>
      <c r="I55" s="493"/>
      <c r="J55" s="434"/>
      <c r="K55" s="188"/>
      <c r="L55" s="643"/>
    </row>
    <row r="56" spans="1:12" x14ac:dyDescent="0.25">
      <c r="A56" s="667"/>
      <c r="B56" s="669"/>
      <c r="C56" s="672"/>
      <c r="D56" s="675"/>
      <c r="E56" s="678"/>
      <c r="F56" s="643"/>
      <c r="G56" s="418"/>
      <c r="H56" s="341"/>
      <c r="I56" s="493"/>
      <c r="J56" s="434"/>
      <c r="K56" s="188"/>
      <c r="L56" s="643"/>
    </row>
    <row r="57" spans="1:12" x14ac:dyDescent="0.25">
      <c r="A57" s="667"/>
      <c r="B57" s="669"/>
      <c r="C57" s="672"/>
      <c r="D57" s="675"/>
      <c r="E57" s="678"/>
      <c r="F57" s="643"/>
      <c r="G57" s="418"/>
      <c r="H57" s="341"/>
      <c r="I57" s="493"/>
      <c r="J57" s="434"/>
      <c r="K57" s="188"/>
      <c r="L57" s="643"/>
    </row>
    <row r="58" spans="1:12" x14ac:dyDescent="0.25">
      <c r="A58" s="667"/>
      <c r="B58" s="669"/>
      <c r="C58" s="672"/>
      <c r="D58" s="675"/>
      <c r="E58" s="678"/>
      <c r="F58" s="643"/>
      <c r="G58" s="418"/>
      <c r="H58" s="341"/>
      <c r="I58" s="493"/>
      <c r="J58" s="434"/>
      <c r="K58" s="188"/>
      <c r="L58" s="643"/>
    </row>
    <row r="59" spans="1:12" x14ac:dyDescent="0.25">
      <c r="A59" s="667"/>
      <c r="B59" s="669"/>
      <c r="C59" s="672"/>
      <c r="D59" s="675"/>
      <c r="E59" s="678"/>
      <c r="F59" s="643"/>
      <c r="G59" s="418"/>
      <c r="H59" s="341"/>
      <c r="I59" s="493"/>
      <c r="J59" s="434"/>
      <c r="K59" s="188"/>
      <c r="L59" s="643"/>
    </row>
    <row r="60" spans="1:12" x14ac:dyDescent="0.25">
      <c r="A60" s="667"/>
      <c r="B60" s="669"/>
      <c r="C60" s="672"/>
      <c r="D60" s="675"/>
      <c r="E60" s="678"/>
      <c r="F60" s="643"/>
      <c r="G60" s="418"/>
      <c r="H60" s="341"/>
      <c r="I60" s="493"/>
      <c r="J60" s="434"/>
      <c r="K60" s="188"/>
      <c r="L60" s="643"/>
    </row>
    <row r="61" spans="1:12" x14ac:dyDescent="0.25">
      <c r="A61" s="667"/>
      <c r="B61" s="669"/>
      <c r="C61" s="672"/>
      <c r="D61" s="675"/>
      <c r="E61" s="678"/>
      <c r="F61" s="643"/>
      <c r="G61" s="418"/>
      <c r="H61" s="341"/>
      <c r="I61" s="493"/>
      <c r="J61" s="434"/>
      <c r="K61" s="188"/>
      <c r="L61" s="643"/>
    </row>
    <row r="62" spans="1:12" x14ac:dyDescent="0.25">
      <c r="A62" s="667"/>
      <c r="B62" s="669"/>
      <c r="C62" s="672"/>
      <c r="D62" s="675"/>
      <c r="E62" s="678"/>
      <c r="F62" s="643"/>
      <c r="G62" s="418"/>
      <c r="H62" s="341"/>
      <c r="I62" s="493"/>
      <c r="J62" s="434"/>
      <c r="K62" s="188"/>
      <c r="L62" s="643"/>
    </row>
    <row r="63" spans="1:12" x14ac:dyDescent="0.25">
      <c r="A63" s="667"/>
      <c r="B63" s="669"/>
      <c r="C63" s="672"/>
      <c r="D63" s="675"/>
      <c r="E63" s="678"/>
      <c r="F63" s="643"/>
      <c r="G63" s="418"/>
      <c r="H63" s="341"/>
      <c r="I63" s="493"/>
      <c r="J63" s="434"/>
      <c r="K63" s="188"/>
      <c r="L63" s="643"/>
    </row>
    <row r="64" spans="1:12" x14ac:dyDescent="0.25">
      <c r="A64" s="667"/>
      <c r="B64" s="669"/>
      <c r="C64" s="672"/>
      <c r="D64" s="675"/>
      <c r="E64" s="678"/>
      <c r="F64" s="643"/>
      <c r="G64" s="418"/>
      <c r="H64" s="341"/>
      <c r="I64" s="493"/>
      <c r="J64" s="434"/>
      <c r="K64" s="188"/>
      <c r="L64" s="643"/>
    </row>
    <row r="65" spans="1:12" x14ac:dyDescent="0.25">
      <c r="A65" s="667"/>
      <c r="B65" s="669"/>
      <c r="C65" s="672"/>
      <c r="D65" s="675"/>
      <c r="E65" s="678"/>
      <c r="F65" s="643"/>
      <c r="G65" s="418"/>
      <c r="H65" s="341"/>
      <c r="I65" s="493"/>
      <c r="J65" s="434"/>
      <c r="K65" s="188"/>
      <c r="L65" s="643"/>
    </row>
    <row r="66" spans="1:12" x14ac:dyDescent="0.25">
      <c r="A66" s="668"/>
      <c r="B66" s="670"/>
      <c r="C66" s="673"/>
      <c r="D66" s="676"/>
      <c r="E66" s="679"/>
      <c r="F66" s="644"/>
      <c r="G66" s="418"/>
      <c r="H66" s="341"/>
      <c r="I66" s="493"/>
      <c r="J66" s="434"/>
      <c r="K66" s="188"/>
      <c r="L66" s="644"/>
    </row>
    <row r="67" spans="1:12" x14ac:dyDescent="0.25">
      <c r="A67" s="506"/>
      <c r="B67" s="507"/>
      <c r="C67" s="507"/>
      <c r="D67" s="417"/>
      <c r="E67" s="417"/>
      <c r="F67" s="500"/>
      <c r="G67" s="351"/>
    </row>
    <row r="68" spans="1:12" x14ac:dyDescent="0.25">
      <c r="A68" s="666" t="s">
        <v>104</v>
      </c>
      <c r="B68" s="648">
        <f>B47</f>
        <v>0</v>
      </c>
      <c r="C68" s="671"/>
      <c r="D68" s="674"/>
      <c r="E68" s="677"/>
      <c r="F68" s="642">
        <f>D68*E68</f>
        <v>0</v>
      </c>
      <c r="G68" s="418"/>
      <c r="H68" s="341"/>
      <c r="I68" s="493"/>
      <c r="J68" s="434"/>
      <c r="K68" s="188"/>
      <c r="L68" s="642"/>
    </row>
    <row r="69" spans="1:12" x14ac:dyDescent="0.25">
      <c r="A69" s="667"/>
      <c r="B69" s="669"/>
      <c r="C69" s="672"/>
      <c r="D69" s="675"/>
      <c r="E69" s="678"/>
      <c r="F69" s="643"/>
      <c r="G69" s="418"/>
      <c r="H69" s="341"/>
      <c r="I69" s="493"/>
      <c r="J69" s="434"/>
      <c r="K69" s="188"/>
      <c r="L69" s="643"/>
    </row>
    <row r="70" spans="1:12" x14ac:dyDescent="0.25">
      <c r="A70" s="667"/>
      <c r="B70" s="669"/>
      <c r="C70" s="672"/>
      <c r="D70" s="675"/>
      <c r="E70" s="678"/>
      <c r="F70" s="643"/>
      <c r="G70" s="418"/>
      <c r="H70" s="341"/>
      <c r="I70" s="493"/>
      <c r="J70" s="434"/>
      <c r="K70" s="188"/>
      <c r="L70" s="643"/>
    </row>
    <row r="71" spans="1:12" x14ac:dyDescent="0.25">
      <c r="A71" s="667"/>
      <c r="B71" s="669"/>
      <c r="C71" s="672"/>
      <c r="D71" s="675"/>
      <c r="E71" s="678"/>
      <c r="F71" s="643"/>
      <c r="G71" s="418"/>
      <c r="H71" s="341"/>
      <c r="I71" s="493"/>
      <c r="J71" s="434"/>
      <c r="K71" s="188"/>
      <c r="L71" s="643"/>
    </row>
    <row r="72" spans="1:12" x14ac:dyDescent="0.25">
      <c r="A72" s="667"/>
      <c r="B72" s="669"/>
      <c r="C72" s="672"/>
      <c r="D72" s="675"/>
      <c r="E72" s="678"/>
      <c r="F72" s="643"/>
      <c r="G72" s="418"/>
      <c r="H72" s="341"/>
      <c r="I72" s="493"/>
      <c r="J72" s="434"/>
      <c r="K72" s="188"/>
      <c r="L72" s="643"/>
    </row>
    <row r="73" spans="1:12" x14ac:dyDescent="0.25">
      <c r="A73" s="667"/>
      <c r="B73" s="669"/>
      <c r="C73" s="672"/>
      <c r="D73" s="675"/>
      <c r="E73" s="678"/>
      <c r="F73" s="643"/>
      <c r="G73" s="418"/>
      <c r="H73" s="341"/>
      <c r="I73" s="493"/>
      <c r="J73" s="434"/>
      <c r="K73" s="188"/>
      <c r="L73" s="643"/>
    </row>
    <row r="74" spans="1:12" x14ac:dyDescent="0.25">
      <c r="A74" s="667"/>
      <c r="B74" s="669"/>
      <c r="C74" s="672"/>
      <c r="D74" s="675"/>
      <c r="E74" s="678"/>
      <c r="F74" s="643"/>
      <c r="G74" s="418"/>
      <c r="H74" s="341"/>
      <c r="I74" s="493"/>
      <c r="J74" s="434"/>
      <c r="K74" s="188"/>
      <c r="L74" s="643"/>
    </row>
    <row r="75" spans="1:12" x14ac:dyDescent="0.25">
      <c r="A75" s="667"/>
      <c r="B75" s="669"/>
      <c r="C75" s="672"/>
      <c r="D75" s="675"/>
      <c r="E75" s="678"/>
      <c r="F75" s="643"/>
      <c r="G75" s="418"/>
      <c r="H75" s="341"/>
      <c r="I75" s="493"/>
      <c r="J75" s="434"/>
      <c r="K75" s="188"/>
      <c r="L75" s="643"/>
    </row>
    <row r="76" spans="1:12" x14ac:dyDescent="0.25">
      <c r="A76" s="667"/>
      <c r="B76" s="669"/>
      <c r="C76" s="672"/>
      <c r="D76" s="675"/>
      <c r="E76" s="678"/>
      <c r="F76" s="643"/>
      <c r="G76" s="418"/>
      <c r="H76" s="341"/>
      <c r="I76" s="493"/>
      <c r="J76" s="434"/>
      <c r="K76" s="188"/>
      <c r="L76" s="643"/>
    </row>
    <row r="77" spans="1:12" x14ac:dyDescent="0.25">
      <c r="A77" s="667"/>
      <c r="B77" s="669"/>
      <c r="C77" s="672"/>
      <c r="D77" s="675"/>
      <c r="E77" s="678"/>
      <c r="F77" s="643"/>
      <c r="G77" s="418"/>
      <c r="H77" s="341"/>
      <c r="I77" s="493"/>
      <c r="J77" s="434"/>
      <c r="K77" s="188"/>
      <c r="L77" s="643"/>
    </row>
    <row r="78" spans="1:12" x14ac:dyDescent="0.25">
      <c r="A78" s="667"/>
      <c r="B78" s="669"/>
      <c r="C78" s="672"/>
      <c r="D78" s="675"/>
      <c r="E78" s="678"/>
      <c r="F78" s="643"/>
      <c r="G78" s="418"/>
      <c r="H78" s="341"/>
      <c r="I78" s="493"/>
      <c r="J78" s="434"/>
      <c r="K78" s="188"/>
      <c r="L78" s="643"/>
    </row>
    <row r="79" spans="1:12" x14ac:dyDescent="0.25">
      <c r="A79" s="667"/>
      <c r="B79" s="669"/>
      <c r="C79" s="672"/>
      <c r="D79" s="675"/>
      <c r="E79" s="678"/>
      <c r="F79" s="643"/>
      <c r="G79" s="418"/>
      <c r="H79" s="341"/>
      <c r="I79" s="493"/>
      <c r="J79" s="434"/>
      <c r="K79" s="188"/>
      <c r="L79" s="643"/>
    </row>
    <row r="80" spans="1:12" x14ac:dyDescent="0.25">
      <c r="A80" s="667"/>
      <c r="B80" s="669"/>
      <c r="C80" s="672"/>
      <c r="D80" s="675"/>
      <c r="E80" s="678"/>
      <c r="F80" s="643"/>
      <c r="G80" s="418"/>
      <c r="H80" s="341"/>
      <c r="I80" s="493"/>
      <c r="J80" s="434"/>
      <c r="K80" s="188"/>
      <c r="L80" s="643"/>
    </row>
    <row r="81" spans="1:12" x14ac:dyDescent="0.25">
      <c r="A81" s="667"/>
      <c r="B81" s="669"/>
      <c r="C81" s="672"/>
      <c r="D81" s="675"/>
      <c r="E81" s="678"/>
      <c r="F81" s="643"/>
      <c r="G81" s="418"/>
      <c r="H81" s="341"/>
      <c r="I81" s="493"/>
      <c r="J81" s="434"/>
      <c r="K81" s="188"/>
      <c r="L81" s="643"/>
    </row>
    <row r="82" spans="1:12" x14ac:dyDescent="0.25">
      <c r="A82" s="667"/>
      <c r="B82" s="669"/>
      <c r="C82" s="672"/>
      <c r="D82" s="675"/>
      <c r="E82" s="678"/>
      <c r="F82" s="643"/>
      <c r="G82" s="418"/>
      <c r="H82" s="341"/>
      <c r="I82" s="493"/>
      <c r="J82" s="434"/>
      <c r="K82" s="188"/>
      <c r="L82" s="643"/>
    </row>
    <row r="83" spans="1:12" x14ac:dyDescent="0.25">
      <c r="A83" s="667"/>
      <c r="B83" s="669"/>
      <c r="C83" s="672"/>
      <c r="D83" s="675"/>
      <c r="E83" s="678"/>
      <c r="F83" s="643"/>
      <c r="G83" s="418"/>
      <c r="H83" s="341"/>
      <c r="I83" s="493"/>
      <c r="J83" s="434"/>
      <c r="K83" s="188"/>
      <c r="L83" s="643"/>
    </row>
    <row r="84" spans="1:12" x14ac:dyDescent="0.25">
      <c r="A84" s="667"/>
      <c r="B84" s="669"/>
      <c r="C84" s="672"/>
      <c r="D84" s="675"/>
      <c r="E84" s="678"/>
      <c r="F84" s="643"/>
      <c r="G84" s="418"/>
      <c r="H84" s="341"/>
      <c r="I84" s="493"/>
      <c r="J84" s="434"/>
      <c r="K84" s="188"/>
      <c r="L84" s="643"/>
    </row>
    <row r="85" spans="1:12" x14ac:dyDescent="0.25">
      <c r="A85" s="667"/>
      <c r="B85" s="669"/>
      <c r="C85" s="672"/>
      <c r="D85" s="675"/>
      <c r="E85" s="678"/>
      <c r="F85" s="643"/>
      <c r="G85" s="418"/>
      <c r="H85" s="341"/>
      <c r="I85" s="493"/>
      <c r="J85" s="434"/>
      <c r="K85" s="188"/>
      <c r="L85" s="643"/>
    </row>
    <row r="86" spans="1:12" x14ac:dyDescent="0.25">
      <c r="A86" s="667"/>
      <c r="B86" s="669"/>
      <c r="C86" s="672"/>
      <c r="D86" s="675"/>
      <c r="E86" s="678"/>
      <c r="F86" s="643"/>
      <c r="G86" s="418"/>
      <c r="H86" s="341"/>
      <c r="I86" s="493"/>
      <c r="J86" s="434"/>
      <c r="K86" s="188"/>
      <c r="L86" s="643"/>
    </row>
    <row r="87" spans="1:12" x14ac:dyDescent="0.25">
      <c r="A87" s="668"/>
      <c r="B87" s="670"/>
      <c r="C87" s="673"/>
      <c r="D87" s="676"/>
      <c r="E87" s="679"/>
      <c r="F87" s="644"/>
      <c r="G87" s="418"/>
      <c r="H87" s="341"/>
      <c r="I87" s="493"/>
      <c r="J87" s="434"/>
      <c r="K87" s="188"/>
      <c r="L87" s="644"/>
    </row>
    <row r="88" spans="1:12" x14ac:dyDescent="0.25">
      <c r="A88" s="506"/>
      <c r="B88" s="507"/>
      <c r="C88" s="507"/>
      <c r="D88" s="417"/>
      <c r="E88" s="417"/>
      <c r="F88" s="500"/>
      <c r="G88" s="351"/>
    </row>
    <row r="89" spans="1:12" x14ac:dyDescent="0.25">
      <c r="A89" s="666" t="s">
        <v>103</v>
      </c>
      <c r="B89" s="648">
        <f>B68</f>
        <v>0</v>
      </c>
      <c r="C89" s="671"/>
      <c r="D89" s="674"/>
      <c r="E89" s="677"/>
      <c r="F89" s="642">
        <f>D89*E89</f>
        <v>0</v>
      </c>
      <c r="G89" s="418"/>
      <c r="H89" s="341"/>
      <c r="I89" s="493"/>
      <c r="J89" s="434"/>
      <c r="K89" s="188"/>
      <c r="L89" s="642"/>
    </row>
    <row r="90" spans="1:12" x14ac:dyDescent="0.25">
      <c r="A90" s="667"/>
      <c r="B90" s="669"/>
      <c r="C90" s="672"/>
      <c r="D90" s="675"/>
      <c r="E90" s="678"/>
      <c r="F90" s="643"/>
      <c r="G90" s="418"/>
      <c r="H90" s="341"/>
      <c r="I90" s="493"/>
      <c r="J90" s="434"/>
      <c r="K90" s="188"/>
      <c r="L90" s="643"/>
    </row>
    <row r="91" spans="1:12" x14ac:dyDescent="0.25">
      <c r="A91" s="667"/>
      <c r="B91" s="669"/>
      <c r="C91" s="672"/>
      <c r="D91" s="675"/>
      <c r="E91" s="678"/>
      <c r="F91" s="643"/>
      <c r="G91" s="418"/>
      <c r="H91" s="341"/>
      <c r="I91" s="493"/>
      <c r="J91" s="434"/>
      <c r="K91" s="188"/>
      <c r="L91" s="643"/>
    </row>
    <row r="92" spans="1:12" x14ac:dyDescent="0.25">
      <c r="A92" s="667"/>
      <c r="B92" s="669"/>
      <c r="C92" s="672"/>
      <c r="D92" s="675"/>
      <c r="E92" s="678"/>
      <c r="F92" s="643"/>
      <c r="G92" s="418"/>
      <c r="H92" s="341"/>
      <c r="I92" s="493"/>
      <c r="J92" s="434"/>
      <c r="K92" s="188"/>
      <c r="L92" s="643"/>
    </row>
    <row r="93" spans="1:12" x14ac:dyDescent="0.25">
      <c r="A93" s="667"/>
      <c r="B93" s="669"/>
      <c r="C93" s="672"/>
      <c r="D93" s="675"/>
      <c r="E93" s="678"/>
      <c r="F93" s="643"/>
      <c r="G93" s="418"/>
      <c r="H93" s="341"/>
      <c r="I93" s="493"/>
      <c r="J93" s="434"/>
      <c r="K93" s="188"/>
      <c r="L93" s="643"/>
    </row>
    <row r="94" spans="1:12" x14ac:dyDescent="0.25">
      <c r="A94" s="667"/>
      <c r="B94" s="669"/>
      <c r="C94" s="672"/>
      <c r="D94" s="675"/>
      <c r="E94" s="678"/>
      <c r="F94" s="643"/>
      <c r="G94" s="418"/>
      <c r="H94" s="341"/>
      <c r="I94" s="493"/>
      <c r="J94" s="434"/>
      <c r="K94" s="188"/>
      <c r="L94" s="643"/>
    </row>
    <row r="95" spans="1:12" x14ac:dyDescent="0.25">
      <c r="A95" s="667"/>
      <c r="B95" s="669"/>
      <c r="C95" s="672"/>
      <c r="D95" s="675"/>
      <c r="E95" s="678"/>
      <c r="F95" s="643"/>
      <c r="G95" s="418"/>
      <c r="H95" s="341"/>
      <c r="I95" s="493"/>
      <c r="J95" s="434"/>
      <c r="K95" s="188"/>
      <c r="L95" s="643"/>
    </row>
    <row r="96" spans="1:12" x14ac:dyDescent="0.25">
      <c r="A96" s="667"/>
      <c r="B96" s="669"/>
      <c r="C96" s="672"/>
      <c r="D96" s="675"/>
      <c r="E96" s="678"/>
      <c r="F96" s="643"/>
      <c r="G96" s="418"/>
      <c r="H96" s="341"/>
      <c r="I96" s="493"/>
      <c r="J96" s="434"/>
      <c r="K96" s="188"/>
      <c r="L96" s="643"/>
    </row>
    <row r="97" spans="1:12" x14ac:dyDescent="0.25">
      <c r="A97" s="667"/>
      <c r="B97" s="669"/>
      <c r="C97" s="672"/>
      <c r="D97" s="675"/>
      <c r="E97" s="678"/>
      <c r="F97" s="643"/>
      <c r="G97" s="418"/>
      <c r="H97" s="341"/>
      <c r="I97" s="493"/>
      <c r="J97" s="434"/>
      <c r="K97" s="188"/>
      <c r="L97" s="643"/>
    </row>
    <row r="98" spans="1:12" x14ac:dyDescent="0.25">
      <c r="A98" s="667"/>
      <c r="B98" s="669"/>
      <c r="C98" s="672"/>
      <c r="D98" s="675"/>
      <c r="E98" s="678"/>
      <c r="F98" s="643"/>
      <c r="G98" s="418"/>
      <c r="H98" s="341"/>
      <c r="I98" s="493"/>
      <c r="J98" s="434"/>
      <c r="K98" s="188"/>
      <c r="L98" s="643"/>
    </row>
    <row r="99" spans="1:12" x14ac:dyDescent="0.25">
      <c r="A99" s="667"/>
      <c r="B99" s="669"/>
      <c r="C99" s="672"/>
      <c r="D99" s="675"/>
      <c r="E99" s="678"/>
      <c r="F99" s="643"/>
      <c r="G99" s="418"/>
      <c r="H99" s="341"/>
      <c r="I99" s="493"/>
      <c r="J99" s="434"/>
      <c r="K99" s="188"/>
      <c r="L99" s="643"/>
    </row>
    <row r="100" spans="1:12" x14ac:dyDescent="0.25">
      <c r="A100" s="667"/>
      <c r="B100" s="669"/>
      <c r="C100" s="672"/>
      <c r="D100" s="675"/>
      <c r="E100" s="678"/>
      <c r="F100" s="643"/>
      <c r="G100" s="418"/>
      <c r="H100" s="341"/>
      <c r="I100" s="493"/>
      <c r="J100" s="434"/>
      <c r="K100" s="188"/>
      <c r="L100" s="643"/>
    </row>
    <row r="101" spans="1:12" x14ac:dyDescent="0.25">
      <c r="A101" s="667"/>
      <c r="B101" s="669"/>
      <c r="C101" s="672"/>
      <c r="D101" s="675"/>
      <c r="E101" s="678"/>
      <c r="F101" s="643"/>
      <c r="G101" s="418"/>
      <c r="H101" s="341"/>
      <c r="I101" s="493"/>
      <c r="J101" s="434"/>
      <c r="K101" s="188"/>
      <c r="L101" s="643"/>
    </row>
    <row r="102" spans="1:12" x14ac:dyDescent="0.25">
      <c r="A102" s="667"/>
      <c r="B102" s="669"/>
      <c r="C102" s="672"/>
      <c r="D102" s="675"/>
      <c r="E102" s="678"/>
      <c r="F102" s="643"/>
      <c r="G102" s="418"/>
      <c r="H102" s="341"/>
      <c r="I102" s="493"/>
      <c r="J102" s="434"/>
      <c r="K102" s="188"/>
      <c r="L102" s="643"/>
    </row>
    <row r="103" spans="1:12" x14ac:dyDescent="0.25">
      <c r="A103" s="667"/>
      <c r="B103" s="669"/>
      <c r="C103" s="672"/>
      <c r="D103" s="675"/>
      <c r="E103" s="678"/>
      <c r="F103" s="643"/>
      <c r="G103" s="418"/>
      <c r="H103" s="341"/>
      <c r="I103" s="493"/>
      <c r="J103" s="434"/>
      <c r="K103" s="188"/>
      <c r="L103" s="643"/>
    </row>
    <row r="104" spans="1:12" x14ac:dyDescent="0.25">
      <c r="A104" s="667"/>
      <c r="B104" s="669"/>
      <c r="C104" s="672"/>
      <c r="D104" s="675"/>
      <c r="E104" s="678"/>
      <c r="F104" s="643"/>
      <c r="G104" s="418"/>
      <c r="H104" s="341"/>
      <c r="I104" s="493"/>
      <c r="J104" s="434"/>
      <c r="K104" s="188"/>
      <c r="L104" s="643"/>
    </row>
    <row r="105" spans="1:12" x14ac:dyDescent="0.25">
      <c r="A105" s="667"/>
      <c r="B105" s="669"/>
      <c r="C105" s="672"/>
      <c r="D105" s="675"/>
      <c r="E105" s="678"/>
      <c r="F105" s="643"/>
      <c r="G105" s="418"/>
      <c r="H105" s="341"/>
      <c r="I105" s="493"/>
      <c r="J105" s="434"/>
      <c r="K105" s="188"/>
      <c r="L105" s="643"/>
    </row>
    <row r="106" spans="1:12" x14ac:dyDescent="0.25">
      <c r="A106" s="667"/>
      <c r="B106" s="669"/>
      <c r="C106" s="672"/>
      <c r="D106" s="675"/>
      <c r="E106" s="678"/>
      <c r="F106" s="643"/>
      <c r="G106" s="418"/>
      <c r="H106" s="341"/>
      <c r="I106" s="493"/>
      <c r="J106" s="434"/>
      <c r="K106" s="188"/>
      <c r="L106" s="643"/>
    </row>
    <row r="107" spans="1:12" x14ac:dyDescent="0.25">
      <c r="A107" s="667"/>
      <c r="B107" s="669"/>
      <c r="C107" s="672"/>
      <c r="D107" s="675"/>
      <c r="E107" s="678"/>
      <c r="F107" s="643"/>
      <c r="G107" s="418"/>
      <c r="H107" s="341"/>
      <c r="I107" s="493"/>
      <c r="J107" s="434"/>
      <c r="K107" s="188"/>
      <c r="L107" s="643"/>
    </row>
    <row r="108" spans="1:12" x14ac:dyDescent="0.25">
      <c r="A108" s="668"/>
      <c r="B108" s="670"/>
      <c r="C108" s="673"/>
      <c r="D108" s="676"/>
      <c r="E108" s="679"/>
      <c r="F108" s="644"/>
      <c r="G108" s="418"/>
      <c r="H108" s="341"/>
      <c r="I108" s="493"/>
      <c r="J108" s="434"/>
      <c r="K108" s="188"/>
      <c r="L108" s="644"/>
    </row>
    <row r="109" spans="1:12" x14ac:dyDescent="0.25">
      <c r="A109" s="506"/>
      <c r="B109" s="507"/>
      <c r="C109" s="507"/>
      <c r="D109" s="417"/>
      <c r="E109" s="417"/>
      <c r="F109" s="500"/>
      <c r="G109" s="351"/>
    </row>
    <row r="110" spans="1:12" x14ac:dyDescent="0.25">
      <c r="A110" s="666" t="s">
        <v>102</v>
      </c>
      <c r="B110" s="648">
        <f>B89</f>
        <v>0</v>
      </c>
      <c r="C110" s="671"/>
      <c r="D110" s="674"/>
      <c r="E110" s="677"/>
      <c r="F110" s="642">
        <f>D110*E110</f>
        <v>0</v>
      </c>
      <c r="G110" s="418"/>
      <c r="H110" s="341"/>
      <c r="I110" s="493"/>
      <c r="J110" s="434"/>
      <c r="K110" s="188"/>
      <c r="L110" s="642"/>
    </row>
    <row r="111" spans="1:12" x14ac:dyDescent="0.25">
      <c r="A111" s="667"/>
      <c r="B111" s="669"/>
      <c r="C111" s="672"/>
      <c r="D111" s="675"/>
      <c r="E111" s="678"/>
      <c r="F111" s="643"/>
      <c r="G111" s="418"/>
      <c r="H111" s="341"/>
      <c r="I111" s="493"/>
      <c r="J111" s="434"/>
      <c r="K111" s="188"/>
      <c r="L111" s="643"/>
    </row>
    <row r="112" spans="1:12" x14ac:dyDescent="0.25">
      <c r="A112" s="667"/>
      <c r="B112" s="669"/>
      <c r="C112" s="672"/>
      <c r="D112" s="675"/>
      <c r="E112" s="678"/>
      <c r="F112" s="643"/>
      <c r="G112" s="418"/>
      <c r="H112" s="341"/>
      <c r="I112" s="493"/>
      <c r="J112" s="434"/>
      <c r="K112" s="188"/>
      <c r="L112" s="643"/>
    </row>
    <row r="113" spans="1:12" x14ac:dyDescent="0.25">
      <c r="A113" s="667"/>
      <c r="B113" s="669"/>
      <c r="C113" s="672"/>
      <c r="D113" s="675"/>
      <c r="E113" s="678"/>
      <c r="F113" s="643"/>
      <c r="G113" s="418"/>
      <c r="H113" s="341"/>
      <c r="I113" s="493"/>
      <c r="J113" s="434"/>
      <c r="K113" s="188"/>
      <c r="L113" s="643"/>
    </row>
    <row r="114" spans="1:12" x14ac:dyDescent="0.25">
      <c r="A114" s="667"/>
      <c r="B114" s="669"/>
      <c r="C114" s="672"/>
      <c r="D114" s="675"/>
      <c r="E114" s="678"/>
      <c r="F114" s="643"/>
      <c r="G114" s="418"/>
      <c r="H114" s="341"/>
      <c r="I114" s="493"/>
      <c r="J114" s="434"/>
      <c r="K114" s="188"/>
      <c r="L114" s="643"/>
    </row>
    <row r="115" spans="1:12" x14ac:dyDescent="0.25">
      <c r="A115" s="667"/>
      <c r="B115" s="669"/>
      <c r="C115" s="672"/>
      <c r="D115" s="675"/>
      <c r="E115" s="678"/>
      <c r="F115" s="643"/>
      <c r="G115" s="418"/>
      <c r="H115" s="341"/>
      <c r="I115" s="493"/>
      <c r="J115" s="434"/>
      <c r="K115" s="188"/>
      <c r="L115" s="643"/>
    </row>
    <row r="116" spans="1:12" x14ac:dyDescent="0.25">
      <c r="A116" s="667"/>
      <c r="B116" s="669"/>
      <c r="C116" s="672"/>
      <c r="D116" s="675"/>
      <c r="E116" s="678"/>
      <c r="F116" s="643"/>
      <c r="G116" s="418"/>
      <c r="H116" s="341"/>
      <c r="I116" s="493"/>
      <c r="J116" s="434"/>
      <c r="K116" s="188"/>
      <c r="L116" s="643"/>
    </row>
    <row r="117" spans="1:12" x14ac:dyDescent="0.25">
      <c r="A117" s="667"/>
      <c r="B117" s="669"/>
      <c r="C117" s="672"/>
      <c r="D117" s="675"/>
      <c r="E117" s="678"/>
      <c r="F117" s="643"/>
      <c r="G117" s="418"/>
      <c r="H117" s="341"/>
      <c r="I117" s="493"/>
      <c r="J117" s="434"/>
      <c r="K117" s="188"/>
      <c r="L117" s="643"/>
    </row>
    <row r="118" spans="1:12" x14ac:dyDescent="0.25">
      <c r="A118" s="667"/>
      <c r="B118" s="669"/>
      <c r="C118" s="672"/>
      <c r="D118" s="675"/>
      <c r="E118" s="678"/>
      <c r="F118" s="643"/>
      <c r="G118" s="418"/>
      <c r="H118" s="341"/>
      <c r="I118" s="493"/>
      <c r="J118" s="434"/>
      <c r="K118" s="188"/>
      <c r="L118" s="643"/>
    </row>
    <row r="119" spans="1:12" x14ac:dyDescent="0.25">
      <c r="A119" s="667"/>
      <c r="B119" s="669"/>
      <c r="C119" s="672"/>
      <c r="D119" s="675"/>
      <c r="E119" s="678"/>
      <c r="F119" s="643"/>
      <c r="G119" s="418"/>
      <c r="H119" s="341"/>
      <c r="I119" s="493"/>
      <c r="J119" s="434"/>
      <c r="K119" s="188"/>
      <c r="L119" s="643"/>
    </row>
    <row r="120" spans="1:12" x14ac:dyDescent="0.25">
      <c r="A120" s="667"/>
      <c r="B120" s="669"/>
      <c r="C120" s="672"/>
      <c r="D120" s="675"/>
      <c r="E120" s="678"/>
      <c r="F120" s="643"/>
      <c r="G120" s="418"/>
      <c r="H120" s="341"/>
      <c r="I120" s="493"/>
      <c r="J120" s="434"/>
      <c r="K120" s="188"/>
      <c r="L120" s="643"/>
    </row>
    <row r="121" spans="1:12" x14ac:dyDescent="0.25">
      <c r="A121" s="667"/>
      <c r="B121" s="669"/>
      <c r="C121" s="672"/>
      <c r="D121" s="675"/>
      <c r="E121" s="678"/>
      <c r="F121" s="643"/>
      <c r="G121" s="418"/>
      <c r="H121" s="341"/>
      <c r="I121" s="493"/>
      <c r="J121" s="434"/>
      <c r="K121" s="188"/>
      <c r="L121" s="643"/>
    </row>
    <row r="122" spans="1:12" x14ac:dyDescent="0.25">
      <c r="A122" s="667"/>
      <c r="B122" s="669"/>
      <c r="C122" s="672"/>
      <c r="D122" s="675"/>
      <c r="E122" s="678"/>
      <c r="F122" s="643"/>
      <c r="G122" s="418"/>
      <c r="H122" s="341"/>
      <c r="I122" s="493"/>
      <c r="J122" s="434"/>
      <c r="K122" s="188"/>
      <c r="L122" s="643"/>
    </row>
    <row r="123" spans="1:12" x14ac:dyDescent="0.25">
      <c r="A123" s="667"/>
      <c r="B123" s="669"/>
      <c r="C123" s="672"/>
      <c r="D123" s="675"/>
      <c r="E123" s="678"/>
      <c r="F123" s="643"/>
      <c r="G123" s="418"/>
      <c r="H123" s="341"/>
      <c r="I123" s="493"/>
      <c r="J123" s="434"/>
      <c r="K123" s="188"/>
      <c r="L123" s="643"/>
    </row>
    <row r="124" spans="1:12" x14ac:dyDescent="0.25">
      <c r="A124" s="667"/>
      <c r="B124" s="669"/>
      <c r="C124" s="672"/>
      <c r="D124" s="675"/>
      <c r="E124" s="678"/>
      <c r="F124" s="643"/>
      <c r="G124" s="418"/>
      <c r="H124" s="341"/>
      <c r="I124" s="493"/>
      <c r="J124" s="434"/>
      <c r="K124" s="188"/>
      <c r="L124" s="643"/>
    </row>
    <row r="125" spans="1:12" x14ac:dyDescent="0.25">
      <c r="A125" s="667"/>
      <c r="B125" s="669"/>
      <c r="C125" s="672"/>
      <c r="D125" s="675"/>
      <c r="E125" s="678"/>
      <c r="F125" s="643"/>
      <c r="G125" s="418"/>
      <c r="H125" s="341"/>
      <c r="I125" s="493"/>
      <c r="J125" s="434"/>
      <c r="K125" s="188"/>
      <c r="L125" s="643"/>
    </row>
    <row r="126" spans="1:12" x14ac:dyDescent="0.25">
      <c r="A126" s="667"/>
      <c r="B126" s="669"/>
      <c r="C126" s="672"/>
      <c r="D126" s="675"/>
      <c r="E126" s="678"/>
      <c r="F126" s="643"/>
      <c r="G126" s="418"/>
      <c r="H126" s="341"/>
      <c r="I126" s="493"/>
      <c r="J126" s="434"/>
      <c r="K126" s="188"/>
      <c r="L126" s="643"/>
    </row>
    <row r="127" spans="1:12" x14ac:dyDescent="0.25">
      <c r="A127" s="667"/>
      <c r="B127" s="669"/>
      <c r="C127" s="672"/>
      <c r="D127" s="675"/>
      <c r="E127" s="678"/>
      <c r="F127" s="643"/>
      <c r="G127" s="418"/>
      <c r="H127" s="341"/>
      <c r="I127" s="493"/>
      <c r="J127" s="434"/>
      <c r="K127" s="188"/>
      <c r="L127" s="643"/>
    </row>
    <row r="128" spans="1:12" x14ac:dyDescent="0.25">
      <c r="A128" s="667"/>
      <c r="B128" s="669"/>
      <c r="C128" s="672"/>
      <c r="D128" s="675"/>
      <c r="E128" s="678"/>
      <c r="F128" s="643"/>
      <c r="G128" s="418"/>
      <c r="H128" s="341"/>
      <c r="I128" s="493"/>
      <c r="J128" s="434"/>
      <c r="K128" s="188"/>
      <c r="L128" s="643"/>
    </row>
    <row r="129" spans="1:12" x14ac:dyDescent="0.25">
      <c r="A129" s="668"/>
      <c r="B129" s="670"/>
      <c r="C129" s="673"/>
      <c r="D129" s="676"/>
      <c r="E129" s="679"/>
      <c r="F129" s="644"/>
      <c r="G129" s="418"/>
      <c r="H129" s="341"/>
      <c r="I129" s="493"/>
      <c r="J129" s="434"/>
      <c r="K129" s="188"/>
      <c r="L129" s="644"/>
    </row>
    <row r="130" spans="1:12" x14ac:dyDescent="0.25">
      <c r="A130" s="506"/>
      <c r="B130" s="507"/>
      <c r="C130" s="507"/>
      <c r="D130" s="417"/>
      <c r="E130" s="417"/>
      <c r="F130" s="500"/>
      <c r="G130" s="351"/>
    </row>
    <row r="131" spans="1:12" x14ac:dyDescent="0.25">
      <c r="A131" s="666" t="s">
        <v>101</v>
      </c>
      <c r="B131" s="648">
        <f>B110</f>
        <v>0</v>
      </c>
      <c r="C131" s="671"/>
      <c r="D131" s="674"/>
      <c r="E131" s="677"/>
      <c r="F131" s="642">
        <f>D131*E131</f>
        <v>0</v>
      </c>
      <c r="G131" s="418"/>
      <c r="H131" s="341"/>
      <c r="I131" s="493"/>
      <c r="J131" s="434"/>
      <c r="K131" s="188"/>
      <c r="L131" s="642"/>
    </row>
    <row r="132" spans="1:12" x14ac:dyDescent="0.25">
      <c r="A132" s="667"/>
      <c r="B132" s="669"/>
      <c r="C132" s="672"/>
      <c r="D132" s="675"/>
      <c r="E132" s="678"/>
      <c r="F132" s="643"/>
      <c r="G132" s="418"/>
      <c r="H132" s="341"/>
      <c r="I132" s="493"/>
      <c r="J132" s="434"/>
      <c r="K132" s="188"/>
      <c r="L132" s="643"/>
    </row>
    <row r="133" spans="1:12" x14ac:dyDescent="0.25">
      <c r="A133" s="667"/>
      <c r="B133" s="669"/>
      <c r="C133" s="672"/>
      <c r="D133" s="675"/>
      <c r="E133" s="678"/>
      <c r="F133" s="643"/>
      <c r="G133" s="418"/>
      <c r="H133" s="341"/>
      <c r="I133" s="493"/>
      <c r="J133" s="434"/>
      <c r="K133" s="188"/>
      <c r="L133" s="643"/>
    </row>
    <row r="134" spans="1:12" x14ac:dyDescent="0.25">
      <c r="A134" s="667"/>
      <c r="B134" s="669"/>
      <c r="C134" s="672"/>
      <c r="D134" s="675"/>
      <c r="E134" s="678"/>
      <c r="F134" s="643"/>
      <c r="G134" s="418"/>
      <c r="H134" s="341"/>
      <c r="I134" s="493"/>
      <c r="J134" s="434"/>
      <c r="K134" s="188"/>
      <c r="L134" s="643"/>
    </row>
    <row r="135" spans="1:12" x14ac:dyDescent="0.25">
      <c r="A135" s="667"/>
      <c r="B135" s="669"/>
      <c r="C135" s="672"/>
      <c r="D135" s="675"/>
      <c r="E135" s="678"/>
      <c r="F135" s="643"/>
      <c r="G135" s="418"/>
      <c r="H135" s="341"/>
      <c r="I135" s="493"/>
      <c r="J135" s="434"/>
      <c r="K135" s="188"/>
      <c r="L135" s="643"/>
    </row>
    <row r="136" spans="1:12" x14ac:dyDescent="0.25">
      <c r="A136" s="667"/>
      <c r="B136" s="669"/>
      <c r="C136" s="672"/>
      <c r="D136" s="675"/>
      <c r="E136" s="678"/>
      <c r="F136" s="643"/>
      <c r="G136" s="418"/>
      <c r="H136" s="341"/>
      <c r="I136" s="493"/>
      <c r="J136" s="434"/>
      <c r="K136" s="188"/>
      <c r="L136" s="643"/>
    </row>
    <row r="137" spans="1:12" x14ac:dyDescent="0.25">
      <c r="A137" s="667"/>
      <c r="B137" s="669"/>
      <c r="C137" s="672"/>
      <c r="D137" s="675"/>
      <c r="E137" s="678"/>
      <c r="F137" s="643"/>
      <c r="G137" s="418"/>
      <c r="H137" s="341"/>
      <c r="I137" s="493"/>
      <c r="J137" s="434"/>
      <c r="K137" s="188"/>
      <c r="L137" s="643"/>
    </row>
    <row r="138" spans="1:12" x14ac:dyDescent="0.25">
      <c r="A138" s="667"/>
      <c r="B138" s="669"/>
      <c r="C138" s="672"/>
      <c r="D138" s="675"/>
      <c r="E138" s="678"/>
      <c r="F138" s="643"/>
      <c r="G138" s="418"/>
      <c r="H138" s="341"/>
      <c r="I138" s="493"/>
      <c r="J138" s="434"/>
      <c r="K138" s="188"/>
      <c r="L138" s="643"/>
    </row>
    <row r="139" spans="1:12" x14ac:dyDescent="0.25">
      <c r="A139" s="667"/>
      <c r="B139" s="669"/>
      <c r="C139" s="672"/>
      <c r="D139" s="675"/>
      <c r="E139" s="678"/>
      <c r="F139" s="643"/>
      <c r="G139" s="418"/>
      <c r="H139" s="341"/>
      <c r="I139" s="493"/>
      <c r="J139" s="434"/>
      <c r="K139" s="188"/>
      <c r="L139" s="643"/>
    </row>
    <row r="140" spans="1:12" x14ac:dyDescent="0.25">
      <c r="A140" s="667"/>
      <c r="B140" s="669"/>
      <c r="C140" s="672"/>
      <c r="D140" s="675"/>
      <c r="E140" s="678"/>
      <c r="F140" s="643"/>
      <c r="G140" s="418"/>
      <c r="H140" s="341"/>
      <c r="I140" s="493"/>
      <c r="J140" s="434"/>
      <c r="K140" s="188"/>
      <c r="L140" s="643"/>
    </row>
    <row r="141" spans="1:12" x14ac:dyDescent="0.25">
      <c r="A141" s="667"/>
      <c r="B141" s="669"/>
      <c r="C141" s="672"/>
      <c r="D141" s="675"/>
      <c r="E141" s="678"/>
      <c r="F141" s="643"/>
      <c r="G141" s="418"/>
      <c r="H141" s="341"/>
      <c r="I141" s="493"/>
      <c r="J141" s="434"/>
      <c r="K141" s="188"/>
      <c r="L141" s="643"/>
    </row>
    <row r="142" spans="1:12" x14ac:dyDescent="0.25">
      <c r="A142" s="667"/>
      <c r="B142" s="669"/>
      <c r="C142" s="672"/>
      <c r="D142" s="675"/>
      <c r="E142" s="678"/>
      <c r="F142" s="643"/>
      <c r="G142" s="418"/>
      <c r="H142" s="341"/>
      <c r="I142" s="493"/>
      <c r="J142" s="434"/>
      <c r="K142" s="188"/>
      <c r="L142" s="643"/>
    </row>
    <row r="143" spans="1:12" x14ac:dyDescent="0.25">
      <c r="A143" s="667"/>
      <c r="B143" s="669"/>
      <c r="C143" s="672"/>
      <c r="D143" s="675"/>
      <c r="E143" s="678"/>
      <c r="F143" s="643"/>
      <c r="G143" s="418"/>
      <c r="H143" s="341"/>
      <c r="I143" s="493"/>
      <c r="J143" s="434"/>
      <c r="K143" s="188"/>
      <c r="L143" s="643"/>
    </row>
    <row r="144" spans="1:12" x14ac:dyDescent="0.25">
      <c r="A144" s="667"/>
      <c r="B144" s="669"/>
      <c r="C144" s="672"/>
      <c r="D144" s="675"/>
      <c r="E144" s="678"/>
      <c r="F144" s="643"/>
      <c r="G144" s="418"/>
      <c r="H144" s="341"/>
      <c r="I144" s="493"/>
      <c r="J144" s="434"/>
      <c r="K144" s="188"/>
      <c r="L144" s="643"/>
    </row>
    <row r="145" spans="1:12" x14ac:dyDescent="0.25">
      <c r="A145" s="667"/>
      <c r="B145" s="669"/>
      <c r="C145" s="672"/>
      <c r="D145" s="675"/>
      <c r="E145" s="678"/>
      <c r="F145" s="643"/>
      <c r="G145" s="418"/>
      <c r="H145" s="341"/>
      <c r="I145" s="493"/>
      <c r="J145" s="434"/>
      <c r="K145" s="188"/>
      <c r="L145" s="643"/>
    </row>
    <row r="146" spans="1:12" x14ac:dyDescent="0.25">
      <c r="A146" s="667"/>
      <c r="B146" s="669"/>
      <c r="C146" s="672"/>
      <c r="D146" s="675"/>
      <c r="E146" s="678"/>
      <c r="F146" s="643"/>
      <c r="G146" s="418"/>
      <c r="H146" s="341"/>
      <c r="I146" s="493"/>
      <c r="J146" s="434"/>
      <c r="K146" s="188"/>
      <c r="L146" s="643"/>
    </row>
    <row r="147" spans="1:12" x14ac:dyDescent="0.25">
      <c r="A147" s="667"/>
      <c r="B147" s="669"/>
      <c r="C147" s="672"/>
      <c r="D147" s="675"/>
      <c r="E147" s="678"/>
      <c r="F147" s="643"/>
      <c r="G147" s="418"/>
      <c r="H147" s="341"/>
      <c r="I147" s="493"/>
      <c r="J147" s="434"/>
      <c r="K147" s="188"/>
      <c r="L147" s="643"/>
    </row>
    <row r="148" spans="1:12" x14ac:dyDescent="0.25">
      <c r="A148" s="667"/>
      <c r="B148" s="669"/>
      <c r="C148" s="672"/>
      <c r="D148" s="675"/>
      <c r="E148" s="678"/>
      <c r="F148" s="643"/>
      <c r="G148" s="418"/>
      <c r="H148" s="341"/>
      <c r="I148" s="493"/>
      <c r="J148" s="434"/>
      <c r="K148" s="188"/>
      <c r="L148" s="643"/>
    </row>
    <row r="149" spans="1:12" x14ac:dyDescent="0.25">
      <c r="A149" s="667"/>
      <c r="B149" s="669"/>
      <c r="C149" s="672"/>
      <c r="D149" s="675"/>
      <c r="E149" s="678"/>
      <c r="F149" s="643"/>
      <c r="G149" s="418"/>
      <c r="H149" s="341"/>
      <c r="I149" s="493"/>
      <c r="J149" s="434"/>
      <c r="K149" s="188"/>
      <c r="L149" s="643"/>
    </row>
    <row r="150" spans="1:12" x14ac:dyDescent="0.25">
      <c r="A150" s="668"/>
      <c r="B150" s="670"/>
      <c r="C150" s="673"/>
      <c r="D150" s="676"/>
      <c r="E150" s="679"/>
      <c r="F150" s="644"/>
      <c r="G150" s="418"/>
      <c r="H150" s="341"/>
      <c r="I150" s="493"/>
      <c r="J150" s="434"/>
      <c r="K150" s="188"/>
      <c r="L150" s="644"/>
    </row>
    <row r="151" spans="1:12" x14ac:dyDescent="0.25">
      <c r="B151" s="350"/>
      <c r="C151" s="350"/>
    </row>
  </sheetData>
  <protectedRanges>
    <protectedRange sqref="A1" name="Bereich2_1_1"/>
  </protectedRanges>
  <mergeCells count="49">
    <mergeCell ref="D5:D24"/>
    <mergeCell ref="A26:A45"/>
    <mergeCell ref="B26:B45"/>
    <mergeCell ref="D26:D45"/>
    <mergeCell ref="A5:A24"/>
    <mergeCell ref="B5:B24"/>
    <mergeCell ref="C5:C24"/>
    <mergeCell ref="C26:C45"/>
    <mergeCell ref="D47:D66"/>
    <mergeCell ref="A68:A87"/>
    <mergeCell ref="B68:B87"/>
    <mergeCell ref="D68:D87"/>
    <mergeCell ref="A47:A66"/>
    <mergeCell ref="B47:B66"/>
    <mergeCell ref="C47:C66"/>
    <mergeCell ref="C68:C87"/>
    <mergeCell ref="D131:D150"/>
    <mergeCell ref="A131:A150"/>
    <mergeCell ref="B131:B150"/>
    <mergeCell ref="D89:D108"/>
    <mergeCell ref="A110:A129"/>
    <mergeCell ref="B110:B129"/>
    <mergeCell ref="D110:D129"/>
    <mergeCell ref="A89:A108"/>
    <mergeCell ref="B89:B108"/>
    <mergeCell ref="C89:C108"/>
    <mergeCell ref="C110:C129"/>
    <mergeCell ref="C131:C150"/>
    <mergeCell ref="F89:F108"/>
    <mergeCell ref="E5:E24"/>
    <mergeCell ref="F5:F24"/>
    <mergeCell ref="E26:E45"/>
    <mergeCell ref="F26:F45"/>
    <mergeCell ref="E110:E129"/>
    <mergeCell ref="F110:F129"/>
    <mergeCell ref="E131:E150"/>
    <mergeCell ref="F131:F150"/>
    <mergeCell ref="L5:L24"/>
    <mergeCell ref="L26:L45"/>
    <mergeCell ref="L47:L66"/>
    <mergeCell ref="L68:L87"/>
    <mergeCell ref="L89:L108"/>
    <mergeCell ref="L110:L129"/>
    <mergeCell ref="L131:L150"/>
    <mergeCell ref="E47:E66"/>
    <mergeCell ref="F47:F66"/>
    <mergeCell ref="E68:E87"/>
    <mergeCell ref="F68:F87"/>
    <mergeCell ref="E89:E108"/>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'C:\Users\BK8-4\Desktop\[Erhebungsbogen Kapazitätsreserve_Sicherheitsbereitschaft.xlsx]Hilfstabelle Kapazitätsreserve'!#REF!</xm:f>
          </x14:formula1>
          <xm:sqref>B109:C109 B88:C88 B25:C25 B46:C46 B67:C67 B130:C130</xm:sqref>
        </x14:dataValidation>
        <x14:dataValidation type="list" allowBlank="1" showInputMessage="1" showErrorMessage="1">
          <x14:formula1>
            <xm:f>'+'!$B$136:$B$138</xm:f>
          </x14:formula1>
          <xm:sqref>H5:H24 H131:H150 H110:H129 H89:H108 H68:H87 H47:H66 H26:H45</xm:sqref>
        </x14:dataValidation>
        <x14:dataValidation type="list" allowBlank="1" showInputMessage="1" showErrorMessage="1">
          <x14:formula1>
            <xm:f>'+'!$B$140:$B$141</xm:f>
          </x14:formula1>
          <xm:sqref>J5:J24 J131:J150 J110:J129 J89:J108 J68:J87 J47:J66 J26:J45</xm:sqref>
        </x14:dataValidation>
        <x14:dataValidation type="list" allowBlank="1" showInputMessage="1" showErrorMessage="1">
          <x14:formula1>
            <xm:f>OFFSET('+'!$B$144:$E$144,1,MATCH(B5,'+'!$B$144:$E$144,0)-1,COUNTA(INDEX('+'!$B$144:$E$146,,MATCH(B5,'+'!$B$144:$E$144,0)))-1,1)</xm:f>
          </x14:formula1>
          <xm:sqref>C5:C24 C26:C45 C47:C66 C68:C87 C89:C108 C110:C129 C131:C150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H146"/>
  <sheetViews>
    <sheetView workbookViewId="0"/>
  </sheetViews>
  <sheetFormatPr baseColWidth="10" defaultRowHeight="15" x14ac:dyDescent="0.25"/>
  <cols>
    <col min="2" max="2" width="81.42578125" bestFit="1" customWidth="1"/>
    <col min="3" max="3" width="35" bestFit="1" customWidth="1"/>
    <col min="4" max="4" width="26.85546875" bestFit="1" customWidth="1"/>
    <col min="5" max="5" width="56.85546875" bestFit="1" customWidth="1"/>
  </cols>
  <sheetData>
    <row r="1" spans="1:3" x14ac:dyDescent="0.25">
      <c r="A1">
        <v>-1</v>
      </c>
    </row>
    <row r="3" spans="1:3" x14ac:dyDescent="0.25">
      <c r="B3" t="s">
        <v>32</v>
      </c>
    </row>
    <row r="4" spans="1:3" x14ac:dyDescent="0.25">
      <c r="B4" t="s">
        <v>59</v>
      </c>
    </row>
    <row r="10" spans="1:3" x14ac:dyDescent="0.25">
      <c r="B10" t="s">
        <v>79</v>
      </c>
      <c r="C10" s="27"/>
    </row>
    <row r="11" spans="1:3" x14ac:dyDescent="0.25">
      <c r="B11" t="s">
        <v>42</v>
      </c>
      <c r="C11" s="27"/>
    </row>
    <row r="12" spans="1:3" x14ac:dyDescent="0.25">
      <c r="B12" t="s">
        <v>89</v>
      </c>
      <c r="C12" s="27"/>
    </row>
    <row r="13" spans="1:3" s="27" customFormat="1" x14ac:dyDescent="0.25">
      <c r="B13" s="27" t="s">
        <v>80</v>
      </c>
      <c r="C13" s="27" t="s">
        <v>80</v>
      </c>
    </row>
    <row r="14" spans="1:3" s="27" customFormat="1" x14ac:dyDescent="0.25">
      <c r="B14" s="27" t="s">
        <v>81</v>
      </c>
      <c r="C14" s="27" t="s">
        <v>81</v>
      </c>
    </row>
    <row r="15" spans="1:3" s="27" customFormat="1" x14ac:dyDescent="0.25">
      <c r="B15" s="27" t="s">
        <v>82</v>
      </c>
      <c r="C15" s="27" t="s">
        <v>82</v>
      </c>
    </row>
    <row r="16" spans="1:3" s="27" customFormat="1" x14ac:dyDescent="0.25">
      <c r="B16" s="27" t="s">
        <v>83</v>
      </c>
      <c r="C16" s="27" t="s">
        <v>83</v>
      </c>
    </row>
    <row r="17" spans="2:3" x14ac:dyDescent="0.25">
      <c r="B17" t="s">
        <v>43</v>
      </c>
      <c r="C17" s="27" t="s">
        <v>43</v>
      </c>
    </row>
    <row r="21" spans="2:3" x14ac:dyDescent="0.25">
      <c r="B21" t="s">
        <v>54</v>
      </c>
      <c r="C21" s="27" t="s">
        <v>54</v>
      </c>
    </row>
    <row r="22" spans="2:3" x14ac:dyDescent="0.25">
      <c r="B22" t="s">
        <v>58</v>
      </c>
      <c r="C22" s="27" t="s">
        <v>58</v>
      </c>
    </row>
    <row r="23" spans="2:3" x14ac:dyDescent="0.25">
      <c r="B23" t="s">
        <v>57</v>
      </c>
      <c r="C23" s="27" t="s">
        <v>57</v>
      </c>
    </row>
    <row r="24" spans="2:3" s="27" customFormat="1" x14ac:dyDescent="0.25">
      <c r="B24" s="27" t="s">
        <v>61</v>
      </c>
      <c r="C24" s="27" t="s">
        <v>43</v>
      </c>
    </row>
    <row r="25" spans="2:3" x14ac:dyDescent="0.25">
      <c r="B25" t="s">
        <v>43</v>
      </c>
    </row>
    <row r="29" spans="2:3" x14ac:dyDescent="0.25">
      <c r="B29" t="s">
        <v>64</v>
      </c>
    </row>
    <row r="30" spans="2:3" x14ac:dyDescent="0.25">
      <c r="B30" t="s">
        <v>65</v>
      </c>
    </row>
    <row r="31" spans="2:3" x14ac:dyDescent="0.25">
      <c r="B31" t="s">
        <v>66</v>
      </c>
    </row>
    <row r="33" spans="2:5" s="27" customFormat="1" x14ac:dyDescent="0.25"/>
    <row r="34" spans="2:5" s="27" customFormat="1" x14ac:dyDescent="0.25"/>
    <row r="35" spans="2:5" s="27" customFormat="1" x14ac:dyDescent="0.25"/>
    <row r="36" spans="2:5" s="27" customFormat="1" x14ac:dyDescent="0.25"/>
    <row r="37" spans="2:5" x14ac:dyDescent="0.25">
      <c r="B37" s="367" t="s">
        <v>148</v>
      </c>
    </row>
    <row r="39" spans="2:5" x14ac:dyDescent="0.25">
      <c r="B39" s="27" t="s">
        <v>112</v>
      </c>
      <c r="C39" s="27" t="s">
        <v>111</v>
      </c>
      <c r="D39" s="27" t="s">
        <v>110</v>
      </c>
      <c r="E39" s="27" t="s">
        <v>109</v>
      </c>
    </row>
    <row r="40" spans="2:5" x14ac:dyDescent="0.25">
      <c r="B40" s="364" t="s">
        <v>116</v>
      </c>
      <c r="C40" s="364" t="s">
        <v>129</v>
      </c>
      <c r="D40" s="364" t="s">
        <v>130</v>
      </c>
      <c r="E40" s="364">
        <v>60</v>
      </c>
    </row>
    <row r="41" spans="2:5" x14ac:dyDescent="0.25">
      <c r="B41" s="364"/>
      <c r="C41" s="364" t="s">
        <v>131</v>
      </c>
      <c r="D41" s="364" t="s">
        <v>130</v>
      </c>
      <c r="E41" s="364">
        <v>60</v>
      </c>
    </row>
    <row r="42" spans="2:5" x14ac:dyDescent="0.25">
      <c r="B42" s="364"/>
      <c r="C42" s="364" t="s">
        <v>132</v>
      </c>
      <c r="D42" s="364" t="s">
        <v>130</v>
      </c>
      <c r="E42" s="364">
        <v>60</v>
      </c>
    </row>
    <row r="43" spans="2:5" x14ac:dyDescent="0.25">
      <c r="B43" s="364"/>
      <c r="C43" s="364" t="s">
        <v>128</v>
      </c>
      <c r="D43" s="364" t="s">
        <v>130</v>
      </c>
      <c r="E43" s="364">
        <v>90</v>
      </c>
    </row>
    <row r="44" spans="2:5" x14ac:dyDescent="0.25">
      <c r="B44" s="364" t="s">
        <v>117</v>
      </c>
      <c r="C44" s="27" t="s">
        <v>127</v>
      </c>
      <c r="D44" s="364" t="s">
        <v>133</v>
      </c>
      <c r="E44" s="364">
        <v>340</v>
      </c>
    </row>
    <row r="45" spans="2:5" s="27" customFormat="1" x14ac:dyDescent="0.25">
      <c r="B45" s="364"/>
      <c r="C45" s="364" t="s">
        <v>134</v>
      </c>
      <c r="D45" s="364" t="s">
        <v>133</v>
      </c>
      <c r="E45" s="364">
        <v>340</v>
      </c>
    </row>
    <row r="46" spans="2:5" x14ac:dyDescent="0.25">
      <c r="B46" s="364" t="s">
        <v>118</v>
      </c>
      <c r="C46" s="364" t="s">
        <v>126</v>
      </c>
      <c r="D46" s="364" t="s">
        <v>135</v>
      </c>
      <c r="E46" s="364">
        <v>56</v>
      </c>
    </row>
    <row r="47" spans="2:5" x14ac:dyDescent="0.25">
      <c r="B47" s="364"/>
      <c r="C47" s="364" t="s">
        <v>125</v>
      </c>
      <c r="D47" s="364" t="s">
        <v>135</v>
      </c>
      <c r="E47" s="364">
        <v>50</v>
      </c>
    </row>
    <row r="48" spans="2:5" x14ac:dyDescent="0.25">
      <c r="B48" s="364"/>
    </row>
    <row r="49" spans="2:5" x14ac:dyDescent="0.25">
      <c r="B49" s="364"/>
    </row>
    <row r="50" spans="2:5" x14ac:dyDescent="0.25">
      <c r="B50" s="364" t="s">
        <v>119</v>
      </c>
      <c r="C50" s="364"/>
      <c r="D50" s="364"/>
      <c r="E50" s="364"/>
    </row>
    <row r="51" spans="2:5" x14ac:dyDescent="0.25">
      <c r="B51" s="27"/>
      <c r="C51" s="27"/>
      <c r="D51" s="27"/>
      <c r="E51" s="27"/>
    </row>
    <row r="52" spans="2:5" s="27" customFormat="1" x14ac:dyDescent="0.25"/>
    <row r="53" spans="2:5" s="27" customFormat="1" x14ac:dyDescent="0.25"/>
    <row r="54" spans="2:5" s="27" customFormat="1" x14ac:dyDescent="0.25"/>
    <row r="55" spans="2:5" s="27" customFormat="1" x14ac:dyDescent="0.25"/>
    <row r="57" spans="2:5" x14ac:dyDescent="0.25">
      <c r="B57" s="27" t="s">
        <v>112</v>
      </c>
      <c r="C57" s="27" t="s">
        <v>111</v>
      </c>
      <c r="D57" s="27" t="s">
        <v>110</v>
      </c>
      <c r="E57" s="27" t="s">
        <v>109</v>
      </c>
    </row>
    <row r="58" spans="2:5" x14ac:dyDescent="0.25">
      <c r="B58" s="364" t="s">
        <v>116</v>
      </c>
      <c r="C58" s="364" t="s">
        <v>129</v>
      </c>
      <c r="D58" s="364" t="s">
        <v>130</v>
      </c>
      <c r="E58" s="364">
        <v>60</v>
      </c>
    </row>
    <row r="59" spans="2:5" x14ac:dyDescent="0.25">
      <c r="B59" s="364"/>
      <c r="C59" s="364" t="s">
        <v>131</v>
      </c>
      <c r="D59" s="364" t="s">
        <v>130</v>
      </c>
      <c r="E59" s="364">
        <v>60</v>
      </c>
    </row>
    <row r="60" spans="2:5" x14ac:dyDescent="0.25">
      <c r="B60" s="364"/>
      <c r="C60" s="364" t="s">
        <v>132</v>
      </c>
      <c r="D60" s="364" t="s">
        <v>130</v>
      </c>
      <c r="E60" s="364">
        <v>60</v>
      </c>
    </row>
    <row r="61" spans="2:5" x14ac:dyDescent="0.25">
      <c r="B61" s="364"/>
      <c r="C61" s="364" t="s">
        <v>128</v>
      </c>
      <c r="D61" s="364" t="s">
        <v>130</v>
      </c>
      <c r="E61" s="364">
        <v>90</v>
      </c>
    </row>
    <row r="62" spans="2:5" x14ac:dyDescent="0.25">
      <c r="B62" s="364" t="s">
        <v>117</v>
      </c>
      <c r="C62" s="27" t="s">
        <v>127</v>
      </c>
      <c r="D62" s="364" t="s">
        <v>133</v>
      </c>
      <c r="E62" s="364">
        <v>340</v>
      </c>
    </row>
    <row r="63" spans="2:5" s="27" customFormat="1" x14ac:dyDescent="0.25">
      <c r="B63" s="364"/>
      <c r="C63" s="364" t="s">
        <v>134</v>
      </c>
      <c r="D63" s="364" t="s">
        <v>133</v>
      </c>
      <c r="E63" s="364">
        <v>340</v>
      </c>
    </row>
    <row r="64" spans="2:5" x14ac:dyDescent="0.25">
      <c r="B64" s="364" t="s">
        <v>118</v>
      </c>
      <c r="C64" s="364" t="s">
        <v>126</v>
      </c>
      <c r="D64" s="364" t="s">
        <v>135</v>
      </c>
      <c r="E64" s="364">
        <v>56</v>
      </c>
    </row>
    <row r="65" spans="2:5" x14ac:dyDescent="0.25">
      <c r="B65" s="364"/>
      <c r="C65" s="364" t="s">
        <v>125</v>
      </c>
      <c r="D65" s="364" t="s">
        <v>135</v>
      </c>
      <c r="E65" s="364">
        <v>50</v>
      </c>
    </row>
    <row r="66" spans="2:5" x14ac:dyDescent="0.25">
      <c r="B66" s="364"/>
    </row>
    <row r="67" spans="2:5" x14ac:dyDescent="0.25">
      <c r="B67" s="364"/>
    </row>
    <row r="68" spans="2:5" x14ac:dyDescent="0.25">
      <c r="B68" s="364" t="s">
        <v>119</v>
      </c>
      <c r="C68" s="364"/>
      <c r="D68" s="364"/>
      <c r="E68" s="364"/>
    </row>
    <row r="69" spans="2:5" x14ac:dyDescent="0.25">
      <c r="B69" s="27"/>
      <c r="C69" s="27"/>
      <c r="D69" s="27"/>
      <c r="E69" s="27"/>
    </row>
    <row r="75" spans="2:5" x14ac:dyDescent="0.25">
      <c r="B75" s="27" t="s">
        <v>136</v>
      </c>
    </row>
    <row r="76" spans="2:5" x14ac:dyDescent="0.25">
      <c r="B76" s="27" t="s">
        <v>137</v>
      </c>
    </row>
    <row r="77" spans="2:5" x14ac:dyDescent="0.25">
      <c r="B77" s="27"/>
    </row>
    <row r="78" spans="2:5" x14ac:dyDescent="0.25">
      <c r="B78" s="27" t="s">
        <v>214</v>
      </c>
    </row>
    <row r="79" spans="2:5" x14ac:dyDescent="0.25">
      <c r="B79" s="27" t="s">
        <v>215</v>
      </c>
    </row>
    <row r="80" spans="2:5" x14ac:dyDescent="0.25">
      <c r="B80" s="27" t="s">
        <v>216</v>
      </c>
    </row>
    <row r="81" spans="2:6" x14ac:dyDescent="0.25">
      <c r="B81" t="s">
        <v>227</v>
      </c>
    </row>
    <row r="82" spans="2:6" x14ac:dyDescent="0.25">
      <c r="B82" s="27" t="s">
        <v>218</v>
      </c>
    </row>
    <row r="83" spans="2:6" x14ac:dyDescent="0.25">
      <c r="B83" s="27" t="s">
        <v>219</v>
      </c>
    </row>
    <row r="84" spans="2:6" x14ac:dyDescent="0.25">
      <c r="B84" s="27" t="s">
        <v>220</v>
      </c>
    </row>
    <row r="85" spans="2:6" x14ac:dyDescent="0.25">
      <c r="B85" s="27" t="s">
        <v>221</v>
      </c>
    </row>
    <row r="86" spans="2:6" x14ac:dyDescent="0.25">
      <c r="B86" s="27" t="s">
        <v>222</v>
      </c>
    </row>
    <row r="87" spans="2:6" x14ac:dyDescent="0.25">
      <c r="B87" s="27" t="s">
        <v>217</v>
      </c>
    </row>
    <row r="88" spans="2:6" x14ac:dyDescent="0.25">
      <c r="B88" s="27" t="s">
        <v>248</v>
      </c>
      <c r="F88" t="e">
        <f ca="1">OFFSET($B$40,,,COUNTA('+'!$B$40:$B$50),1)</f>
        <v>#VALUE!</v>
      </c>
    </row>
    <row r="89" spans="2:6" x14ac:dyDescent="0.25">
      <c r="B89" s="27" t="s">
        <v>247</v>
      </c>
    </row>
    <row r="90" spans="2:6" x14ac:dyDescent="0.25">
      <c r="B90" t="s">
        <v>209</v>
      </c>
    </row>
    <row r="91" spans="2:6" s="27" customFormat="1" x14ac:dyDescent="0.25"/>
    <row r="92" spans="2:6" s="27" customFormat="1" x14ac:dyDescent="0.25"/>
    <row r="94" spans="2:6" s="27" customFormat="1" x14ac:dyDescent="0.25"/>
    <row r="95" spans="2:6" s="27" customFormat="1" x14ac:dyDescent="0.25"/>
    <row r="96" spans="2:6" s="27" customFormat="1" x14ac:dyDescent="0.25"/>
    <row r="97" spans="2:5" s="27" customFormat="1" x14ac:dyDescent="0.25"/>
    <row r="98" spans="2:5" s="27" customFormat="1" x14ac:dyDescent="0.25"/>
    <row r="99" spans="2:5" s="27" customFormat="1" x14ac:dyDescent="0.25"/>
    <row r="100" spans="2:5" x14ac:dyDescent="0.25">
      <c r="B100" s="366" t="s">
        <v>147</v>
      </c>
    </row>
    <row r="101" spans="2:5" x14ac:dyDescent="0.25">
      <c r="B101" s="27" t="s">
        <v>112</v>
      </c>
      <c r="C101" s="27" t="s">
        <v>124</v>
      </c>
      <c r="D101" s="27" t="s">
        <v>138</v>
      </c>
      <c r="E101" t="s">
        <v>169</v>
      </c>
    </row>
    <row r="102" spans="2:5" x14ac:dyDescent="0.25">
      <c r="B102" s="27" t="s">
        <v>116</v>
      </c>
      <c r="C102" s="365" t="s">
        <v>139</v>
      </c>
      <c r="D102" s="27">
        <v>500</v>
      </c>
      <c r="E102" s="12"/>
    </row>
    <row r="103" spans="2:5" x14ac:dyDescent="0.25">
      <c r="B103" s="27"/>
      <c r="C103" s="365" t="s">
        <v>140</v>
      </c>
      <c r="D103" s="27">
        <v>500</v>
      </c>
      <c r="E103" s="12"/>
    </row>
    <row r="104" spans="2:5" x14ac:dyDescent="0.25">
      <c r="B104" s="27" t="s">
        <v>117</v>
      </c>
      <c r="C104" s="365" t="s">
        <v>141</v>
      </c>
      <c r="D104" s="27">
        <v>300</v>
      </c>
      <c r="E104" s="12"/>
    </row>
    <row r="105" spans="2:5" x14ac:dyDescent="0.25">
      <c r="B105" s="27"/>
      <c r="C105" s="365" t="s">
        <v>142</v>
      </c>
      <c r="D105" s="27">
        <v>300</v>
      </c>
      <c r="E105" s="12"/>
    </row>
    <row r="106" spans="2:5" x14ac:dyDescent="0.25">
      <c r="B106" s="27"/>
      <c r="C106" s="365" t="s">
        <v>143</v>
      </c>
      <c r="D106" s="27">
        <v>300</v>
      </c>
      <c r="E106" s="12"/>
    </row>
    <row r="107" spans="2:5" x14ac:dyDescent="0.25">
      <c r="B107" s="27"/>
      <c r="C107" s="365" t="s">
        <v>144</v>
      </c>
      <c r="D107" s="27">
        <v>300</v>
      </c>
      <c r="E107" s="12"/>
    </row>
    <row r="108" spans="2:5" x14ac:dyDescent="0.25">
      <c r="B108" s="27"/>
      <c r="C108" s="365" t="s">
        <v>145</v>
      </c>
      <c r="D108" s="27">
        <v>300</v>
      </c>
      <c r="E108" s="12"/>
    </row>
    <row r="109" spans="2:5" x14ac:dyDescent="0.25">
      <c r="B109" s="27" t="s">
        <v>118</v>
      </c>
      <c r="C109" s="365" t="s">
        <v>146</v>
      </c>
      <c r="D109" s="27">
        <v>352</v>
      </c>
      <c r="E109" s="12"/>
    </row>
    <row r="110" spans="2:5" x14ac:dyDescent="0.25">
      <c r="B110" s="27"/>
      <c r="C110" s="27"/>
      <c r="D110" s="27"/>
    </row>
    <row r="114" spans="2:8" x14ac:dyDescent="0.25">
      <c r="H114" t="e">
        <f ca="1">OFFSET('+'!$B$117:$E$117,1,MATCH(B31,'+'!$B$117:$E$117,0)-1,COUNTA(INDEX('+'!$B$117:$E$122,,MATCH(B31,'+'!$B$117:$E$117,0)))-1,1)</f>
        <v>#N/A</v>
      </c>
    </row>
    <row r="115" spans="2:8" x14ac:dyDescent="0.25">
      <c r="H115" s="368" t="e">
        <f ca="1">OFFSET('+'!$B$126:$E$126,1,MATCH(B69,'+'!$B$126:$E$126,0)-1,COUNTA(INDEX('+'!$B$126:$E$130,,MATCH(B69,'+'!$B$126:$E$126,0)))-1,1)</f>
        <v>#N/A</v>
      </c>
    </row>
    <row r="117" spans="2:8" x14ac:dyDescent="0.25">
      <c r="B117" s="27" t="s">
        <v>116</v>
      </c>
      <c r="C117" s="27" t="s">
        <v>117</v>
      </c>
      <c r="D117" s="27" t="s">
        <v>118</v>
      </c>
      <c r="E117" s="27" t="s">
        <v>119</v>
      </c>
    </row>
    <row r="118" spans="2:8" x14ac:dyDescent="0.25">
      <c r="B118" s="365" t="s">
        <v>139</v>
      </c>
      <c r="C118" s="365" t="s">
        <v>141</v>
      </c>
      <c r="D118" s="365" t="s">
        <v>146</v>
      </c>
      <c r="E118" s="365"/>
    </row>
    <row r="119" spans="2:8" x14ac:dyDescent="0.25">
      <c r="B119" s="365" t="s">
        <v>140</v>
      </c>
      <c r="C119" s="365" t="s">
        <v>142</v>
      </c>
      <c r="D119" s="365"/>
      <c r="E119" s="365"/>
    </row>
    <row r="120" spans="2:8" x14ac:dyDescent="0.25">
      <c r="B120" s="365"/>
      <c r="C120" s="365" t="s">
        <v>143</v>
      </c>
      <c r="D120" s="365"/>
      <c r="E120" s="365"/>
    </row>
    <row r="121" spans="2:8" x14ac:dyDescent="0.25">
      <c r="B121" s="365"/>
      <c r="C121" s="365" t="s">
        <v>144</v>
      </c>
      <c r="D121" s="365"/>
      <c r="E121" s="365"/>
    </row>
    <row r="122" spans="2:8" x14ac:dyDescent="0.25">
      <c r="B122" s="365"/>
      <c r="C122" s="365" t="s">
        <v>145</v>
      </c>
      <c r="D122" s="365"/>
      <c r="E122" s="365"/>
    </row>
    <row r="126" spans="2:8" x14ac:dyDescent="0.25">
      <c r="B126" t="s">
        <v>116</v>
      </c>
      <c r="C126" t="s">
        <v>117</v>
      </c>
      <c r="D126" t="s">
        <v>118</v>
      </c>
      <c r="E126" t="s">
        <v>119</v>
      </c>
    </row>
    <row r="127" spans="2:8" x14ac:dyDescent="0.25">
      <c r="B127" t="s">
        <v>129</v>
      </c>
      <c r="C127" t="s">
        <v>127</v>
      </c>
      <c r="D127" t="s">
        <v>126</v>
      </c>
    </row>
    <row r="128" spans="2:8" x14ac:dyDescent="0.25">
      <c r="B128" t="s">
        <v>131</v>
      </c>
      <c r="C128" t="s">
        <v>134</v>
      </c>
      <c r="D128" t="s">
        <v>125</v>
      </c>
    </row>
    <row r="129" spans="2:5" x14ac:dyDescent="0.25">
      <c r="B129" t="s">
        <v>132</v>
      </c>
    </row>
    <row r="130" spans="2:5" x14ac:dyDescent="0.25">
      <c r="B130" t="s">
        <v>128</v>
      </c>
    </row>
    <row r="134" spans="2:5" x14ac:dyDescent="0.25">
      <c r="B134" s="366" t="s">
        <v>251</v>
      </c>
    </row>
    <row r="136" spans="2:5" x14ac:dyDescent="0.25">
      <c r="B136" t="s">
        <v>245</v>
      </c>
    </row>
    <row r="137" spans="2:5" x14ac:dyDescent="0.25">
      <c r="B137" s="27" t="s">
        <v>247</v>
      </c>
    </row>
    <row r="138" spans="2:5" x14ac:dyDescent="0.25">
      <c r="B138" s="27" t="s">
        <v>239</v>
      </c>
    </row>
    <row r="139" spans="2:5" x14ac:dyDescent="0.25">
      <c r="B139" s="27"/>
    </row>
    <row r="140" spans="2:5" x14ac:dyDescent="0.25">
      <c r="B140" s="27" t="s">
        <v>249</v>
      </c>
    </row>
    <row r="141" spans="2:5" x14ac:dyDescent="0.25">
      <c r="B141" s="27" t="s">
        <v>250</v>
      </c>
    </row>
    <row r="144" spans="2:5" x14ac:dyDescent="0.25">
      <c r="B144" t="s">
        <v>116</v>
      </c>
      <c r="C144" t="s">
        <v>117</v>
      </c>
      <c r="D144" t="s">
        <v>118</v>
      </c>
      <c r="E144" t="s">
        <v>119</v>
      </c>
    </row>
    <row r="145" spans="3:5" x14ac:dyDescent="0.25">
      <c r="C145" t="s">
        <v>265</v>
      </c>
      <c r="D145" t="s">
        <v>263</v>
      </c>
      <c r="E145" t="s">
        <v>264</v>
      </c>
    </row>
    <row r="146" spans="3:5" x14ac:dyDescent="0.25">
      <c r="C146" t="s">
        <v>266</v>
      </c>
    </row>
  </sheetData>
  <sheetProtection algorithmName="SHA-512" hashValue="THaW8mtylSg/yPqgW1pNf2zv5igxUBKKQ+TjDBGsVByY764H8nbrvvHcLTSs9I2U+4t3wdahu5nQtudVVH6X8A==" saltValue="0v7O/Wl3KshLbUSzBhWu2A==" spinCount="100000" sheet="1" selectLockedCells="1" selectUnlockedCells="1"/>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99FF99"/>
  </sheetPr>
  <dimension ref="B1:G315"/>
  <sheetViews>
    <sheetView workbookViewId="0">
      <selection activeCell="B18" sqref="B18"/>
    </sheetView>
  </sheetViews>
  <sheetFormatPr baseColWidth="10" defaultColWidth="9.140625" defaultRowHeight="15" x14ac:dyDescent="0.25"/>
  <cols>
    <col min="1" max="1" width="9.140625" style="27"/>
    <col min="2" max="2" width="73" style="27" bestFit="1" customWidth="1"/>
    <col min="3" max="3" width="21.7109375" style="27" customWidth="1"/>
    <col min="4" max="4" width="28.140625" style="27" customWidth="1"/>
    <col min="5" max="6" width="9.140625" style="27"/>
    <col min="7" max="7" width="9.140625" style="27" customWidth="1"/>
    <col min="8" max="16384" width="9.140625" style="27"/>
  </cols>
  <sheetData>
    <row r="1" spans="2:7" ht="23.25" x14ac:dyDescent="0.35">
      <c r="B1" s="8" t="s">
        <v>308</v>
      </c>
      <c r="G1" s="9"/>
    </row>
    <row r="2" spans="2:7" ht="15.75" thickBot="1" x14ac:dyDescent="0.3"/>
    <row r="3" spans="2:7" ht="46.5" customHeight="1" thickTop="1" thickBot="1" x14ac:dyDescent="0.3">
      <c r="B3" s="75"/>
      <c r="C3" s="76" t="s">
        <v>309</v>
      </c>
      <c r="D3" s="77" t="s">
        <v>3</v>
      </c>
    </row>
    <row r="4" spans="2:7" ht="19.5" thickTop="1" x14ac:dyDescent="0.3">
      <c r="B4" s="78" t="s">
        <v>33</v>
      </c>
      <c r="C4" s="143">
        <f>C13+C88</f>
        <v>0</v>
      </c>
      <c r="D4" s="80"/>
    </row>
    <row r="5" spans="2:7" ht="16.5" customHeight="1" x14ac:dyDescent="0.3">
      <c r="B5" s="81" t="s">
        <v>4</v>
      </c>
      <c r="C5" s="79">
        <f>SUM(C14,C89)</f>
        <v>0</v>
      </c>
      <c r="D5" s="80"/>
    </row>
    <row r="6" spans="2:7" x14ac:dyDescent="0.25">
      <c r="B6" s="81" t="s">
        <v>11</v>
      </c>
      <c r="C6" s="144">
        <f>SUM(C15,C90,)</f>
        <v>0</v>
      </c>
      <c r="D6" s="82"/>
    </row>
    <row r="7" spans="2:7" x14ac:dyDescent="0.25">
      <c r="B7" s="81" t="s">
        <v>34</v>
      </c>
      <c r="C7" s="144">
        <f>C91</f>
        <v>0</v>
      </c>
      <c r="D7" s="82"/>
    </row>
    <row r="8" spans="2:7" x14ac:dyDescent="0.25">
      <c r="B8" s="85" t="s">
        <v>12</v>
      </c>
      <c r="C8" s="145">
        <f>SUM(C16,C92)</f>
        <v>0</v>
      </c>
      <c r="D8" s="82"/>
    </row>
    <row r="9" spans="2:7" x14ac:dyDescent="0.25">
      <c r="B9" s="85" t="s">
        <v>228</v>
      </c>
      <c r="C9" s="145">
        <f>SUM(C93)</f>
        <v>0</v>
      </c>
      <c r="D9" s="82"/>
    </row>
    <row r="10" spans="2:7" x14ac:dyDescent="0.25">
      <c r="B10" s="85" t="s">
        <v>90</v>
      </c>
      <c r="C10" s="145">
        <f>SUM(C94)</f>
        <v>0</v>
      </c>
      <c r="D10" s="82"/>
    </row>
    <row r="11" spans="2:7" ht="15.75" thickBot="1" x14ac:dyDescent="0.3">
      <c r="B11" s="85" t="s">
        <v>98</v>
      </c>
      <c r="C11" s="382">
        <f>SUM(C95)</f>
        <v>0</v>
      </c>
      <c r="D11" s="82"/>
    </row>
    <row r="12" spans="2:7" ht="19.5" thickBot="1" x14ac:dyDescent="0.35">
      <c r="B12" s="92"/>
      <c r="C12" s="93"/>
      <c r="D12" s="70"/>
    </row>
    <row r="13" spans="2:7" s="11" customFormat="1" ht="18.75" x14ac:dyDescent="0.3">
      <c r="B13" s="71" t="s">
        <v>7</v>
      </c>
      <c r="C13" s="146">
        <f>SUM(C15:C16)</f>
        <v>0</v>
      </c>
      <c r="D13" s="72"/>
    </row>
    <row r="14" spans="2:7" x14ac:dyDescent="0.25">
      <c r="B14" s="74" t="s">
        <v>4</v>
      </c>
      <c r="C14" s="14">
        <f>SUM(C19,C26,C33,C40,C47,C54,C61,C68,C75,C82)</f>
        <v>0</v>
      </c>
      <c r="D14" s="15"/>
    </row>
    <row r="15" spans="2:7" x14ac:dyDescent="0.25">
      <c r="B15" s="13" t="s">
        <v>11</v>
      </c>
      <c r="C15" s="135">
        <f>SUM(C20,C27,C34,C41,C48,C55,C62,C69,C76,C83)</f>
        <v>0</v>
      </c>
      <c r="D15" s="15"/>
    </row>
    <row r="16" spans="2:7" ht="15.75" thickBot="1" x14ac:dyDescent="0.3">
      <c r="B16" s="83" t="s">
        <v>12</v>
      </c>
      <c r="C16" s="147">
        <f>SUM(C21,C28,C35,C42,C49,C56,C63,C70,C77,C84)</f>
        <v>0</v>
      </c>
      <c r="D16" s="84"/>
    </row>
    <row r="17" spans="2:4" ht="15.75" thickBot="1" x14ac:dyDescent="0.3">
      <c r="B17" s="89"/>
      <c r="C17" s="90"/>
      <c r="D17" s="91"/>
    </row>
    <row r="18" spans="2:4" x14ac:dyDescent="0.25">
      <c r="B18" s="176" t="s">
        <v>63</v>
      </c>
      <c r="C18" s="146">
        <f>SUM(C20+C21)</f>
        <v>0</v>
      </c>
      <c r="D18" s="205"/>
    </row>
    <row r="19" spans="2:4" x14ac:dyDescent="0.25">
      <c r="B19" s="124" t="s">
        <v>4</v>
      </c>
      <c r="C19" s="424"/>
      <c r="D19" s="193"/>
    </row>
    <row r="20" spans="2:4" x14ac:dyDescent="0.25">
      <c r="B20" s="124" t="s">
        <v>13</v>
      </c>
      <c r="C20" s="171">
        <v>0</v>
      </c>
      <c r="D20" s="193"/>
    </row>
    <row r="21" spans="2:4" x14ac:dyDescent="0.25">
      <c r="B21" s="326" t="s">
        <v>12</v>
      </c>
      <c r="C21" s="171">
        <v>0</v>
      </c>
      <c r="D21" s="193"/>
    </row>
    <row r="22" spans="2:4" x14ac:dyDescent="0.25">
      <c r="B22" s="124"/>
      <c r="C22" s="94"/>
      <c r="D22" s="153"/>
    </row>
    <row r="23" spans="2:4" ht="15.75" thickBot="1" x14ac:dyDescent="0.3">
      <c r="B23" s="327" t="s">
        <v>15</v>
      </c>
      <c r="C23" s="262">
        <v>0</v>
      </c>
      <c r="D23" s="328"/>
    </row>
    <row r="24" spans="2:4" ht="15.75" thickBot="1" x14ac:dyDescent="0.3">
      <c r="B24" s="67"/>
      <c r="C24" s="65"/>
      <c r="D24" s="66"/>
    </row>
    <row r="25" spans="2:4" x14ac:dyDescent="0.25">
      <c r="B25" s="176" t="s">
        <v>67</v>
      </c>
      <c r="C25" s="146">
        <f>SUM(C27+C28)</f>
        <v>0</v>
      </c>
      <c r="D25" s="205"/>
    </row>
    <row r="26" spans="2:4" x14ac:dyDescent="0.25">
      <c r="B26" s="124" t="s">
        <v>4</v>
      </c>
      <c r="C26" s="424"/>
      <c r="D26" s="193"/>
    </row>
    <row r="27" spans="2:4" x14ac:dyDescent="0.25">
      <c r="B27" s="124" t="s">
        <v>13</v>
      </c>
      <c r="C27" s="171">
        <v>0</v>
      </c>
      <c r="D27" s="193"/>
    </row>
    <row r="28" spans="2:4" x14ac:dyDescent="0.25">
      <c r="B28" s="326" t="s">
        <v>12</v>
      </c>
      <c r="C28" s="171">
        <v>0</v>
      </c>
      <c r="D28" s="193"/>
    </row>
    <row r="29" spans="2:4" x14ac:dyDescent="0.25">
      <c r="B29" s="124"/>
      <c r="C29" s="94"/>
      <c r="D29" s="153"/>
    </row>
    <row r="30" spans="2:4" ht="15.75" thickBot="1" x14ac:dyDescent="0.3">
      <c r="B30" s="327" t="s">
        <v>15</v>
      </c>
      <c r="C30" s="262">
        <v>0</v>
      </c>
      <c r="D30" s="328"/>
    </row>
    <row r="31" spans="2:4" ht="15.75" thickBot="1" x14ac:dyDescent="0.3">
      <c r="B31" s="63"/>
      <c r="C31" s="68"/>
      <c r="D31" s="66"/>
    </row>
    <row r="32" spans="2:4" x14ac:dyDescent="0.25">
      <c r="B32" s="176" t="s">
        <v>68</v>
      </c>
      <c r="C32" s="146">
        <f>SUM(C34+C35)</f>
        <v>0</v>
      </c>
      <c r="D32" s="205"/>
    </row>
    <row r="33" spans="2:4" x14ac:dyDescent="0.25">
      <c r="B33" s="124" t="s">
        <v>4</v>
      </c>
      <c r="C33" s="424"/>
      <c r="D33" s="193"/>
    </row>
    <row r="34" spans="2:4" x14ac:dyDescent="0.25">
      <c r="B34" s="124" t="s">
        <v>13</v>
      </c>
      <c r="C34" s="171">
        <v>0</v>
      </c>
      <c r="D34" s="193"/>
    </row>
    <row r="35" spans="2:4" x14ac:dyDescent="0.25">
      <c r="B35" s="326" t="s">
        <v>12</v>
      </c>
      <c r="C35" s="171">
        <v>0</v>
      </c>
      <c r="D35" s="193"/>
    </row>
    <row r="36" spans="2:4" x14ac:dyDescent="0.25">
      <c r="B36" s="124"/>
      <c r="C36" s="94"/>
      <c r="D36" s="153"/>
    </row>
    <row r="37" spans="2:4" ht="15.75" thickBot="1" x14ac:dyDescent="0.3">
      <c r="B37" s="327" t="s">
        <v>15</v>
      </c>
      <c r="C37" s="262">
        <v>0</v>
      </c>
      <c r="D37" s="328"/>
    </row>
    <row r="38" spans="2:4" ht="15.75" thickBot="1" x14ac:dyDescent="0.3">
      <c r="B38" s="63"/>
      <c r="C38" s="65"/>
      <c r="D38" s="66"/>
    </row>
    <row r="39" spans="2:4" x14ac:dyDescent="0.25">
      <c r="B39" s="176" t="s">
        <v>69</v>
      </c>
      <c r="C39" s="146">
        <f>SUM(C41+C42)</f>
        <v>0</v>
      </c>
      <c r="D39" s="205"/>
    </row>
    <row r="40" spans="2:4" x14ac:dyDescent="0.25">
      <c r="B40" s="124" t="s">
        <v>4</v>
      </c>
      <c r="C40" s="424"/>
      <c r="D40" s="193"/>
    </row>
    <row r="41" spans="2:4" x14ac:dyDescent="0.25">
      <c r="B41" s="124" t="s">
        <v>13</v>
      </c>
      <c r="C41" s="171">
        <v>0</v>
      </c>
      <c r="D41" s="193"/>
    </row>
    <row r="42" spans="2:4" x14ac:dyDescent="0.25">
      <c r="B42" s="326" t="s">
        <v>12</v>
      </c>
      <c r="C42" s="171">
        <v>0</v>
      </c>
      <c r="D42" s="193"/>
    </row>
    <row r="43" spans="2:4" x14ac:dyDescent="0.25">
      <c r="B43" s="124"/>
      <c r="C43" s="94"/>
      <c r="D43" s="153"/>
    </row>
    <row r="44" spans="2:4" ht="15.75" thickBot="1" x14ac:dyDescent="0.3">
      <c r="B44" s="327" t="s">
        <v>15</v>
      </c>
      <c r="C44" s="262">
        <v>0</v>
      </c>
      <c r="D44" s="328"/>
    </row>
    <row r="45" spans="2:4" ht="15.75" thickBot="1" x14ac:dyDescent="0.3">
      <c r="B45" s="63"/>
      <c r="C45" s="65"/>
      <c r="D45" s="65"/>
    </row>
    <row r="46" spans="2:4" x14ac:dyDescent="0.25">
      <c r="B46" s="176" t="s">
        <v>70</v>
      </c>
      <c r="C46" s="146">
        <f>SUM(C48+C49)</f>
        <v>0</v>
      </c>
      <c r="D46" s="205"/>
    </row>
    <row r="47" spans="2:4" x14ac:dyDescent="0.25">
      <c r="B47" s="124" t="s">
        <v>4</v>
      </c>
      <c r="C47" s="424"/>
      <c r="D47" s="193"/>
    </row>
    <row r="48" spans="2:4" x14ac:dyDescent="0.25">
      <c r="B48" s="124" t="s">
        <v>13</v>
      </c>
      <c r="C48" s="171">
        <v>0</v>
      </c>
      <c r="D48" s="193"/>
    </row>
    <row r="49" spans="2:4" x14ac:dyDescent="0.25">
      <c r="B49" s="326" t="s">
        <v>12</v>
      </c>
      <c r="C49" s="171">
        <v>0</v>
      </c>
      <c r="D49" s="193"/>
    </row>
    <row r="50" spans="2:4" x14ac:dyDescent="0.25">
      <c r="B50" s="124"/>
      <c r="C50" s="94"/>
      <c r="D50" s="153"/>
    </row>
    <row r="51" spans="2:4" ht="15.75" thickBot="1" x14ac:dyDescent="0.3">
      <c r="B51" s="327" t="s">
        <v>15</v>
      </c>
      <c r="C51" s="262">
        <v>0</v>
      </c>
      <c r="D51" s="328"/>
    </row>
    <row r="52" spans="2:4" ht="15.75" thickBot="1" x14ac:dyDescent="0.3">
      <c r="B52" s="63"/>
      <c r="C52" s="65"/>
      <c r="D52" s="65"/>
    </row>
    <row r="53" spans="2:4" x14ac:dyDescent="0.25">
      <c r="B53" s="176" t="s">
        <v>71</v>
      </c>
      <c r="C53" s="146">
        <f>SUM(C55+C56)</f>
        <v>0</v>
      </c>
      <c r="D53" s="205"/>
    </row>
    <row r="54" spans="2:4" x14ac:dyDescent="0.25">
      <c r="B54" s="124" t="s">
        <v>4</v>
      </c>
      <c r="C54" s="424"/>
      <c r="D54" s="193"/>
    </row>
    <row r="55" spans="2:4" x14ac:dyDescent="0.25">
      <c r="B55" s="124" t="s">
        <v>13</v>
      </c>
      <c r="C55" s="171">
        <v>0</v>
      </c>
      <c r="D55" s="193"/>
    </row>
    <row r="56" spans="2:4" x14ac:dyDescent="0.25">
      <c r="B56" s="326" t="s">
        <v>12</v>
      </c>
      <c r="C56" s="171">
        <v>0</v>
      </c>
      <c r="D56" s="193"/>
    </row>
    <row r="57" spans="2:4" x14ac:dyDescent="0.25">
      <c r="B57" s="124"/>
      <c r="C57" s="94"/>
      <c r="D57" s="153"/>
    </row>
    <row r="58" spans="2:4" ht="15.75" thickBot="1" x14ac:dyDescent="0.3">
      <c r="B58" s="327" t="s">
        <v>15</v>
      </c>
      <c r="C58" s="262">
        <v>0</v>
      </c>
      <c r="D58" s="328"/>
    </row>
    <row r="59" spans="2:4" ht="15.75" thickBot="1" x14ac:dyDescent="0.3">
      <c r="B59" s="63"/>
      <c r="C59" s="65"/>
      <c r="D59" s="66"/>
    </row>
    <row r="60" spans="2:4" x14ac:dyDescent="0.25">
      <c r="B60" s="176" t="s">
        <v>72</v>
      </c>
      <c r="C60" s="146">
        <f>SUM(C62+C63)</f>
        <v>0</v>
      </c>
      <c r="D60" s="205"/>
    </row>
    <row r="61" spans="2:4" x14ac:dyDescent="0.25">
      <c r="B61" s="124" t="s">
        <v>4</v>
      </c>
      <c r="C61" s="424"/>
      <c r="D61" s="193"/>
    </row>
    <row r="62" spans="2:4" x14ac:dyDescent="0.25">
      <c r="B62" s="124" t="s">
        <v>13</v>
      </c>
      <c r="C62" s="171">
        <v>0</v>
      </c>
      <c r="D62" s="193"/>
    </row>
    <row r="63" spans="2:4" x14ac:dyDescent="0.25">
      <c r="B63" s="326" t="s">
        <v>12</v>
      </c>
      <c r="C63" s="171">
        <v>0</v>
      </c>
      <c r="D63" s="193"/>
    </row>
    <row r="64" spans="2:4" x14ac:dyDescent="0.25">
      <c r="B64" s="124"/>
      <c r="C64" s="94"/>
      <c r="D64" s="153"/>
    </row>
    <row r="65" spans="2:4" ht="15.75" thickBot="1" x14ac:dyDescent="0.3">
      <c r="B65" s="327" t="s">
        <v>15</v>
      </c>
      <c r="C65" s="262">
        <v>0</v>
      </c>
      <c r="D65" s="328"/>
    </row>
    <row r="66" spans="2:4" ht="15.75" thickBot="1" x14ac:dyDescent="0.3">
      <c r="B66" s="63"/>
      <c r="C66" s="65"/>
      <c r="D66" s="66"/>
    </row>
    <row r="67" spans="2:4" x14ac:dyDescent="0.25">
      <c r="B67" s="176" t="s">
        <v>73</v>
      </c>
      <c r="C67" s="146">
        <f>SUM(C69+C70)</f>
        <v>0</v>
      </c>
      <c r="D67" s="205"/>
    </row>
    <row r="68" spans="2:4" x14ac:dyDescent="0.25">
      <c r="B68" s="124" t="s">
        <v>4</v>
      </c>
      <c r="C68" s="424"/>
      <c r="D68" s="193"/>
    </row>
    <row r="69" spans="2:4" x14ac:dyDescent="0.25">
      <c r="B69" s="124" t="s">
        <v>13</v>
      </c>
      <c r="C69" s="171">
        <v>0</v>
      </c>
      <c r="D69" s="193"/>
    </row>
    <row r="70" spans="2:4" x14ac:dyDescent="0.25">
      <c r="B70" s="326" t="s">
        <v>12</v>
      </c>
      <c r="C70" s="171">
        <v>0</v>
      </c>
      <c r="D70" s="193"/>
    </row>
    <row r="71" spans="2:4" x14ac:dyDescent="0.25">
      <c r="B71" s="124"/>
      <c r="C71" s="94"/>
      <c r="D71" s="153"/>
    </row>
    <row r="72" spans="2:4" ht="15.75" thickBot="1" x14ac:dyDescent="0.3">
      <c r="B72" s="327" t="s">
        <v>15</v>
      </c>
      <c r="C72" s="262">
        <v>0</v>
      </c>
      <c r="D72" s="328"/>
    </row>
    <row r="73" spans="2:4" ht="15.75" thickBot="1" x14ac:dyDescent="0.3">
      <c r="B73" s="63"/>
      <c r="C73" s="65"/>
      <c r="D73" s="66"/>
    </row>
    <row r="74" spans="2:4" x14ac:dyDescent="0.25">
      <c r="B74" s="176" t="s">
        <v>74</v>
      </c>
      <c r="C74" s="146">
        <f>SUM(C76+C77)</f>
        <v>0</v>
      </c>
      <c r="D74" s="205"/>
    </row>
    <row r="75" spans="2:4" x14ac:dyDescent="0.25">
      <c r="B75" s="124" t="s">
        <v>4</v>
      </c>
      <c r="C75" s="424"/>
      <c r="D75" s="193"/>
    </row>
    <row r="76" spans="2:4" x14ac:dyDescent="0.25">
      <c r="B76" s="124" t="s">
        <v>13</v>
      </c>
      <c r="C76" s="171">
        <v>0</v>
      </c>
      <c r="D76" s="193"/>
    </row>
    <row r="77" spans="2:4" x14ac:dyDescent="0.25">
      <c r="B77" s="326" t="s">
        <v>12</v>
      </c>
      <c r="C77" s="171">
        <v>0</v>
      </c>
      <c r="D77" s="193"/>
    </row>
    <row r="78" spans="2:4" x14ac:dyDescent="0.25">
      <c r="B78" s="124"/>
      <c r="C78" s="94"/>
      <c r="D78" s="153"/>
    </row>
    <row r="79" spans="2:4" ht="15.75" thickBot="1" x14ac:dyDescent="0.3">
      <c r="B79" s="327" t="s">
        <v>15</v>
      </c>
      <c r="C79" s="262">
        <v>0</v>
      </c>
      <c r="D79" s="328"/>
    </row>
    <row r="80" spans="2:4" ht="15.75" thickBot="1" x14ac:dyDescent="0.3">
      <c r="B80" s="64"/>
      <c r="C80" s="65"/>
      <c r="D80" s="66"/>
    </row>
    <row r="81" spans="2:7" x14ac:dyDescent="0.25">
      <c r="B81" s="176" t="s">
        <v>75</v>
      </c>
      <c r="C81" s="146">
        <f>SUM(C83+C84)</f>
        <v>0</v>
      </c>
      <c r="D81" s="205"/>
    </row>
    <row r="82" spans="2:7" x14ac:dyDescent="0.25">
      <c r="B82" s="124" t="s">
        <v>4</v>
      </c>
      <c r="C82" s="424"/>
      <c r="D82" s="193"/>
    </row>
    <row r="83" spans="2:7" x14ac:dyDescent="0.25">
      <c r="B83" s="124" t="s">
        <v>13</v>
      </c>
      <c r="C83" s="171">
        <v>0</v>
      </c>
      <c r="D83" s="193"/>
    </row>
    <row r="84" spans="2:7" x14ac:dyDescent="0.25">
      <c r="B84" s="326" t="s">
        <v>12</v>
      </c>
      <c r="C84" s="171">
        <v>0</v>
      </c>
      <c r="D84" s="193"/>
    </row>
    <row r="85" spans="2:7" x14ac:dyDescent="0.25">
      <c r="B85" s="124"/>
      <c r="C85" s="94"/>
      <c r="D85" s="153"/>
    </row>
    <row r="86" spans="2:7" ht="15.75" thickBot="1" x14ac:dyDescent="0.3">
      <c r="B86" s="327" t="s">
        <v>15</v>
      </c>
      <c r="C86" s="262">
        <v>0</v>
      </c>
      <c r="D86" s="328"/>
    </row>
    <row r="87" spans="2:7" ht="15.75" thickBot="1" x14ac:dyDescent="0.3">
      <c r="C87" s="12"/>
      <c r="D87" s="10"/>
    </row>
    <row r="88" spans="2:7" ht="18.75" x14ac:dyDescent="0.3">
      <c r="B88" s="58" t="s">
        <v>9</v>
      </c>
      <c r="C88" s="148">
        <f>C90+C91+C92+C93+C94-C95</f>
        <v>0</v>
      </c>
      <c r="D88" s="18"/>
      <c r="F88" s="316"/>
      <c r="G88" s="316"/>
    </row>
    <row r="89" spans="2:7" x14ac:dyDescent="0.25">
      <c r="B89" s="19" t="s">
        <v>4</v>
      </c>
      <c r="C89" s="53">
        <f>SUM(C98,C120,C142,C164,C186,C208,C230,C252,C274,C296)</f>
        <v>0</v>
      </c>
      <c r="D89" s="20"/>
    </row>
    <row r="90" spans="2:7" x14ac:dyDescent="0.25">
      <c r="B90" s="21" t="s">
        <v>13</v>
      </c>
      <c r="C90" s="149">
        <f>SUM(C99,C121,C143,C165,C187,C209,C231,C253,C275,C297)</f>
        <v>0</v>
      </c>
      <c r="D90" s="22"/>
    </row>
    <row r="91" spans="2:7" x14ac:dyDescent="0.25">
      <c r="B91" s="21" t="s">
        <v>34</v>
      </c>
      <c r="C91" s="149">
        <f>SUM(C101,C123,C145,C167,C189,C211,C233,C255,C277,C299)</f>
        <v>0</v>
      </c>
      <c r="D91" s="22"/>
    </row>
    <row r="92" spans="2:7" x14ac:dyDescent="0.25">
      <c r="B92" s="114" t="s">
        <v>12</v>
      </c>
      <c r="C92" s="150">
        <f>SUM(C108,C130,C152,C174,C196,C218,C240,C262,C284,C306)</f>
        <v>0</v>
      </c>
      <c r="D92" s="115"/>
    </row>
    <row r="93" spans="2:7" x14ac:dyDescent="0.25">
      <c r="B93" s="236" t="s">
        <v>228</v>
      </c>
      <c r="C93" s="149">
        <f>SUM(C110,C132,C154,C176,C198,C220,C242,C264,C286,C308)</f>
        <v>0</v>
      </c>
      <c r="D93" s="237"/>
    </row>
    <row r="94" spans="2:7" x14ac:dyDescent="0.25">
      <c r="B94" s="236" t="s">
        <v>90</v>
      </c>
      <c r="C94" s="149">
        <f>SUM(C112,C134,C156,C178,C200,C222,C244,C266,C288,C310)</f>
        <v>0</v>
      </c>
      <c r="D94" s="237"/>
    </row>
    <row r="95" spans="2:7" ht="15.75" thickBot="1" x14ac:dyDescent="0.3">
      <c r="B95" s="238" t="s">
        <v>98</v>
      </c>
      <c r="C95" s="198">
        <f>SUM(C114,C136,C158,C180,C202,C224,C246,C268,C290,C312)</f>
        <v>0</v>
      </c>
      <c r="D95" s="239"/>
    </row>
    <row r="96" spans="2:7" ht="15.75" thickBot="1" x14ac:dyDescent="0.3">
      <c r="B96" s="4"/>
      <c r="C96" s="25"/>
      <c r="D96" s="17"/>
    </row>
    <row r="97" spans="2:4" x14ac:dyDescent="0.25">
      <c r="B97" s="176" t="s">
        <v>76</v>
      </c>
      <c r="C97" s="152">
        <f>C99+C101+C108+C110+C112-C114</f>
        <v>0</v>
      </c>
      <c r="D97" s="18"/>
    </row>
    <row r="98" spans="2:4" x14ac:dyDescent="0.25">
      <c r="B98" s="19" t="s">
        <v>4</v>
      </c>
      <c r="C98" s="424">
        <v>0</v>
      </c>
      <c r="D98" s="187"/>
    </row>
    <row r="99" spans="2:4" x14ac:dyDescent="0.25">
      <c r="B99" s="329" t="s">
        <v>11</v>
      </c>
      <c r="C99" s="171">
        <v>0</v>
      </c>
      <c r="D99" s="188"/>
    </row>
    <row r="100" spans="2:4" x14ac:dyDescent="0.25">
      <c r="B100" s="21"/>
      <c r="C100" s="149"/>
      <c r="D100" s="128"/>
    </row>
    <row r="101" spans="2:4" x14ac:dyDescent="0.25">
      <c r="B101" s="329" t="s">
        <v>35</v>
      </c>
      <c r="C101" s="169">
        <f>SUM(C103:C106)</f>
        <v>0</v>
      </c>
      <c r="D101" s="22"/>
    </row>
    <row r="102" spans="2:4" x14ac:dyDescent="0.25">
      <c r="B102" s="329"/>
      <c r="C102" s="26"/>
      <c r="D102" s="22"/>
    </row>
    <row r="103" spans="2:4" x14ac:dyDescent="0.25">
      <c r="B103" s="21" t="s">
        <v>36</v>
      </c>
      <c r="C103" s="173">
        <v>0</v>
      </c>
      <c r="D103" s="187"/>
    </row>
    <row r="104" spans="2:4" x14ac:dyDescent="0.25">
      <c r="B104" s="21" t="s">
        <v>37</v>
      </c>
      <c r="C104" s="173">
        <v>0</v>
      </c>
      <c r="D104" s="187"/>
    </row>
    <row r="105" spans="2:4" x14ac:dyDescent="0.25">
      <c r="B105" s="21" t="s">
        <v>38</v>
      </c>
      <c r="C105" s="173">
        <v>0</v>
      </c>
      <c r="D105" s="187"/>
    </row>
    <row r="106" spans="2:4" x14ac:dyDescent="0.25">
      <c r="B106" s="21" t="s">
        <v>39</v>
      </c>
      <c r="C106" s="173">
        <v>0</v>
      </c>
      <c r="D106" s="187"/>
    </row>
    <row r="107" spans="2:4" x14ac:dyDescent="0.25">
      <c r="B107" s="21"/>
      <c r="C107" s="304"/>
      <c r="D107" s="22"/>
    </row>
    <row r="108" spans="2:4" x14ac:dyDescent="0.25">
      <c r="B108" s="329" t="s">
        <v>91</v>
      </c>
      <c r="C108" s="171">
        <v>0</v>
      </c>
      <c r="D108" s="187"/>
    </row>
    <row r="109" spans="2:4" x14ac:dyDescent="0.25">
      <c r="B109" s="330"/>
      <c r="C109" s="26"/>
      <c r="D109" s="22"/>
    </row>
    <row r="110" spans="2:4" x14ac:dyDescent="0.25">
      <c r="B110" s="495" t="s">
        <v>228</v>
      </c>
      <c r="C110" s="171">
        <v>0</v>
      </c>
      <c r="D110" s="187"/>
    </row>
    <row r="111" spans="2:4" x14ac:dyDescent="0.25">
      <c r="B111" s="330"/>
      <c r="C111" s="26"/>
      <c r="D111" s="22"/>
    </row>
    <row r="112" spans="2:4" x14ac:dyDescent="0.25">
      <c r="B112" s="495" t="s">
        <v>90</v>
      </c>
      <c r="C112" s="171">
        <v>0</v>
      </c>
      <c r="D112" s="187"/>
    </row>
    <row r="113" spans="2:4" x14ac:dyDescent="0.25">
      <c r="B113" s="236"/>
      <c r="C113" s="26"/>
      <c r="D113" s="22"/>
    </row>
    <row r="114" spans="2:4" x14ac:dyDescent="0.25">
      <c r="B114" s="495" t="s">
        <v>98</v>
      </c>
      <c r="C114" s="331">
        <v>0</v>
      </c>
      <c r="D114" s="187"/>
    </row>
    <row r="115" spans="2:4" x14ac:dyDescent="0.25">
      <c r="B115" s="236"/>
      <c r="C115" s="26"/>
      <c r="D115" s="22"/>
    </row>
    <row r="116" spans="2:4" x14ac:dyDescent="0.25">
      <c r="B116" s="236" t="s">
        <v>14</v>
      </c>
      <c r="C116" s="172">
        <v>0</v>
      </c>
      <c r="D116" s="187"/>
    </row>
    <row r="117" spans="2:4" ht="15.75" thickBot="1" x14ac:dyDescent="0.3">
      <c r="B117" s="238" t="s">
        <v>15</v>
      </c>
      <c r="C117" s="175">
        <v>0</v>
      </c>
      <c r="D117" s="196"/>
    </row>
    <row r="118" spans="2:4" ht="15.75" thickBot="1" x14ac:dyDescent="0.3">
      <c r="B118" s="63"/>
      <c r="C118" s="65"/>
      <c r="D118" s="66"/>
    </row>
    <row r="119" spans="2:4" x14ac:dyDescent="0.25">
      <c r="B119" s="176" t="s">
        <v>67</v>
      </c>
      <c r="C119" s="152">
        <f>C121+C123+C130+C132+C134-C136</f>
        <v>0</v>
      </c>
      <c r="D119" s="18"/>
    </row>
    <row r="120" spans="2:4" x14ac:dyDescent="0.25">
      <c r="B120" s="19" t="s">
        <v>4</v>
      </c>
      <c r="C120" s="424">
        <v>0</v>
      </c>
      <c r="D120" s="187"/>
    </row>
    <row r="121" spans="2:4" x14ac:dyDescent="0.25">
      <c r="B121" s="329" t="s">
        <v>11</v>
      </c>
      <c r="C121" s="171">
        <v>0</v>
      </c>
      <c r="D121" s="188"/>
    </row>
    <row r="122" spans="2:4" x14ac:dyDescent="0.25">
      <c r="B122" s="21"/>
      <c r="C122" s="149"/>
      <c r="D122" s="128"/>
    </row>
    <row r="123" spans="2:4" x14ac:dyDescent="0.25">
      <c r="B123" s="334" t="s">
        <v>35</v>
      </c>
      <c r="C123" s="335">
        <f>SUM(C125:C128)</f>
        <v>0</v>
      </c>
      <c r="D123" s="336"/>
    </row>
    <row r="124" spans="2:4" x14ac:dyDescent="0.25">
      <c r="B124" s="106"/>
      <c r="C124" s="26"/>
      <c r="D124" s="333"/>
    </row>
    <row r="125" spans="2:4" x14ac:dyDescent="0.25">
      <c r="B125" s="332" t="s">
        <v>36</v>
      </c>
      <c r="C125" s="173">
        <v>0</v>
      </c>
      <c r="D125" s="174"/>
    </row>
    <row r="126" spans="2:4" x14ac:dyDescent="0.25">
      <c r="B126" s="332" t="s">
        <v>37</v>
      </c>
      <c r="C126" s="173">
        <v>0</v>
      </c>
      <c r="D126" s="174"/>
    </row>
    <row r="127" spans="2:4" x14ac:dyDescent="0.25">
      <c r="B127" s="332" t="s">
        <v>38</v>
      </c>
      <c r="C127" s="173">
        <v>0</v>
      </c>
      <c r="D127" s="174"/>
    </row>
    <row r="128" spans="2:4" x14ac:dyDescent="0.25">
      <c r="B128" s="337" t="s">
        <v>39</v>
      </c>
      <c r="C128" s="338">
        <v>0</v>
      </c>
      <c r="D128" s="324"/>
    </row>
    <row r="129" spans="2:4" x14ac:dyDescent="0.25">
      <c r="B129" s="21"/>
      <c r="C129" s="304"/>
      <c r="D129" s="22"/>
    </row>
    <row r="130" spans="2:4" x14ac:dyDescent="0.25">
      <c r="B130" s="329" t="s">
        <v>91</v>
      </c>
      <c r="C130" s="171">
        <v>0</v>
      </c>
      <c r="D130" s="187"/>
    </row>
    <row r="131" spans="2:4" x14ac:dyDescent="0.25">
      <c r="B131" s="330"/>
      <c r="C131" s="26"/>
      <c r="D131" s="22"/>
    </row>
    <row r="132" spans="2:4" x14ac:dyDescent="0.25">
      <c r="B132" s="495" t="s">
        <v>228</v>
      </c>
      <c r="C132" s="171">
        <v>0</v>
      </c>
      <c r="D132" s="187"/>
    </row>
    <row r="133" spans="2:4" x14ac:dyDescent="0.25">
      <c r="B133" s="330"/>
      <c r="C133" s="26"/>
      <c r="D133" s="22"/>
    </row>
    <row r="134" spans="2:4" x14ac:dyDescent="0.25">
      <c r="B134" s="495" t="s">
        <v>90</v>
      </c>
      <c r="C134" s="171">
        <v>0</v>
      </c>
      <c r="D134" s="187"/>
    </row>
    <row r="135" spans="2:4" x14ac:dyDescent="0.25">
      <c r="B135" s="236"/>
      <c r="C135" s="26"/>
      <c r="D135" s="22"/>
    </row>
    <row r="136" spans="2:4" x14ac:dyDescent="0.25">
      <c r="B136" s="495" t="s">
        <v>98</v>
      </c>
      <c r="C136" s="331">
        <v>0</v>
      </c>
      <c r="D136" s="187"/>
    </row>
    <row r="137" spans="2:4" x14ac:dyDescent="0.25">
      <c r="B137" s="236"/>
      <c r="C137" s="26"/>
      <c r="D137" s="22"/>
    </row>
    <row r="138" spans="2:4" x14ac:dyDescent="0.25">
      <c r="B138" s="236" t="s">
        <v>14</v>
      </c>
      <c r="C138" s="172">
        <v>0</v>
      </c>
      <c r="D138" s="187"/>
    </row>
    <row r="139" spans="2:4" ht="15.75" thickBot="1" x14ac:dyDescent="0.3">
      <c r="B139" s="238" t="s">
        <v>15</v>
      </c>
      <c r="C139" s="175">
        <v>0</v>
      </c>
      <c r="D139" s="196"/>
    </row>
    <row r="140" spans="2:4" ht="15.75" thickBot="1" x14ac:dyDescent="0.3">
      <c r="B140" s="63"/>
      <c r="C140" s="65"/>
      <c r="D140" s="66"/>
    </row>
    <row r="141" spans="2:4" x14ac:dyDescent="0.25">
      <c r="B141" s="176" t="s">
        <v>68</v>
      </c>
      <c r="C141" s="152">
        <f>C143+C145+C152+C154+C156-C158</f>
        <v>0</v>
      </c>
      <c r="D141" s="18"/>
    </row>
    <row r="142" spans="2:4" x14ac:dyDescent="0.25">
      <c r="B142" s="19" t="s">
        <v>4</v>
      </c>
      <c r="C142" s="424">
        <v>0</v>
      </c>
      <c r="D142" s="187"/>
    </row>
    <row r="143" spans="2:4" x14ac:dyDescent="0.25">
      <c r="B143" s="329" t="s">
        <v>11</v>
      </c>
      <c r="C143" s="171">
        <v>0</v>
      </c>
      <c r="D143" s="188"/>
    </row>
    <row r="144" spans="2:4" x14ac:dyDescent="0.25">
      <c r="B144" s="21"/>
      <c r="C144" s="149"/>
      <c r="D144" s="128"/>
    </row>
    <row r="145" spans="2:4" x14ac:dyDescent="0.25">
      <c r="B145" s="329" t="s">
        <v>35</v>
      </c>
      <c r="C145" s="169">
        <f>SUM(C147:C150)</f>
        <v>0</v>
      </c>
      <c r="D145" s="22"/>
    </row>
    <row r="146" spans="2:4" x14ac:dyDescent="0.25">
      <c r="B146" s="329"/>
      <c r="C146" s="26"/>
      <c r="D146" s="22"/>
    </row>
    <row r="147" spans="2:4" x14ac:dyDescent="0.25">
      <c r="B147" s="21" t="s">
        <v>36</v>
      </c>
      <c r="C147" s="173">
        <v>0</v>
      </c>
      <c r="D147" s="187"/>
    </row>
    <row r="148" spans="2:4" x14ac:dyDescent="0.25">
      <c r="B148" s="21" t="s">
        <v>37</v>
      </c>
      <c r="C148" s="173">
        <v>0</v>
      </c>
      <c r="D148" s="187"/>
    </row>
    <row r="149" spans="2:4" x14ac:dyDescent="0.25">
      <c r="B149" s="21" t="s">
        <v>38</v>
      </c>
      <c r="C149" s="173">
        <v>0</v>
      </c>
      <c r="D149" s="187"/>
    </row>
    <row r="150" spans="2:4" x14ac:dyDescent="0.25">
      <c r="B150" s="21" t="s">
        <v>39</v>
      </c>
      <c r="C150" s="173">
        <v>0</v>
      </c>
      <c r="D150" s="187"/>
    </row>
    <row r="151" spans="2:4" x14ac:dyDescent="0.25">
      <c r="B151" s="21"/>
      <c r="C151" s="304"/>
      <c r="D151" s="22"/>
    </row>
    <row r="152" spans="2:4" x14ac:dyDescent="0.25">
      <c r="B152" s="329" t="s">
        <v>91</v>
      </c>
      <c r="C152" s="171">
        <v>0</v>
      </c>
      <c r="D152" s="187"/>
    </row>
    <row r="153" spans="2:4" x14ac:dyDescent="0.25">
      <c r="B153" s="330"/>
      <c r="C153" s="26"/>
      <c r="D153" s="22"/>
    </row>
    <row r="154" spans="2:4" x14ac:dyDescent="0.25">
      <c r="B154" s="495" t="s">
        <v>228</v>
      </c>
      <c r="C154" s="171">
        <v>0</v>
      </c>
      <c r="D154" s="187"/>
    </row>
    <row r="155" spans="2:4" x14ac:dyDescent="0.25">
      <c r="B155" s="330"/>
      <c r="C155" s="26"/>
      <c r="D155" s="22"/>
    </row>
    <row r="156" spans="2:4" x14ac:dyDescent="0.25">
      <c r="B156" s="495" t="s">
        <v>90</v>
      </c>
      <c r="C156" s="171">
        <v>0</v>
      </c>
      <c r="D156" s="187"/>
    </row>
    <row r="157" spans="2:4" x14ac:dyDescent="0.25">
      <c r="B157" s="236"/>
      <c r="C157" s="26"/>
      <c r="D157" s="22"/>
    </row>
    <row r="158" spans="2:4" x14ac:dyDescent="0.25">
      <c r="B158" s="495" t="s">
        <v>98</v>
      </c>
      <c r="C158" s="331">
        <v>0</v>
      </c>
      <c r="D158" s="187"/>
    </row>
    <row r="159" spans="2:4" x14ac:dyDescent="0.25">
      <c r="B159" s="236"/>
      <c r="C159" s="26"/>
      <c r="D159" s="22"/>
    </row>
    <row r="160" spans="2:4" x14ac:dyDescent="0.25">
      <c r="B160" s="236" t="s">
        <v>14</v>
      </c>
      <c r="C160" s="172">
        <v>0</v>
      </c>
      <c r="D160" s="187"/>
    </row>
    <row r="161" spans="2:4" ht="15.75" thickBot="1" x14ac:dyDescent="0.3">
      <c r="B161" s="238" t="s">
        <v>15</v>
      </c>
      <c r="C161" s="175">
        <v>0</v>
      </c>
      <c r="D161" s="196"/>
    </row>
    <row r="162" spans="2:4" ht="15.75" thickBot="1" x14ac:dyDescent="0.3">
      <c r="B162" s="63"/>
      <c r="C162" s="65"/>
      <c r="D162" s="66"/>
    </row>
    <row r="163" spans="2:4" x14ac:dyDescent="0.25">
      <c r="B163" s="176" t="s">
        <v>77</v>
      </c>
      <c r="C163" s="152">
        <f>C165+C167+C174+C176+C178-C180</f>
        <v>0</v>
      </c>
      <c r="D163" s="18"/>
    </row>
    <row r="164" spans="2:4" x14ac:dyDescent="0.25">
      <c r="B164" s="19" t="s">
        <v>4</v>
      </c>
      <c r="C164" s="424">
        <v>0</v>
      </c>
      <c r="D164" s="187"/>
    </row>
    <row r="165" spans="2:4" x14ac:dyDescent="0.25">
      <c r="B165" s="329" t="s">
        <v>11</v>
      </c>
      <c r="C165" s="171">
        <v>0</v>
      </c>
      <c r="D165" s="188"/>
    </row>
    <row r="166" spans="2:4" x14ac:dyDescent="0.25">
      <c r="B166" s="21"/>
      <c r="C166" s="149"/>
      <c r="D166" s="128"/>
    </row>
    <row r="167" spans="2:4" x14ac:dyDescent="0.25">
      <c r="B167" s="334" t="s">
        <v>35</v>
      </c>
      <c r="C167" s="335">
        <f>SUM(C169:C172)</f>
        <v>0</v>
      </c>
      <c r="D167" s="336"/>
    </row>
    <row r="168" spans="2:4" x14ac:dyDescent="0.25">
      <c r="B168" s="106"/>
      <c r="C168" s="26"/>
      <c r="D168" s="333"/>
    </row>
    <row r="169" spans="2:4" x14ac:dyDescent="0.25">
      <c r="B169" s="332" t="s">
        <v>36</v>
      </c>
      <c r="C169" s="173">
        <v>0</v>
      </c>
      <c r="D169" s="174"/>
    </row>
    <row r="170" spans="2:4" x14ac:dyDescent="0.25">
      <c r="B170" s="332" t="s">
        <v>37</v>
      </c>
      <c r="C170" s="173">
        <v>0</v>
      </c>
      <c r="D170" s="174"/>
    </row>
    <row r="171" spans="2:4" x14ac:dyDescent="0.25">
      <c r="B171" s="332" t="s">
        <v>38</v>
      </c>
      <c r="C171" s="173">
        <v>0</v>
      </c>
      <c r="D171" s="174"/>
    </row>
    <row r="172" spans="2:4" x14ac:dyDescent="0.25">
      <c r="B172" s="337" t="s">
        <v>39</v>
      </c>
      <c r="C172" s="338">
        <v>0</v>
      </c>
      <c r="D172" s="324"/>
    </row>
    <row r="173" spans="2:4" x14ac:dyDescent="0.25">
      <c r="B173" s="21"/>
      <c r="C173" s="304"/>
      <c r="D173" s="22"/>
    </row>
    <row r="174" spans="2:4" x14ac:dyDescent="0.25">
      <c r="B174" s="329" t="s">
        <v>91</v>
      </c>
      <c r="C174" s="171">
        <v>0</v>
      </c>
      <c r="D174" s="187"/>
    </row>
    <row r="175" spans="2:4" x14ac:dyDescent="0.25">
      <c r="B175" s="330"/>
      <c r="C175" s="26"/>
      <c r="D175" s="22"/>
    </row>
    <row r="176" spans="2:4" x14ac:dyDescent="0.25">
      <c r="B176" s="495" t="s">
        <v>228</v>
      </c>
      <c r="C176" s="171">
        <v>0</v>
      </c>
      <c r="D176" s="187"/>
    </row>
    <row r="177" spans="2:4" x14ac:dyDescent="0.25">
      <c r="B177" s="330"/>
      <c r="C177" s="26"/>
      <c r="D177" s="22"/>
    </row>
    <row r="178" spans="2:4" x14ac:dyDescent="0.25">
      <c r="B178" s="495" t="s">
        <v>90</v>
      </c>
      <c r="C178" s="171">
        <v>0</v>
      </c>
      <c r="D178" s="187"/>
    </row>
    <row r="179" spans="2:4" x14ac:dyDescent="0.25">
      <c r="B179" s="236"/>
      <c r="C179" s="26"/>
      <c r="D179" s="22"/>
    </row>
    <row r="180" spans="2:4" x14ac:dyDescent="0.25">
      <c r="B180" s="495" t="s">
        <v>98</v>
      </c>
      <c r="C180" s="331">
        <v>0</v>
      </c>
      <c r="D180" s="187"/>
    </row>
    <row r="181" spans="2:4" x14ac:dyDescent="0.25">
      <c r="B181" s="236"/>
      <c r="C181" s="26"/>
      <c r="D181" s="22"/>
    </row>
    <row r="182" spans="2:4" x14ac:dyDescent="0.25">
      <c r="B182" s="236" t="s">
        <v>14</v>
      </c>
      <c r="C182" s="172">
        <v>0</v>
      </c>
      <c r="D182" s="187"/>
    </row>
    <row r="183" spans="2:4" ht="15.75" thickBot="1" x14ac:dyDescent="0.3">
      <c r="B183" s="238" t="s">
        <v>15</v>
      </c>
      <c r="C183" s="175">
        <v>0</v>
      </c>
      <c r="D183" s="196"/>
    </row>
    <row r="184" spans="2:4" ht="15.75" thickBot="1" x14ac:dyDescent="0.3">
      <c r="B184" s="63"/>
      <c r="C184" s="65"/>
      <c r="D184" s="66"/>
    </row>
    <row r="185" spans="2:4" x14ac:dyDescent="0.25">
      <c r="B185" s="176" t="s">
        <v>70</v>
      </c>
      <c r="C185" s="152">
        <f>C187+C189+C196+C198+C200-C202</f>
        <v>0</v>
      </c>
      <c r="D185" s="18"/>
    </row>
    <row r="186" spans="2:4" x14ac:dyDescent="0.25">
      <c r="B186" s="19" t="s">
        <v>4</v>
      </c>
      <c r="C186" s="424">
        <v>0</v>
      </c>
      <c r="D186" s="187"/>
    </row>
    <row r="187" spans="2:4" x14ac:dyDescent="0.25">
      <c r="B187" s="329" t="s">
        <v>11</v>
      </c>
      <c r="C187" s="171">
        <v>0</v>
      </c>
      <c r="D187" s="188"/>
    </row>
    <row r="188" spans="2:4" x14ac:dyDescent="0.25">
      <c r="B188" s="21"/>
      <c r="C188" s="149"/>
      <c r="D188" s="128"/>
    </row>
    <row r="189" spans="2:4" x14ac:dyDescent="0.25">
      <c r="B189" s="334" t="s">
        <v>35</v>
      </c>
      <c r="C189" s="335">
        <f>SUM(C191:C194)</f>
        <v>0</v>
      </c>
      <c r="D189" s="336"/>
    </row>
    <row r="190" spans="2:4" x14ac:dyDescent="0.25">
      <c r="B190" s="106"/>
      <c r="C190" s="26"/>
      <c r="D190" s="333"/>
    </row>
    <row r="191" spans="2:4" x14ac:dyDescent="0.25">
      <c r="B191" s="332" t="s">
        <v>36</v>
      </c>
      <c r="C191" s="173">
        <v>0</v>
      </c>
      <c r="D191" s="174"/>
    </row>
    <row r="192" spans="2:4" x14ac:dyDescent="0.25">
      <c r="B192" s="332" t="s">
        <v>37</v>
      </c>
      <c r="C192" s="173">
        <v>0</v>
      </c>
      <c r="D192" s="174"/>
    </row>
    <row r="193" spans="2:4" x14ac:dyDescent="0.25">
      <c r="B193" s="332" t="s">
        <v>38</v>
      </c>
      <c r="C193" s="173">
        <v>0</v>
      </c>
      <c r="D193" s="174"/>
    </row>
    <row r="194" spans="2:4" x14ac:dyDescent="0.25">
      <c r="B194" s="337" t="s">
        <v>39</v>
      </c>
      <c r="C194" s="338">
        <v>0</v>
      </c>
      <c r="D194" s="324"/>
    </row>
    <row r="195" spans="2:4" x14ac:dyDescent="0.25">
      <c r="B195" s="441"/>
      <c r="C195" s="442"/>
      <c r="D195" s="20"/>
    </row>
    <row r="196" spans="2:4" x14ac:dyDescent="0.25">
      <c r="B196" s="329" t="s">
        <v>91</v>
      </c>
      <c r="C196" s="171">
        <v>0</v>
      </c>
      <c r="D196" s="187"/>
    </row>
    <row r="197" spans="2:4" x14ac:dyDescent="0.25">
      <c r="B197" s="330"/>
      <c r="C197" s="26"/>
      <c r="D197" s="22"/>
    </row>
    <row r="198" spans="2:4" x14ac:dyDescent="0.25">
      <c r="B198" s="495" t="s">
        <v>228</v>
      </c>
      <c r="C198" s="171">
        <v>0</v>
      </c>
      <c r="D198" s="187"/>
    </row>
    <row r="199" spans="2:4" x14ac:dyDescent="0.25">
      <c r="B199" s="330"/>
      <c r="C199" s="26"/>
      <c r="D199" s="22"/>
    </row>
    <row r="200" spans="2:4" x14ac:dyDescent="0.25">
      <c r="B200" s="495" t="s">
        <v>90</v>
      </c>
      <c r="C200" s="171">
        <v>0</v>
      </c>
      <c r="D200" s="187"/>
    </row>
    <row r="201" spans="2:4" x14ac:dyDescent="0.25">
      <c r="B201" s="236"/>
      <c r="C201" s="26"/>
      <c r="D201" s="22"/>
    </row>
    <row r="202" spans="2:4" x14ac:dyDescent="0.25">
      <c r="B202" s="495" t="s">
        <v>98</v>
      </c>
      <c r="C202" s="425">
        <v>0</v>
      </c>
      <c r="D202" s="187"/>
    </row>
    <row r="203" spans="2:4" x14ac:dyDescent="0.25">
      <c r="B203" s="236"/>
      <c r="C203" s="26"/>
      <c r="D203" s="22"/>
    </row>
    <row r="204" spans="2:4" x14ac:dyDescent="0.25">
      <c r="B204" s="236" t="s">
        <v>14</v>
      </c>
      <c r="C204" s="172">
        <v>0</v>
      </c>
      <c r="D204" s="187"/>
    </row>
    <row r="205" spans="2:4" ht="15.75" thickBot="1" x14ac:dyDescent="0.3">
      <c r="B205" s="238" t="s">
        <v>15</v>
      </c>
      <c r="C205" s="175">
        <v>0</v>
      </c>
      <c r="D205" s="196"/>
    </row>
    <row r="206" spans="2:4" ht="15.75" thickBot="1" x14ac:dyDescent="0.3">
      <c r="B206" s="63"/>
      <c r="C206" s="65"/>
      <c r="D206" s="66"/>
    </row>
    <row r="207" spans="2:4" x14ac:dyDescent="0.25">
      <c r="B207" s="176" t="s">
        <v>71</v>
      </c>
      <c r="C207" s="152">
        <f>C209+C211+C218+C220+C222-C224</f>
        <v>0</v>
      </c>
      <c r="D207" s="18"/>
    </row>
    <row r="208" spans="2:4" x14ac:dyDescent="0.25">
      <c r="B208" s="19" t="s">
        <v>4</v>
      </c>
      <c r="C208" s="424">
        <v>0</v>
      </c>
      <c r="D208" s="187"/>
    </row>
    <row r="209" spans="2:4" x14ac:dyDescent="0.25">
      <c r="B209" s="329" t="s">
        <v>11</v>
      </c>
      <c r="C209" s="171">
        <v>0</v>
      </c>
      <c r="D209" s="188"/>
    </row>
    <row r="210" spans="2:4" x14ac:dyDescent="0.25">
      <c r="B210" s="21"/>
      <c r="C210" s="149"/>
      <c r="D210" s="128"/>
    </row>
    <row r="211" spans="2:4" x14ac:dyDescent="0.25">
      <c r="B211" s="334" t="s">
        <v>35</v>
      </c>
      <c r="C211" s="335">
        <f>SUM(C213:C216)</f>
        <v>0</v>
      </c>
      <c r="D211" s="336"/>
    </row>
    <row r="212" spans="2:4" x14ac:dyDescent="0.25">
      <c r="B212" s="106"/>
      <c r="C212" s="26"/>
      <c r="D212" s="333"/>
    </row>
    <row r="213" spans="2:4" x14ac:dyDescent="0.25">
      <c r="B213" s="332" t="s">
        <v>36</v>
      </c>
      <c r="C213" s="173">
        <v>0</v>
      </c>
      <c r="D213" s="174"/>
    </row>
    <row r="214" spans="2:4" x14ac:dyDescent="0.25">
      <c r="B214" s="332" t="s">
        <v>37</v>
      </c>
      <c r="C214" s="173">
        <v>0</v>
      </c>
      <c r="D214" s="174"/>
    </row>
    <row r="215" spans="2:4" x14ac:dyDescent="0.25">
      <c r="B215" s="332" t="s">
        <v>38</v>
      </c>
      <c r="C215" s="173">
        <v>0</v>
      </c>
      <c r="D215" s="174"/>
    </row>
    <row r="216" spans="2:4" x14ac:dyDescent="0.25">
      <c r="B216" s="337" t="s">
        <v>39</v>
      </c>
      <c r="C216" s="338">
        <v>0</v>
      </c>
      <c r="D216" s="324"/>
    </row>
    <row r="217" spans="2:4" x14ac:dyDescent="0.25">
      <c r="B217" s="21"/>
      <c r="C217" s="304"/>
      <c r="D217" s="22"/>
    </row>
    <row r="218" spans="2:4" x14ac:dyDescent="0.25">
      <c r="B218" s="329" t="s">
        <v>91</v>
      </c>
      <c r="C218" s="171">
        <v>0</v>
      </c>
      <c r="D218" s="187"/>
    </row>
    <row r="219" spans="2:4" x14ac:dyDescent="0.25">
      <c r="B219" s="330"/>
      <c r="C219" s="26"/>
      <c r="D219" s="22"/>
    </row>
    <row r="220" spans="2:4" x14ac:dyDescent="0.25">
      <c r="B220" s="495" t="s">
        <v>228</v>
      </c>
      <c r="C220" s="171">
        <v>0</v>
      </c>
      <c r="D220" s="187"/>
    </row>
    <row r="221" spans="2:4" x14ac:dyDescent="0.25">
      <c r="B221" s="330"/>
      <c r="C221" s="26"/>
      <c r="D221" s="22"/>
    </row>
    <row r="222" spans="2:4" x14ac:dyDescent="0.25">
      <c r="B222" s="495" t="s">
        <v>90</v>
      </c>
      <c r="C222" s="171">
        <v>0</v>
      </c>
      <c r="D222" s="187"/>
    </row>
    <row r="223" spans="2:4" x14ac:dyDescent="0.25">
      <c r="B223" s="236"/>
      <c r="C223" s="26"/>
      <c r="D223" s="22"/>
    </row>
    <row r="224" spans="2:4" x14ac:dyDescent="0.25">
      <c r="B224" s="495" t="s">
        <v>98</v>
      </c>
      <c r="C224" s="425">
        <v>0</v>
      </c>
      <c r="D224" s="187"/>
    </row>
    <row r="225" spans="2:4" x14ac:dyDescent="0.25">
      <c r="B225" s="236"/>
      <c r="C225" s="26"/>
      <c r="D225" s="22"/>
    </row>
    <row r="226" spans="2:4" x14ac:dyDescent="0.25">
      <c r="B226" s="236" t="s">
        <v>14</v>
      </c>
      <c r="C226" s="172">
        <v>0</v>
      </c>
      <c r="D226" s="187"/>
    </row>
    <row r="227" spans="2:4" ht="15.75" thickBot="1" x14ac:dyDescent="0.3">
      <c r="B227" s="238" t="s">
        <v>15</v>
      </c>
      <c r="C227" s="175">
        <v>0</v>
      </c>
      <c r="D227" s="196"/>
    </row>
    <row r="228" spans="2:4" ht="15.75" thickBot="1" x14ac:dyDescent="0.3">
      <c r="B228" s="63"/>
      <c r="C228" s="65"/>
      <c r="D228" s="66"/>
    </row>
    <row r="229" spans="2:4" x14ac:dyDescent="0.25">
      <c r="B229" s="176" t="s">
        <v>72</v>
      </c>
      <c r="C229" s="152">
        <f>C231+C233+C240+C242+C244-C246</f>
        <v>0</v>
      </c>
      <c r="D229" s="18"/>
    </row>
    <row r="230" spans="2:4" x14ac:dyDescent="0.25">
      <c r="B230" s="19" t="s">
        <v>4</v>
      </c>
      <c r="C230" s="424">
        <v>0</v>
      </c>
      <c r="D230" s="187"/>
    </row>
    <row r="231" spans="2:4" x14ac:dyDescent="0.25">
      <c r="B231" s="329" t="s">
        <v>11</v>
      </c>
      <c r="C231" s="171">
        <v>0</v>
      </c>
      <c r="D231" s="188"/>
    </row>
    <row r="232" spans="2:4" x14ac:dyDescent="0.25">
      <c r="B232" s="21"/>
      <c r="C232" s="149"/>
      <c r="D232" s="128"/>
    </row>
    <row r="233" spans="2:4" x14ac:dyDescent="0.25">
      <c r="B233" s="334" t="s">
        <v>35</v>
      </c>
      <c r="C233" s="335">
        <f>SUM(C235:C238)</f>
        <v>0</v>
      </c>
      <c r="D233" s="336"/>
    </row>
    <row r="234" spans="2:4" x14ac:dyDescent="0.25">
      <c r="B234" s="106"/>
      <c r="C234" s="26"/>
      <c r="D234" s="333"/>
    </row>
    <row r="235" spans="2:4" x14ac:dyDescent="0.25">
      <c r="B235" s="332" t="s">
        <v>36</v>
      </c>
      <c r="C235" s="173">
        <v>0</v>
      </c>
      <c r="D235" s="174"/>
    </row>
    <row r="236" spans="2:4" x14ac:dyDescent="0.25">
      <c r="B236" s="332" t="s">
        <v>37</v>
      </c>
      <c r="C236" s="173">
        <v>0</v>
      </c>
      <c r="D236" s="174"/>
    </row>
    <row r="237" spans="2:4" x14ac:dyDescent="0.25">
      <c r="B237" s="332" t="s">
        <v>38</v>
      </c>
      <c r="C237" s="173">
        <v>0</v>
      </c>
      <c r="D237" s="174"/>
    </row>
    <row r="238" spans="2:4" x14ac:dyDescent="0.25">
      <c r="B238" s="337" t="s">
        <v>39</v>
      </c>
      <c r="C238" s="338">
        <v>0</v>
      </c>
      <c r="D238" s="324"/>
    </row>
    <row r="239" spans="2:4" x14ac:dyDescent="0.25">
      <c r="B239" s="441"/>
      <c r="C239" s="442"/>
      <c r="D239" s="20"/>
    </row>
    <row r="240" spans="2:4" x14ac:dyDescent="0.25">
      <c r="B240" s="329" t="s">
        <v>91</v>
      </c>
      <c r="C240" s="171">
        <v>0</v>
      </c>
      <c r="D240" s="187"/>
    </row>
    <row r="241" spans="2:4" x14ac:dyDescent="0.25">
      <c r="B241" s="330"/>
      <c r="C241" s="26"/>
      <c r="D241" s="22"/>
    </row>
    <row r="242" spans="2:4" x14ac:dyDescent="0.25">
      <c r="B242" s="495" t="s">
        <v>228</v>
      </c>
      <c r="C242" s="171">
        <v>0</v>
      </c>
      <c r="D242" s="187"/>
    </row>
    <row r="243" spans="2:4" x14ac:dyDescent="0.25">
      <c r="B243" s="330"/>
      <c r="C243" s="26"/>
      <c r="D243" s="22"/>
    </row>
    <row r="244" spans="2:4" x14ac:dyDescent="0.25">
      <c r="B244" s="495" t="s">
        <v>90</v>
      </c>
      <c r="C244" s="171">
        <v>0</v>
      </c>
      <c r="D244" s="187"/>
    </row>
    <row r="245" spans="2:4" x14ac:dyDescent="0.25">
      <c r="B245" s="236"/>
      <c r="C245" s="26"/>
      <c r="D245" s="22"/>
    </row>
    <row r="246" spans="2:4" x14ac:dyDescent="0.25">
      <c r="B246" s="495" t="s">
        <v>98</v>
      </c>
      <c r="C246" s="425">
        <v>0</v>
      </c>
      <c r="D246" s="187"/>
    </row>
    <row r="247" spans="2:4" x14ac:dyDescent="0.25">
      <c r="B247" s="236"/>
      <c r="C247" s="26"/>
      <c r="D247" s="22"/>
    </row>
    <row r="248" spans="2:4" x14ac:dyDescent="0.25">
      <c r="B248" s="236" t="s">
        <v>14</v>
      </c>
      <c r="C248" s="172">
        <v>0</v>
      </c>
      <c r="D248" s="187"/>
    </row>
    <row r="249" spans="2:4" ht="15.75" thickBot="1" x14ac:dyDescent="0.3">
      <c r="B249" s="238" t="s">
        <v>15</v>
      </c>
      <c r="C249" s="175">
        <v>0</v>
      </c>
      <c r="D249" s="196"/>
    </row>
    <row r="250" spans="2:4" ht="15.75" thickBot="1" x14ac:dyDescent="0.3">
      <c r="B250" s="63"/>
      <c r="C250" s="65"/>
      <c r="D250" s="66"/>
    </row>
    <row r="251" spans="2:4" x14ac:dyDescent="0.25">
      <c r="B251" s="176" t="s">
        <v>73</v>
      </c>
      <c r="C251" s="152">
        <f>C253+C255+C262+C264+C266-C268</f>
        <v>0</v>
      </c>
      <c r="D251" s="18"/>
    </row>
    <row r="252" spans="2:4" x14ac:dyDescent="0.25">
      <c r="B252" s="19" t="s">
        <v>4</v>
      </c>
      <c r="C252" s="424">
        <v>0</v>
      </c>
      <c r="D252" s="187"/>
    </row>
    <row r="253" spans="2:4" x14ac:dyDescent="0.25">
      <c r="B253" s="329" t="s">
        <v>11</v>
      </c>
      <c r="C253" s="171">
        <v>0</v>
      </c>
      <c r="D253" s="188"/>
    </row>
    <row r="254" spans="2:4" x14ac:dyDescent="0.25">
      <c r="B254" s="21"/>
      <c r="C254" s="149"/>
      <c r="D254" s="128"/>
    </row>
    <row r="255" spans="2:4" x14ac:dyDescent="0.25">
      <c r="B255" s="334" t="s">
        <v>35</v>
      </c>
      <c r="C255" s="335">
        <f>SUM(C257:C260)</f>
        <v>0</v>
      </c>
      <c r="D255" s="336"/>
    </row>
    <row r="256" spans="2:4" x14ac:dyDescent="0.25">
      <c r="B256" s="106"/>
      <c r="C256" s="26"/>
      <c r="D256" s="333"/>
    </row>
    <row r="257" spans="2:4" x14ac:dyDescent="0.25">
      <c r="B257" s="332" t="s">
        <v>36</v>
      </c>
      <c r="C257" s="173">
        <v>0</v>
      </c>
      <c r="D257" s="174"/>
    </row>
    <row r="258" spans="2:4" x14ac:dyDescent="0.25">
      <c r="B258" s="332" t="s">
        <v>37</v>
      </c>
      <c r="C258" s="173">
        <v>0</v>
      </c>
      <c r="D258" s="174"/>
    </row>
    <row r="259" spans="2:4" x14ac:dyDescent="0.25">
      <c r="B259" s="332" t="s">
        <v>38</v>
      </c>
      <c r="C259" s="173">
        <v>0</v>
      </c>
      <c r="D259" s="174"/>
    </row>
    <row r="260" spans="2:4" x14ac:dyDescent="0.25">
      <c r="B260" s="337" t="s">
        <v>39</v>
      </c>
      <c r="C260" s="338">
        <v>0</v>
      </c>
      <c r="D260" s="324"/>
    </row>
    <row r="261" spans="2:4" x14ac:dyDescent="0.25">
      <c r="B261" s="441"/>
      <c r="C261" s="442"/>
      <c r="D261" s="20"/>
    </row>
    <row r="262" spans="2:4" x14ac:dyDescent="0.25">
      <c r="B262" s="329" t="s">
        <v>91</v>
      </c>
      <c r="C262" s="171">
        <v>0</v>
      </c>
      <c r="D262" s="187"/>
    </row>
    <row r="263" spans="2:4" x14ac:dyDescent="0.25">
      <c r="B263" s="330"/>
      <c r="C263" s="26"/>
      <c r="D263" s="22"/>
    </row>
    <row r="264" spans="2:4" x14ac:dyDescent="0.25">
      <c r="B264" s="495" t="s">
        <v>228</v>
      </c>
      <c r="C264" s="171">
        <v>0</v>
      </c>
      <c r="D264" s="187"/>
    </row>
    <row r="265" spans="2:4" x14ac:dyDescent="0.25">
      <c r="B265" s="330"/>
      <c r="C265" s="26"/>
      <c r="D265" s="22"/>
    </row>
    <row r="266" spans="2:4" x14ac:dyDescent="0.25">
      <c r="B266" s="495" t="s">
        <v>90</v>
      </c>
      <c r="C266" s="171">
        <v>0</v>
      </c>
      <c r="D266" s="187"/>
    </row>
    <row r="267" spans="2:4" x14ac:dyDescent="0.25">
      <c r="B267" s="236"/>
      <c r="C267" s="26"/>
      <c r="D267" s="22"/>
    </row>
    <row r="268" spans="2:4" x14ac:dyDescent="0.25">
      <c r="B268" s="495" t="s">
        <v>98</v>
      </c>
      <c r="C268" s="425">
        <v>0</v>
      </c>
      <c r="D268" s="187"/>
    </row>
    <row r="269" spans="2:4" x14ac:dyDescent="0.25">
      <c r="B269" s="236"/>
      <c r="C269" s="26"/>
      <c r="D269" s="22"/>
    </row>
    <row r="270" spans="2:4" x14ac:dyDescent="0.25">
      <c r="B270" s="236" t="s">
        <v>14</v>
      </c>
      <c r="C270" s="172">
        <v>0</v>
      </c>
      <c r="D270" s="187"/>
    </row>
    <row r="271" spans="2:4" ht="15.75" thickBot="1" x14ac:dyDescent="0.3">
      <c r="B271" s="238" t="s">
        <v>15</v>
      </c>
      <c r="C271" s="175">
        <v>0</v>
      </c>
      <c r="D271" s="196"/>
    </row>
    <row r="272" spans="2:4" ht="15.75" thickBot="1" x14ac:dyDescent="0.3">
      <c r="B272" s="63"/>
      <c r="C272" s="65"/>
      <c r="D272" s="66"/>
    </row>
    <row r="273" spans="2:4" x14ac:dyDescent="0.25">
      <c r="B273" s="176" t="s">
        <v>74</v>
      </c>
      <c r="C273" s="152">
        <f>C275+C277+C284+C286+C288-C290</f>
        <v>0</v>
      </c>
      <c r="D273" s="18"/>
    </row>
    <row r="274" spans="2:4" x14ac:dyDescent="0.25">
      <c r="B274" s="19" t="s">
        <v>4</v>
      </c>
      <c r="C274" s="424">
        <v>0</v>
      </c>
      <c r="D274" s="187"/>
    </row>
    <row r="275" spans="2:4" x14ac:dyDescent="0.25">
      <c r="B275" s="329" t="s">
        <v>11</v>
      </c>
      <c r="C275" s="171">
        <v>0</v>
      </c>
      <c r="D275" s="188"/>
    </row>
    <row r="276" spans="2:4" x14ac:dyDescent="0.25">
      <c r="B276" s="21"/>
      <c r="C276" s="149"/>
      <c r="D276" s="128"/>
    </row>
    <row r="277" spans="2:4" x14ac:dyDescent="0.25">
      <c r="B277" s="334" t="s">
        <v>35</v>
      </c>
      <c r="C277" s="335">
        <f>SUM(C279:C282)</f>
        <v>0</v>
      </c>
      <c r="D277" s="336"/>
    </row>
    <row r="278" spans="2:4" x14ac:dyDescent="0.25">
      <c r="B278" s="106"/>
      <c r="C278" s="26"/>
      <c r="D278" s="333"/>
    </row>
    <row r="279" spans="2:4" x14ac:dyDescent="0.25">
      <c r="B279" s="332" t="s">
        <v>36</v>
      </c>
      <c r="C279" s="173">
        <v>0</v>
      </c>
      <c r="D279" s="174"/>
    </row>
    <row r="280" spans="2:4" x14ac:dyDescent="0.25">
      <c r="B280" s="332" t="s">
        <v>37</v>
      </c>
      <c r="C280" s="173">
        <v>0</v>
      </c>
      <c r="D280" s="174"/>
    </row>
    <row r="281" spans="2:4" x14ac:dyDescent="0.25">
      <c r="B281" s="332" t="s">
        <v>38</v>
      </c>
      <c r="C281" s="173">
        <v>0</v>
      </c>
      <c r="D281" s="174"/>
    </row>
    <row r="282" spans="2:4" x14ac:dyDescent="0.25">
      <c r="B282" s="337" t="s">
        <v>39</v>
      </c>
      <c r="C282" s="338">
        <v>0</v>
      </c>
      <c r="D282" s="324"/>
    </row>
    <row r="283" spans="2:4" x14ac:dyDescent="0.25">
      <c r="B283" s="21"/>
      <c r="C283" s="304"/>
      <c r="D283" s="22"/>
    </row>
    <row r="284" spans="2:4" x14ac:dyDescent="0.25">
      <c r="B284" s="329" t="s">
        <v>91</v>
      </c>
      <c r="C284" s="171">
        <v>0</v>
      </c>
      <c r="D284" s="187"/>
    </row>
    <row r="285" spans="2:4" x14ac:dyDescent="0.25">
      <c r="B285" s="330"/>
      <c r="C285" s="26"/>
      <c r="D285" s="22"/>
    </row>
    <row r="286" spans="2:4" x14ac:dyDescent="0.25">
      <c r="B286" s="495" t="s">
        <v>228</v>
      </c>
      <c r="C286" s="171">
        <v>0</v>
      </c>
      <c r="D286" s="187"/>
    </row>
    <row r="287" spans="2:4" x14ac:dyDescent="0.25">
      <c r="B287" s="330"/>
      <c r="C287" s="26"/>
      <c r="D287" s="22"/>
    </row>
    <row r="288" spans="2:4" x14ac:dyDescent="0.25">
      <c r="B288" s="495" t="s">
        <v>90</v>
      </c>
      <c r="C288" s="171">
        <v>0</v>
      </c>
      <c r="D288" s="187"/>
    </row>
    <row r="289" spans="2:4" x14ac:dyDescent="0.25">
      <c r="B289" s="236"/>
      <c r="C289" s="26"/>
      <c r="D289" s="22"/>
    </row>
    <row r="290" spans="2:4" x14ac:dyDescent="0.25">
      <c r="B290" s="495" t="s">
        <v>98</v>
      </c>
      <c r="C290" s="425">
        <v>0</v>
      </c>
      <c r="D290" s="187"/>
    </row>
    <row r="291" spans="2:4" x14ac:dyDescent="0.25">
      <c r="B291" s="236"/>
      <c r="C291" s="26"/>
      <c r="D291" s="22"/>
    </row>
    <row r="292" spans="2:4" x14ac:dyDescent="0.25">
      <c r="B292" s="236" t="s">
        <v>14</v>
      </c>
      <c r="C292" s="172">
        <v>0</v>
      </c>
      <c r="D292" s="187"/>
    </row>
    <row r="293" spans="2:4" ht="15.75" thickBot="1" x14ac:dyDescent="0.3">
      <c r="B293" s="238" t="s">
        <v>15</v>
      </c>
      <c r="C293" s="175">
        <v>0</v>
      </c>
      <c r="D293" s="196"/>
    </row>
    <row r="294" spans="2:4" ht="15.75" thickBot="1" x14ac:dyDescent="0.3">
      <c r="B294" s="63"/>
      <c r="C294" s="65"/>
      <c r="D294" s="66"/>
    </row>
    <row r="295" spans="2:4" x14ac:dyDescent="0.25">
      <c r="B295" s="176" t="s">
        <v>75</v>
      </c>
      <c r="C295" s="152">
        <f>C297+C299+C306+C308+C310-C312</f>
        <v>0</v>
      </c>
      <c r="D295" s="18"/>
    </row>
    <row r="296" spans="2:4" x14ac:dyDescent="0.25">
      <c r="B296" s="19" t="s">
        <v>4</v>
      </c>
      <c r="C296" s="424">
        <v>0</v>
      </c>
      <c r="D296" s="187"/>
    </row>
    <row r="297" spans="2:4" x14ac:dyDescent="0.25">
      <c r="B297" s="329" t="s">
        <v>11</v>
      </c>
      <c r="C297" s="171">
        <v>0</v>
      </c>
      <c r="D297" s="188"/>
    </row>
    <row r="298" spans="2:4" x14ac:dyDescent="0.25">
      <c r="B298" s="21"/>
      <c r="C298" s="149"/>
      <c r="D298" s="128"/>
    </row>
    <row r="299" spans="2:4" x14ac:dyDescent="0.25">
      <c r="B299" s="334" t="s">
        <v>35</v>
      </c>
      <c r="C299" s="335">
        <f>SUM(C301:C304)</f>
        <v>0</v>
      </c>
      <c r="D299" s="336"/>
    </row>
    <row r="300" spans="2:4" x14ac:dyDescent="0.25">
      <c r="B300" s="106"/>
      <c r="C300" s="26"/>
      <c r="D300" s="333"/>
    </row>
    <row r="301" spans="2:4" x14ac:dyDescent="0.25">
      <c r="B301" s="332" t="s">
        <v>36</v>
      </c>
      <c r="C301" s="173">
        <v>0</v>
      </c>
      <c r="D301" s="174"/>
    </row>
    <row r="302" spans="2:4" x14ac:dyDescent="0.25">
      <c r="B302" s="332" t="s">
        <v>37</v>
      </c>
      <c r="C302" s="173">
        <v>0</v>
      </c>
      <c r="D302" s="174"/>
    </row>
    <row r="303" spans="2:4" x14ac:dyDescent="0.25">
      <c r="B303" s="332" t="s">
        <v>38</v>
      </c>
      <c r="C303" s="173">
        <v>0</v>
      </c>
      <c r="D303" s="174"/>
    </row>
    <row r="304" spans="2:4" x14ac:dyDescent="0.25">
      <c r="B304" s="337" t="s">
        <v>39</v>
      </c>
      <c r="C304" s="338">
        <v>0</v>
      </c>
      <c r="D304" s="324"/>
    </row>
    <row r="305" spans="2:4" x14ac:dyDescent="0.25">
      <c r="B305" s="21"/>
      <c r="C305" s="304"/>
      <c r="D305" s="22"/>
    </row>
    <row r="306" spans="2:4" x14ac:dyDescent="0.25">
      <c r="B306" s="329" t="s">
        <v>91</v>
      </c>
      <c r="C306" s="171">
        <v>0</v>
      </c>
      <c r="D306" s="187"/>
    </row>
    <row r="307" spans="2:4" x14ac:dyDescent="0.25">
      <c r="B307" s="330"/>
      <c r="C307" s="26"/>
      <c r="D307" s="22"/>
    </row>
    <row r="308" spans="2:4" x14ac:dyDescent="0.25">
      <c r="B308" s="495" t="s">
        <v>228</v>
      </c>
      <c r="C308" s="171">
        <v>0</v>
      </c>
      <c r="D308" s="187"/>
    </row>
    <row r="309" spans="2:4" x14ac:dyDescent="0.25">
      <c r="B309" s="330"/>
      <c r="C309" s="26"/>
      <c r="D309" s="22"/>
    </row>
    <row r="310" spans="2:4" x14ac:dyDescent="0.25">
      <c r="B310" s="495" t="s">
        <v>90</v>
      </c>
      <c r="C310" s="171">
        <v>0</v>
      </c>
      <c r="D310" s="187"/>
    </row>
    <row r="311" spans="2:4" x14ac:dyDescent="0.25">
      <c r="B311" s="236"/>
      <c r="C311" s="26"/>
      <c r="D311" s="22"/>
    </row>
    <row r="312" spans="2:4" x14ac:dyDescent="0.25">
      <c r="B312" s="495" t="s">
        <v>98</v>
      </c>
      <c r="C312" s="425">
        <v>0</v>
      </c>
      <c r="D312" s="187"/>
    </row>
    <row r="313" spans="2:4" x14ac:dyDescent="0.25">
      <c r="B313" s="236"/>
      <c r="C313" s="26"/>
      <c r="D313" s="22"/>
    </row>
    <row r="314" spans="2:4" x14ac:dyDescent="0.25">
      <c r="B314" s="236" t="s">
        <v>14</v>
      </c>
      <c r="C314" s="172">
        <v>0</v>
      </c>
      <c r="D314" s="187"/>
    </row>
    <row r="315" spans="2:4" ht="15.75" thickBot="1" x14ac:dyDescent="0.3">
      <c r="B315" s="238" t="s">
        <v>15</v>
      </c>
      <c r="C315" s="175">
        <v>0</v>
      </c>
      <c r="D315" s="196"/>
    </row>
  </sheetData>
  <sheetProtection algorithmName="SHA-512" hashValue="Jj/7ThxGPlrFQ5uqJfaJLDQvyA3+pBoXnVU0YnAjnDiZJ5xEhBg8YZBFX8Z7LJUv1js8x7iUushI5pqZ54pAxA==" saltValue="0MEMfk6kXzWWvdwFZ8Qfaw==" spinCount="100000" sheet="1" selectLockedCells="1"/>
  <protectedRanges>
    <protectedRange sqref="B314:D1048576 G1 B101:D109 B12:D92 A1:A1048576 C9:C11 B96:D99 C93:D95 B111:D111 C110:D110 C112:D115 B123:D131 B133:D133 C132:D132 C134:D137 B145:D153 B155:D155 C154:D154 C156:D159 B167:D175 B177:D177 C176:D176 C178:D181 B189:D197 B199:D199 C198:D198 C200:D203 B211:D219 B221:D221 C220:D220 C222:D225 B233:D241 B243:D243 C242:D242 C244:D247 B255:D263 B265:D265 C264:D264 C266:D269 B277:D285 B287:D287 C286:D286 B299:D307 B309:D309 C308:D308 C310:D313 C288:D291 B116:D121 B138:D143 B160:D165 B182:D187 B204:D209 B226:D231 B248:D253 B270:D275 B292:D297 B1:C8 D2:D11" name="Bereich2"/>
    <protectedRange sqref="B9:B11 B110 B132 B154 B176 B198 B220 B242 B264 B286 B308 B310:B313 B288:B291 B266:B269 B244:B247 B222:B225 B200:B203 B178:B181 B156:B159 B134:B137 B112:B115 B93:B95" name="Bereich2_1"/>
  </protectedRanges>
  <dataValidations count="3">
    <dataValidation type="decimal" errorStyle="warning" allowBlank="1" showInputMessage="1" showErrorMessage="1" errorTitle="Ungültiges Datenformat" error="Bitte geben Sie hier die entstandenen Arbeitskosten ein." sqref="C79 C72 C65 C58 C51 C44 C37 C30 C23 C86">
      <formula1>0</formula1>
      <formula2>1000000</formula2>
    </dataValidation>
    <dataValidation type="decimal" errorStyle="information" allowBlank="1" showInputMessage="1" showErrorMessage="1" errorTitle="Ungültige Eingabe" error="Bitte geben Sie hier die Leistungskosten ein" sqref="C20:C21 C76:C77 C27:C28 C34:C35 C41:C42 C48:C49 C55:C56 C62:C63 C69:C70 C83:C84">
      <formula1>0</formula1>
      <formula2>25000000</formula2>
    </dataValidation>
    <dataValidation type="decimal" allowBlank="1" showInputMessage="1" showErrorMessage="1" errorTitle="Ungültige Eingabe" error="Bitte geben Sie MW zwischen 0 und 1500 ein" sqref="C19 C26 C33 C40 C47 C54 C61 C68 C75 C82">
      <formula1>0</formula1>
      <formula2>7000</formula2>
    </dataValidation>
  </dataValidations>
  <pageMargins left="0.7" right="0.7" top="0.75" bottom="0.75" header="0.3" footer="0.3"/>
  <pageSetup paperSize="9" scale="53" orientation="landscape" r:id="rId1"/>
  <headerFooter>
    <oddFooter>&amp;A&amp;RSeite &amp;P</oddFooter>
  </headerFooter>
  <tableParts count="10">
    <tablePart r:id="rId2"/>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99FF99"/>
  </sheetPr>
  <dimension ref="B1:P255"/>
  <sheetViews>
    <sheetView workbookViewId="0">
      <selection activeCell="D19" sqref="D19"/>
    </sheetView>
  </sheetViews>
  <sheetFormatPr baseColWidth="10" defaultColWidth="9.140625" defaultRowHeight="15" x14ac:dyDescent="0.25"/>
  <cols>
    <col min="2" max="2" width="73" bestFit="1" customWidth="1"/>
    <col min="3" max="3" width="22.140625" customWidth="1"/>
    <col min="4" max="4" width="22" style="120" customWidth="1"/>
    <col min="5" max="5" width="28.140625" hidden="1" customWidth="1"/>
    <col min="6" max="6" width="22.85546875" style="27" hidden="1" customWidth="1"/>
    <col min="7" max="7" width="8.140625" style="27" hidden="1" customWidth="1"/>
    <col min="8" max="8" width="33.28515625" style="27" hidden="1" customWidth="1"/>
    <col min="9" max="9" width="8.5703125" style="27" hidden="1" customWidth="1"/>
    <col min="10" max="10" width="23.140625" style="27" hidden="1" customWidth="1"/>
    <col min="11" max="12" width="38" style="27" hidden="1" customWidth="1"/>
    <col min="13" max="13" width="17.85546875" style="27" hidden="1" customWidth="1"/>
    <col min="14" max="16" width="12" style="27" hidden="1" customWidth="1"/>
  </cols>
  <sheetData>
    <row r="1" spans="2:16" ht="23.25" x14ac:dyDescent="0.35">
      <c r="B1" s="8" t="s">
        <v>310</v>
      </c>
      <c r="E1" s="9"/>
    </row>
    <row r="2" spans="2:16" ht="15.75" thickBot="1" x14ac:dyDescent="0.3"/>
    <row r="3" spans="2:16" ht="46.5" customHeight="1" thickTop="1" thickBot="1" x14ac:dyDescent="0.3">
      <c r="B3" s="75"/>
      <c r="C3" s="76" t="s">
        <v>317</v>
      </c>
      <c r="D3" s="77" t="s">
        <v>3</v>
      </c>
      <c r="E3" s="34" t="s">
        <v>20</v>
      </c>
      <c r="F3" s="35" t="s">
        <v>21</v>
      </c>
      <c r="G3" s="35" t="s">
        <v>22</v>
      </c>
      <c r="H3" s="35" t="s">
        <v>23</v>
      </c>
      <c r="I3" s="35" t="s">
        <v>29</v>
      </c>
      <c r="J3" s="35" t="s">
        <v>78</v>
      </c>
      <c r="K3" s="35" t="s">
        <v>24</v>
      </c>
      <c r="L3" s="35" t="s">
        <v>25</v>
      </c>
      <c r="M3" s="35" t="s">
        <v>26</v>
      </c>
      <c r="N3" s="35" t="s">
        <v>27</v>
      </c>
      <c r="O3" s="35" t="s">
        <v>28</v>
      </c>
      <c r="P3"/>
    </row>
    <row r="4" spans="2:16" ht="19.5" thickTop="1" x14ac:dyDescent="0.3">
      <c r="B4" s="78" t="s">
        <v>31</v>
      </c>
      <c r="C4" s="143">
        <f>C13+C68</f>
        <v>0</v>
      </c>
      <c r="D4" s="80"/>
      <c r="E4" s="36"/>
      <c r="F4" s="37"/>
      <c r="G4" s="265"/>
      <c r="H4" s="265"/>
      <c r="I4" s="265"/>
      <c r="J4" s="266">
        <f>J13+J68</f>
        <v>0</v>
      </c>
      <c r="K4" s="267">
        <f>J4-C4</f>
        <v>0</v>
      </c>
      <c r="L4" s="37"/>
      <c r="M4" s="37"/>
      <c r="N4" s="37"/>
      <c r="O4" s="37"/>
      <c r="P4"/>
    </row>
    <row r="5" spans="2:16" ht="16.5" customHeight="1" x14ac:dyDescent="0.3">
      <c r="B5" s="81" t="s">
        <v>4</v>
      </c>
      <c r="C5" s="79">
        <f>SUM(C14,C69)</f>
        <v>0</v>
      </c>
      <c r="D5" s="80"/>
      <c r="E5" s="36"/>
      <c r="F5" s="37"/>
      <c r="G5" s="265"/>
      <c r="H5" s="265"/>
      <c r="I5" s="265"/>
      <c r="J5" s="266">
        <f>SUM(J14,J69)</f>
        <v>0</v>
      </c>
      <c r="K5" s="267">
        <f t="shared" ref="K5:K11" si="0">J5-C5</f>
        <v>0</v>
      </c>
      <c r="L5" s="37"/>
      <c r="M5" s="37"/>
      <c r="N5" s="37"/>
      <c r="O5" s="37"/>
      <c r="P5"/>
    </row>
    <row r="6" spans="2:16" x14ac:dyDescent="0.25">
      <c r="B6" s="81" t="s">
        <v>2</v>
      </c>
      <c r="C6" s="144">
        <f>SUM(C15,C70,)</f>
        <v>0</v>
      </c>
      <c r="D6" s="82"/>
      <c r="E6" s="38"/>
      <c r="F6" s="39"/>
      <c r="G6" s="268"/>
      <c r="H6" s="268"/>
      <c r="I6" s="268"/>
      <c r="J6" s="269">
        <f>SUM(J15,J70,)</f>
        <v>0</v>
      </c>
      <c r="K6" s="267">
        <f t="shared" si="0"/>
        <v>0</v>
      </c>
      <c r="L6" s="39"/>
      <c r="M6" s="39"/>
      <c r="N6" s="39"/>
      <c r="O6" s="39"/>
      <c r="P6"/>
    </row>
    <row r="7" spans="2:16" x14ac:dyDescent="0.25">
      <c r="B7" s="81" t="s">
        <v>5</v>
      </c>
      <c r="C7" s="144">
        <f>C71</f>
        <v>0</v>
      </c>
      <c r="D7" s="82"/>
      <c r="E7" s="38"/>
      <c r="F7" s="39"/>
      <c r="G7" s="268"/>
      <c r="H7" s="268"/>
      <c r="I7" s="268"/>
      <c r="J7" s="269">
        <f>J71</f>
        <v>0</v>
      </c>
      <c r="K7" s="267">
        <f t="shared" si="0"/>
        <v>0</v>
      </c>
      <c r="L7" s="39"/>
      <c r="M7" s="39"/>
      <c r="N7" s="39"/>
      <c r="O7" s="39"/>
      <c r="P7"/>
    </row>
    <row r="8" spans="2:16" s="27" customFormat="1" x14ac:dyDescent="0.25">
      <c r="B8" s="85" t="s">
        <v>6</v>
      </c>
      <c r="C8" s="145">
        <f>SUM(C16,C72)</f>
        <v>0</v>
      </c>
      <c r="D8" s="86"/>
      <c r="E8" s="87"/>
      <c r="F8" s="88"/>
      <c r="G8" s="270"/>
      <c r="H8" s="270"/>
      <c r="I8" s="270"/>
      <c r="J8" s="271">
        <f>SUM(J16,J72)</f>
        <v>0</v>
      </c>
      <c r="K8" s="267">
        <f t="shared" si="0"/>
        <v>0</v>
      </c>
      <c r="L8" s="88"/>
      <c r="M8" s="88"/>
      <c r="N8" s="88"/>
      <c r="O8" s="88"/>
    </row>
    <row r="9" spans="2:16" s="27" customFormat="1" x14ac:dyDescent="0.25">
      <c r="B9" s="85" t="s">
        <v>229</v>
      </c>
      <c r="C9" s="145">
        <f>C73</f>
        <v>0</v>
      </c>
      <c r="D9" s="86"/>
      <c r="E9" s="87"/>
      <c r="F9" s="88"/>
      <c r="G9" s="270"/>
      <c r="H9" s="270"/>
      <c r="I9" s="270"/>
      <c r="J9" s="271">
        <f>SUM(J73)</f>
        <v>0</v>
      </c>
      <c r="K9" s="267">
        <f t="shared" si="0"/>
        <v>0</v>
      </c>
      <c r="L9" s="88"/>
      <c r="M9" s="88"/>
      <c r="N9" s="88"/>
      <c r="O9" s="88"/>
    </row>
    <row r="10" spans="2:16" x14ac:dyDescent="0.25">
      <c r="B10" s="85" t="s">
        <v>30</v>
      </c>
      <c r="C10" s="145">
        <f>C74</f>
        <v>0</v>
      </c>
      <c r="D10" s="86"/>
      <c r="E10" s="87"/>
      <c r="F10" s="88"/>
      <c r="G10" s="270"/>
      <c r="H10" s="270"/>
      <c r="I10" s="270"/>
      <c r="J10" s="271">
        <f>SUM(J74)</f>
        <v>0</v>
      </c>
      <c r="K10" s="267">
        <f t="shared" si="0"/>
        <v>0</v>
      </c>
      <c r="L10" s="121"/>
      <c r="M10" s="121"/>
      <c r="N10" s="121"/>
      <c r="O10" s="121"/>
      <c r="P10"/>
    </row>
    <row r="11" spans="2:16" s="27" customFormat="1" ht="15.75" thickBot="1" x14ac:dyDescent="0.3">
      <c r="B11" s="85" t="s">
        <v>40</v>
      </c>
      <c r="C11" s="199">
        <f>C75</f>
        <v>0</v>
      </c>
      <c r="D11" s="86"/>
      <c r="E11" s="87"/>
      <c r="F11" s="88"/>
      <c r="G11" s="270"/>
      <c r="H11" s="270"/>
      <c r="I11" s="270"/>
      <c r="J11" s="271">
        <f>SUM(J75)</f>
        <v>0</v>
      </c>
      <c r="K11" s="267">
        <f t="shared" si="0"/>
        <v>0</v>
      </c>
      <c r="L11" s="121"/>
      <c r="M11" s="121"/>
      <c r="N11" s="121"/>
      <c r="O11" s="121"/>
    </row>
    <row r="12" spans="2:16" ht="19.5" thickBot="1" x14ac:dyDescent="0.35">
      <c r="B12" s="92"/>
      <c r="C12" s="93"/>
      <c r="D12" s="70"/>
      <c r="E12" s="69"/>
      <c r="F12" s="69"/>
      <c r="G12" s="272"/>
      <c r="H12" s="272"/>
      <c r="I12" s="272"/>
      <c r="J12" s="272"/>
      <c r="K12" s="272"/>
      <c r="L12" s="118"/>
      <c r="M12" s="118"/>
      <c r="N12" s="118"/>
      <c r="O12" s="118"/>
      <c r="P12"/>
    </row>
    <row r="13" spans="2:16" s="11" customFormat="1" ht="18.75" x14ac:dyDescent="0.3">
      <c r="B13" s="71" t="s">
        <v>7</v>
      </c>
      <c r="C13" s="146">
        <f>SUM(C15:C16)</f>
        <v>0</v>
      </c>
      <c r="D13" s="72"/>
      <c r="E13" s="258"/>
      <c r="F13" s="73"/>
      <c r="G13" s="273"/>
      <c r="H13" s="273"/>
      <c r="I13" s="273"/>
      <c r="J13" s="274">
        <f>SUM(J15:J16)</f>
        <v>0</v>
      </c>
      <c r="K13" s="275">
        <f>J13-C13</f>
        <v>0</v>
      </c>
      <c r="L13" s="73"/>
      <c r="M13" s="73"/>
      <c r="N13" s="73"/>
      <c r="O13" s="72"/>
    </row>
    <row r="14" spans="2:16" x14ac:dyDescent="0.25">
      <c r="B14" s="74" t="s">
        <v>4</v>
      </c>
      <c r="C14" s="14">
        <f>SUM(C19,C24,C29,C34,C39,C44,C49,C54,C59,C64)</f>
        <v>0</v>
      </c>
      <c r="D14" s="15"/>
      <c r="E14" s="259"/>
      <c r="F14" s="16"/>
      <c r="G14" s="201"/>
      <c r="H14" s="201"/>
      <c r="I14" s="201"/>
      <c r="J14" s="135">
        <f>SUM(C19,C24,C29,C34,C39,C44,C49,C54,C59,C64)</f>
        <v>0</v>
      </c>
      <c r="K14" s="275">
        <f>J14-C14</f>
        <v>0</v>
      </c>
      <c r="L14" s="16"/>
      <c r="M14" s="16"/>
      <c r="N14" s="16"/>
      <c r="O14" s="15"/>
      <c r="P14"/>
    </row>
    <row r="15" spans="2:16" x14ac:dyDescent="0.25">
      <c r="B15" s="13" t="s">
        <v>2</v>
      </c>
      <c r="C15" s="135">
        <f>SUM(C20,C25,C30,C35,C40,C45,C50,C55,C60,C65)</f>
        <v>0</v>
      </c>
      <c r="D15" s="15"/>
      <c r="E15" s="259"/>
      <c r="F15" s="16"/>
      <c r="G15" s="201"/>
      <c r="H15" s="201"/>
      <c r="I15" s="201"/>
      <c r="J15" s="135">
        <f>SUM(I20,I25,I30,I35,I40,I45,I50,I55,I60,I65)</f>
        <v>0</v>
      </c>
      <c r="K15" s="275">
        <f>J15-C15</f>
        <v>0</v>
      </c>
      <c r="L15" s="16"/>
      <c r="M15" s="16"/>
      <c r="N15" s="16"/>
      <c r="O15" s="15"/>
      <c r="P15"/>
    </row>
    <row r="16" spans="2:16" s="27" customFormat="1" ht="15.75" thickBot="1" x14ac:dyDescent="0.3">
      <c r="B16" s="13" t="s">
        <v>6</v>
      </c>
      <c r="C16" s="147">
        <f>SUM(C21,C26,C31,C36,C41,C46,C51,C56,C61,C66,)</f>
        <v>0</v>
      </c>
      <c r="D16" s="261"/>
      <c r="E16" s="260"/>
      <c r="F16" s="56"/>
      <c r="G16" s="202"/>
      <c r="H16" s="202"/>
      <c r="I16" s="202"/>
      <c r="J16" s="135">
        <f>SUM(I21,I26,I31,I36,I41,I46,I51,I56,I61,I66)</f>
        <v>0</v>
      </c>
      <c r="K16" s="275">
        <f>J16-C16</f>
        <v>0</v>
      </c>
      <c r="L16" s="56"/>
      <c r="M16" s="56"/>
      <c r="N16" s="56"/>
      <c r="O16" s="84"/>
    </row>
    <row r="17" spans="2:16" ht="15.75" thickBot="1" x14ac:dyDescent="0.3">
      <c r="B17" s="89"/>
      <c r="C17" s="90"/>
      <c r="D17" s="91"/>
      <c r="E17" s="64"/>
      <c r="F17" s="64"/>
      <c r="G17" s="276"/>
      <c r="H17" s="276"/>
      <c r="I17" s="276"/>
      <c r="J17" s="276"/>
      <c r="K17" s="276"/>
      <c r="L17" s="64"/>
      <c r="M17" s="64"/>
      <c r="N17" s="64"/>
      <c r="O17" s="64"/>
      <c r="P17"/>
    </row>
    <row r="18" spans="2:16" x14ac:dyDescent="0.25">
      <c r="B18" s="543" t="str">
        <f>'Plankosten Netzreserve'!B18</f>
        <v xml:space="preserve">Kraftwerk 1 </v>
      </c>
      <c r="C18" s="146">
        <f>SUM(C20+C21)</f>
        <v>0</v>
      </c>
      <c r="D18" s="205"/>
      <c r="E18" s="203"/>
      <c r="F18" s="52"/>
      <c r="G18" s="277"/>
      <c r="H18" s="277"/>
      <c r="I18" s="146">
        <f>SUM(I20+I21)</f>
        <v>0</v>
      </c>
      <c r="J18" s="278">
        <f>I18</f>
        <v>0</v>
      </c>
      <c r="K18" s="279">
        <f>J18-C18</f>
        <v>0</v>
      </c>
      <c r="L18" s="52"/>
      <c r="M18" s="52"/>
      <c r="N18" s="52"/>
      <c r="O18" s="123"/>
      <c r="P18"/>
    </row>
    <row r="19" spans="2:16" x14ac:dyDescent="0.25">
      <c r="B19" s="124" t="s">
        <v>4</v>
      </c>
      <c r="C19" s="553">
        <f>'Plankosten Netzreserve'!C19</f>
        <v>0</v>
      </c>
      <c r="D19" s="193"/>
      <c r="E19" s="204"/>
      <c r="F19" s="50"/>
      <c r="G19" s="280"/>
      <c r="H19" s="280"/>
      <c r="I19" s="280"/>
      <c r="J19" s="281"/>
      <c r="K19" s="281"/>
      <c r="L19" s="50"/>
      <c r="M19" s="50"/>
      <c r="N19" s="50"/>
      <c r="O19" s="125"/>
      <c r="P19"/>
    </row>
    <row r="20" spans="2:16" x14ac:dyDescent="0.25">
      <c r="B20" s="124" t="s">
        <v>8</v>
      </c>
      <c r="C20" s="235">
        <v>0</v>
      </c>
      <c r="D20" s="193"/>
      <c r="E20" s="204"/>
      <c r="F20" s="50"/>
      <c r="G20" s="280"/>
      <c r="H20" s="280"/>
      <c r="I20" s="282">
        <f>IF(C20-G20-H20&lt;C20,C20-G20-H20,C20)</f>
        <v>0</v>
      </c>
      <c r="J20" s="281"/>
      <c r="K20" s="281"/>
      <c r="L20" s="50"/>
      <c r="M20" s="50"/>
      <c r="N20" s="50"/>
      <c r="O20" s="125"/>
      <c r="P20"/>
    </row>
    <row r="21" spans="2:16" ht="15.75" thickBot="1" x14ac:dyDescent="0.3">
      <c r="B21" s="544" t="s">
        <v>6</v>
      </c>
      <c r="C21" s="545">
        <f>'Nachweise Arbeitsk. Netzreserve'!B7-'Nachweise Arbeitsk. Netzreserve'!C7</f>
        <v>0</v>
      </c>
      <c r="D21" s="546"/>
      <c r="E21" s="204"/>
      <c r="F21" s="50"/>
      <c r="G21" s="280"/>
      <c r="H21" s="280"/>
      <c r="I21" s="282">
        <f>IF(C21-G21-H21&lt;C21,C21-G21-H21,C21)</f>
        <v>0</v>
      </c>
      <c r="J21" s="281"/>
      <c r="K21" s="281"/>
      <c r="L21" s="50"/>
      <c r="M21" s="50"/>
      <c r="N21" s="50"/>
      <c r="O21" s="125"/>
      <c r="P21"/>
    </row>
    <row r="22" spans="2:16" s="27" customFormat="1" ht="15.75" thickBot="1" x14ac:dyDescent="0.3">
      <c r="B22" s="100"/>
      <c r="C22" s="122"/>
      <c r="D22" s="40"/>
      <c r="E22" s="3"/>
      <c r="F22" s="3"/>
      <c r="G22" s="283"/>
      <c r="H22" s="283"/>
      <c r="I22" s="283"/>
      <c r="J22" s="284"/>
      <c r="K22" s="284"/>
      <c r="L22" s="3"/>
      <c r="M22" s="3"/>
      <c r="N22" s="3"/>
      <c r="O22" s="3"/>
    </row>
    <row r="23" spans="2:16" x14ac:dyDescent="0.25">
      <c r="B23" s="543" t="str">
        <f>'Plankosten Netzreserve'!B25</f>
        <v>Kraftwerk 2</v>
      </c>
      <c r="C23" s="146">
        <f>SUM(C25+C26)</f>
        <v>0</v>
      </c>
      <c r="D23" s="205"/>
      <c r="E23" s="95"/>
      <c r="F23" s="96"/>
      <c r="G23" s="285"/>
      <c r="H23" s="285"/>
      <c r="I23" s="286">
        <f>SUM(I25+I26)</f>
        <v>0</v>
      </c>
      <c r="J23" s="287">
        <f>I23</f>
        <v>0</v>
      </c>
      <c r="K23" s="288">
        <f>J23-C23</f>
        <v>0</v>
      </c>
      <c r="L23" s="96"/>
      <c r="M23" s="96"/>
      <c r="N23" s="96"/>
      <c r="O23" s="126"/>
      <c r="P23"/>
    </row>
    <row r="24" spans="2:16" x14ac:dyDescent="0.25">
      <c r="B24" s="124" t="s">
        <v>4</v>
      </c>
      <c r="C24" s="553">
        <f>'Plankosten Netzreserve'!C26</f>
        <v>0</v>
      </c>
      <c r="D24" s="193"/>
      <c r="E24" s="49"/>
      <c r="F24" s="50"/>
      <c r="G24" s="280"/>
      <c r="H24" s="280"/>
      <c r="I24" s="280"/>
      <c r="J24" s="281"/>
      <c r="K24" s="281"/>
      <c r="L24" s="50"/>
      <c r="M24" s="50"/>
      <c r="N24" s="50"/>
      <c r="O24" s="125"/>
      <c r="P24"/>
    </row>
    <row r="25" spans="2:16" x14ac:dyDescent="0.25">
      <c r="B25" s="124" t="s">
        <v>8</v>
      </c>
      <c r="C25" s="235">
        <v>0</v>
      </c>
      <c r="D25" s="193"/>
      <c r="E25" s="49"/>
      <c r="F25" s="50"/>
      <c r="G25" s="280"/>
      <c r="H25" s="280"/>
      <c r="I25" s="282">
        <f>IF(C25-G25-H25&lt;C25,C25-G25-H25,C25)</f>
        <v>0</v>
      </c>
      <c r="J25" s="281"/>
      <c r="K25" s="281"/>
      <c r="L25" s="50"/>
      <c r="M25" s="50"/>
      <c r="N25" s="50"/>
      <c r="O25" s="125"/>
      <c r="P25"/>
    </row>
    <row r="26" spans="2:16" ht="15.75" thickBot="1" x14ac:dyDescent="0.3">
      <c r="B26" s="544" t="s">
        <v>6</v>
      </c>
      <c r="C26" s="545">
        <f>'Nachweise Arbeitsk. Netzreserve'!B51-'Nachweise Arbeitsk. Netzreserve'!C51</f>
        <v>0</v>
      </c>
      <c r="D26" s="546"/>
      <c r="E26" s="49"/>
      <c r="F26" s="50"/>
      <c r="G26" s="280"/>
      <c r="H26" s="280"/>
      <c r="I26" s="282">
        <f>IF(C26-G26-H26&lt;C26,C26-G26-H26,C26)</f>
        <v>0</v>
      </c>
      <c r="J26" s="281"/>
      <c r="K26" s="281"/>
      <c r="L26" s="50"/>
      <c r="M26" s="50"/>
      <c r="N26" s="50"/>
      <c r="O26" s="125"/>
      <c r="P26"/>
    </row>
    <row r="27" spans="2:16" s="27" customFormat="1" ht="15.75" thickBot="1" x14ac:dyDescent="0.3">
      <c r="B27" s="100"/>
      <c r="C27" s="101"/>
      <c r="D27" s="40"/>
      <c r="E27" s="3"/>
      <c r="F27" s="3"/>
      <c r="G27" s="283"/>
      <c r="H27" s="283"/>
      <c r="I27" s="289"/>
      <c r="J27" s="290"/>
      <c r="K27" s="290"/>
      <c r="L27" s="3"/>
      <c r="M27" s="3"/>
      <c r="N27" s="3"/>
      <c r="O27" s="3"/>
    </row>
    <row r="28" spans="2:16" s="27" customFormat="1" x14ac:dyDescent="0.25">
      <c r="B28" s="543" t="str">
        <f>'Plankosten Netzreserve'!B32</f>
        <v>Kraftwerk 3</v>
      </c>
      <c r="C28" s="146">
        <f>SUM(C30+C31)</f>
        <v>0</v>
      </c>
      <c r="D28" s="205"/>
      <c r="E28" s="51"/>
      <c r="F28" s="52"/>
      <c r="G28" s="277"/>
      <c r="H28" s="277"/>
      <c r="I28" s="146">
        <f>SUM(I30+I31)</f>
        <v>0</v>
      </c>
      <c r="J28" s="278">
        <f>I28</f>
        <v>0</v>
      </c>
      <c r="K28" s="279">
        <f>J28-C28</f>
        <v>0</v>
      </c>
      <c r="L28" s="52"/>
      <c r="M28" s="52"/>
      <c r="N28" s="52"/>
      <c r="O28" s="123"/>
    </row>
    <row r="29" spans="2:16" s="27" customFormat="1" x14ac:dyDescent="0.25">
      <c r="B29" s="124" t="s">
        <v>4</v>
      </c>
      <c r="C29" s="553">
        <f>'Plankosten Netzreserve'!C33</f>
        <v>0</v>
      </c>
      <c r="D29" s="193"/>
      <c r="E29" s="49"/>
      <c r="F29" s="50"/>
      <c r="G29" s="280"/>
      <c r="H29" s="280"/>
      <c r="I29" s="280"/>
      <c r="J29" s="281"/>
      <c r="K29" s="281"/>
      <c r="L29" s="50"/>
      <c r="M29" s="50"/>
      <c r="N29" s="50"/>
      <c r="O29" s="125"/>
    </row>
    <row r="30" spans="2:16" s="27" customFormat="1" x14ac:dyDescent="0.25">
      <c r="B30" s="124" t="s">
        <v>8</v>
      </c>
      <c r="C30" s="235">
        <v>0</v>
      </c>
      <c r="D30" s="193"/>
      <c r="E30" s="49"/>
      <c r="F30" s="50"/>
      <c r="G30" s="280"/>
      <c r="H30" s="280"/>
      <c r="I30" s="282">
        <f>IF(C30-G30-H30&lt;C30,C30-G30-H30,C30)</f>
        <v>0</v>
      </c>
      <c r="J30" s="281"/>
      <c r="K30" s="281"/>
      <c r="L30" s="50"/>
      <c r="M30" s="50"/>
      <c r="N30" s="50"/>
      <c r="O30" s="125"/>
    </row>
    <row r="31" spans="2:16" s="27" customFormat="1" ht="15.75" thickBot="1" x14ac:dyDescent="0.3">
      <c r="B31" s="544" t="s">
        <v>6</v>
      </c>
      <c r="C31" s="545">
        <f>'Nachweise Arbeitsk. Netzreserve'!B95-'Nachweise Arbeitsk. Netzreserve'!C95</f>
        <v>0</v>
      </c>
      <c r="D31" s="546"/>
      <c r="E31" s="49"/>
      <c r="F31" s="50"/>
      <c r="G31" s="280"/>
      <c r="H31" s="280"/>
      <c r="I31" s="282">
        <f>IF(C31-G31-H31&lt;C31,C31-G31-H31,C31)</f>
        <v>0</v>
      </c>
      <c r="J31" s="281"/>
      <c r="K31" s="281"/>
      <c r="L31" s="50"/>
      <c r="M31" s="50"/>
      <c r="N31" s="50"/>
      <c r="O31" s="125"/>
    </row>
    <row r="32" spans="2:16" s="27" customFormat="1" ht="15.75" thickBot="1" x14ac:dyDescent="0.3">
      <c r="B32" s="100"/>
      <c r="C32" s="101"/>
      <c r="D32" s="40"/>
      <c r="E32" s="3"/>
      <c r="F32" s="3"/>
      <c r="G32" s="283"/>
      <c r="H32" s="283"/>
      <c r="I32" s="289"/>
      <c r="J32" s="290"/>
      <c r="K32" s="290"/>
      <c r="L32" s="3"/>
      <c r="M32" s="3"/>
      <c r="N32" s="3"/>
      <c r="O32" s="3"/>
    </row>
    <row r="33" spans="2:15" s="27" customFormat="1" x14ac:dyDescent="0.25">
      <c r="B33" s="543" t="str">
        <f>'Plankosten Netzreserve'!B39</f>
        <v xml:space="preserve">Kraftwerk 4 </v>
      </c>
      <c r="C33" s="146">
        <f>SUM(C35+C36)</f>
        <v>0</v>
      </c>
      <c r="D33" s="205"/>
      <c r="E33" s="51"/>
      <c r="F33" s="52"/>
      <c r="G33" s="277"/>
      <c r="H33" s="277"/>
      <c r="I33" s="146">
        <f>SUM(I35+I36)</f>
        <v>0</v>
      </c>
      <c r="J33" s="278">
        <f>I33</f>
        <v>0</v>
      </c>
      <c r="K33" s="279">
        <f>J33-C33</f>
        <v>0</v>
      </c>
      <c r="L33" s="52"/>
      <c r="M33" s="52"/>
      <c r="N33" s="52"/>
      <c r="O33" s="123"/>
    </row>
    <row r="34" spans="2:15" s="27" customFormat="1" x14ac:dyDescent="0.25">
      <c r="B34" s="124" t="s">
        <v>4</v>
      </c>
      <c r="C34" s="553">
        <f>'Plankosten Netzreserve'!C40</f>
        <v>0</v>
      </c>
      <c r="D34" s="193"/>
      <c r="E34" s="49"/>
      <c r="F34" s="50"/>
      <c r="G34" s="280"/>
      <c r="H34" s="280"/>
      <c r="I34" s="280"/>
      <c r="J34" s="281"/>
      <c r="K34" s="281"/>
      <c r="L34" s="50"/>
      <c r="M34" s="50"/>
      <c r="N34" s="50"/>
      <c r="O34" s="125"/>
    </row>
    <row r="35" spans="2:15" s="27" customFormat="1" x14ac:dyDescent="0.25">
      <c r="B35" s="124" t="s">
        <v>8</v>
      </c>
      <c r="C35" s="235">
        <v>0</v>
      </c>
      <c r="D35" s="193"/>
      <c r="E35" s="49"/>
      <c r="F35" s="50"/>
      <c r="G35" s="280"/>
      <c r="H35" s="280"/>
      <c r="I35" s="282">
        <f>IF(C35-G35-H35&lt;C35,C35-G35-H35,C35)</f>
        <v>0</v>
      </c>
      <c r="J35" s="281"/>
      <c r="K35" s="281"/>
      <c r="L35" s="50"/>
      <c r="M35" s="50"/>
      <c r="N35" s="50"/>
      <c r="O35" s="125"/>
    </row>
    <row r="36" spans="2:15" s="27" customFormat="1" ht="15.75" thickBot="1" x14ac:dyDescent="0.3">
      <c r="B36" s="544" t="s">
        <v>6</v>
      </c>
      <c r="C36" s="545">
        <f>'Nachweise Arbeitsk. Netzreserve'!B139-'Nachweise Arbeitsk. Netzreserve'!C139</f>
        <v>0</v>
      </c>
      <c r="D36" s="546"/>
      <c r="E36" s="49"/>
      <c r="F36" s="50"/>
      <c r="G36" s="280"/>
      <c r="H36" s="280"/>
      <c r="I36" s="282">
        <f>IF(C36-G36-H36&lt;C36,C36-G36-H36,C36)</f>
        <v>0</v>
      </c>
      <c r="J36" s="281"/>
      <c r="K36" s="281"/>
      <c r="L36" s="50"/>
      <c r="M36" s="50"/>
      <c r="N36" s="50"/>
      <c r="O36" s="125"/>
    </row>
    <row r="37" spans="2:15" s="27" customFormat="1" ht="15.75" thickBot="1" x14ac:dyDescent="0.3">
      <c r="B37" s="100"/>
      <c r="C37" s="101"/>
      <c r="D37" s="102"/>
      <c r="E37" s="103"/>
      <c r="F37" s="103"/>
      <c r="G37" s="289"/>
      <c r="H37" s="289"/>
      <c r="I37" s="289"/>
      <c r="J37" s="291"/>
      <c r="K37" s="291"/>
      <c r="L37" s="103"/>
      <c r="M37" s="103"/>
      <c r="N37" s="103"/>
      <c r="O37" s="103"/>
    </row>
    <row r="38" spans="2:15" s="27" customFormat="1" x14ac:dyDescent="0.25">
      <c r="B38" s="543" t="str">
        <f>'Plankosten Netzreserve'!B46</f>
        <v>Kraftwerk 5</v>
      </c>
      <c r="C38" s="146">
        <f>SUM(C40+C41)</f>
        <v>0</v>
      </c>
      <c r="D38" s="205"/>
      <c r="E38" s="51"/>
      <c r="F38" s="52"/>
      <c r="G38" s="277"/>
      <c r="H38" s="277"/>
      <c r="I38" s="146">
        <f>SUM(I40+I41)</f>
        <v>0</v>
      </c>
      <c r="J38" s="278">
        <f>I38</f>
        <v>0</v>
      </c>
      <c r="K38" s="279">
        <f>J38-C38</f>
        <v>0</v>
      </c>
      <c r="L38" s="52"/>
      <c r="M38" s="52"/>
      <c r="N38" s="52"/>
      <c r="O38" s="123"/>
    </row>
    <row r="39" spans="2:15" s="27" customFormat="1" x14ac:dyDescent="0.25">
      <c r="B39" s="124" t="s">
        <v>4</v>
      </c>
      <c r="C39" s="553">
        <f>'Plankosten Netzreserve'!C47</f>
        <v>0</v>
      </c>
      <c r="D39" s="193"/>
      <c r="E39" s="49"/>
      <c r="F39" s="50"/>
      <c r="G39" s="280"/>
      <c r="H39" s="280"/>
      <c r="I39" s="280"/>
      <c r="J39" s="281"/>
      <c r="K39" s="281"/>
      <c r="L39" s="50"/>
      <c r="M39" s="50"/>
      <c r="N39" s="50"/>
      <c r="O39" s="125"/>
    </row>
    <row r="40" spans="2:15" s="27" customFormat="1" x14ac:dyDescent="0.25">
      <c r="B40" s="124" t="s">
        <v>8</v>
      </c>
      <c r="C40" s="235">
        <v>0</v>
      </c>
      <c r="D40" s="193"/>
      <c r="E40" s="49"/>
      <c r="F40" s="50"/>
      <c r="G40" s="280"/>
      <c r="H40" s="280"/>
      <c r="I40" s="282">
        <f>IF(C40-G40-H40&lt;C40,C40-G40-H40,C40)</f>
        <v>0</v>
      </c>
      <c r="J40" s="281"/>
      <c r="K40" s="281"/>
      <c r="L40" s="50"/>
      <c r="M40" s="50"/>
      <c r="N40" s="50"/>
      <c r="O40" s="125"/>
    </row>
    <row r="41" spans="2:15" s="27" customFormat="1" ht="15.75" thickBot="1" x14ac:dyDescent="0.3">
      <c r="B41" s="544" t="s">
        <v>6</v>
      </c>
      <c r="C41" s="545">
        <f>'Nachweise Arbeitsk. Netzreserve'!B183-'Nachweise Arbeitsk. Netzreserve'!C183</f>
        <v>0</v>
      </c>
      <c r="D41" s="546"/>
      <c r="E41" s="49"/>
      <c r="F41" s="50"/>
      <c r="G41" s="280"/>
      <c r="H41" s="280"/>
      <c r="I41" s="282">
        <f>IF(C41-G41-H41&lt;C41,C41-G41-H41,C41)</f>
        <v>0</v>
      </c>
      <c r="J41" s="281"/>
      <c r="K41" s="281"/>
      <c r="L41" s="50"/>
      <c r="M41" s="50"/>
      <c r="N41" s="50"/>
      <c r="O41" s="125"/>
    </row>
    <row r="42" spans="2:15" s="27" customFormat="1" ht="15.75" thickBot="1" x14ac:dyDescent="0.3">
      <c r="B42" s="100"/>
      <c r="C42" s="104"/>
      <c r="D42" s="40"/>
      <c r="E42" s="3"/>
      <c r="F42" s="3"/>
      <c r="G42" s="283"/>
      <c r="H42" s="283"/>
      <c r="I42" s="289"/>
      <c r="J42" s="290"/>
      <c r="K42" s="290"/>
      <c r="L42" s="3"/>
      <c r="M42" s="3"/>
      <c r="N42" s="3"/>
      <c r="O42" s="3"/>
    </row>
    <row r="43" spans="2:15" s="27" customFormat="1" x14ac:dyDescent="0.25">
      <c r="B43" s="543" t="str">
        <f>'Plankosten Netzreserve'!B53</f>
        <v>Kraftwerk 6</v>
      </c>
      <c r="C43" s="146">
        <f>SUM(C45+C46)</f>
        <v>0</v>
      </c>
      <c r="D43" s="205"/>
      <c r="E43" s="51"/>
      <c r="F43" s="52"/>
      <c r="G43" s="277"/>
      <c r="H43" s="277"/>
      <c r="I43" s="146">
        <f>SUM(I45+I46)</f>
        <v>0</v>
      </c>
      <c r="J43" s="278">
        <f>I43</f>
        <v>0</v>
      </c>
      <c r="K43" s="279">
        <f>J43-C43</f>
        <v>0</v>
      </c>
      <c r="L43" s="52"/>
      <c r="M43" s="52"/>
      <c r="N43" s="52"/>
      <c r="O43" s="123"/>
    </row>
    <row r="44" spans="2:15" s="27" customFormat="1" x14ac:dyDescent="0.25">
      <c r="B44" s="124" t="s">
        <v>4</v>
      </c>
      <c r="C44" s="553">
        <f>'Plankosten Netzreserve'!C54</f>
        <v>0</v>
      </c>
      <c r="D44" s="193"/>
      <c r="E44" s="49"/>
      <c r="F44" s="50"/>
      <c r="G44" s="280"/>
      <c r="H44" s="280"/>
      <c r="I44" s="280"/>
      <c r="J44" s="281"/>
      <c r="K44" s="281"/>
      <c r="L44" s="50"/>
      <c r="M44" s="50"/>
      <c r="N44" s="50"/>
      <c r="O44" s="125"/>
    </row>
    <row r="45" spans="2:15" s="27" customFormat="1" x14ac:dyDescent="0.25">
      <c r="B45" s="124" t="s">
        <v>8</v>
      </c>
      <c r="C45" s="235">
        <v>0</v>
      </c>
      <c r="D45" s="193"/>
      <c r="E45" s="49"/>
      <c r="F45" s="50"/>
      <c r="G45" s="280"/>
      <c r="H45" s="280"/>
      <c r="I45" s="282">
        <f>IF(C45-G45-H45&lt;C45,C45-G45-H45,C45)</f>
        <v>0</v>
      </c>
      <c r="J45" s="281"/>
      <c r="K45" s="281"/>
      <c r="L45" s="50"/>
      <c r="M45" s="50"/>
      <c r="N45" s="50"/>
      <c r="O45" s="125"/>
    </row>
    <row r="46" spans="2:15" s="27" customFormat="1" ht="15.75" thickBot="1" x14ac:dyDescent="0.3">
      <c r="B46" s="544" t="s">
        <v>6</v>
      </c>
      <c r="C46" s="545">
        <f>'Nachweise Arbeitsk. Netzreserve'!B227-'Nachweise Arbeitsk. Netzreserve'!C227</f>
        <v>0</v>
      </c>
      <c r="D46" s="546"/>
      <c r="E46" s="49"/>
      <c r="F46" s="50"/>
      <c r="G46" s="280"/>
      <c r="H46" s="280"/>
      <c r="I46" s="282">
        <f>IF(C46-G46-H46&lt;C46,C46-G46-H46,C46)</f>
        <v>0</v>
      </c>
      <c r="J46" s="281"/>
      <c r="K46" s="281"/>
      <c r="L46" s="50"/>
      <c r="M46" s="50"/>
      <c r="N46" s="50"/>
      <c r="O46" s="125"/>
    </row>
    <row r="47" spans="2:15" s="27" customFormat="1" ht="15.75" thickBot="1" x14ac:dyDescent="0.3">
      <c r="B47" s="105"/>
      <c r="C47" s="104"/>
      <c r="D47" s="102"/>
      <c r="E47" s="103"/>
      <c r="F47" s="103"/>
      <c r="G47" s="289"/>
      <c r="H47" s="289"/>
      <c r="I47" s="289"/>
      <c r="J47" s="291"/>
      <c r="K47" s="291"/>
      <c r="L47" s="103"/>
      <c r="M47" s="103"/>
      <c r="N47" s="103"/>
      <c r="O47" s="103"/>
    </row>
    <row r="48" spans="2:15" s="27" customFormat="1" x14ac:dyDescent="0.25">
      <c r="B48" s="543" t="str">
        <f>'Plankosten Netzreserve'!B60</f>
        <v>Kraftwerk 7</v>
      </c>
      <c r="C48" s="146">
        <f>SUM(C50+C51)</f>
        <v>0</v>
      </c>
      <c r="D48" s="205"/>
      <c r="E48" s="51"/>
      <c r="F48" s="52"/>
      <c r="G48" s="277"/>
      <c r="H48" s="277"/>
      <c r="I48" s="146">
        <f>SUM(I50+I51)</f>
        <v>0</v>
      </c>
      <c r="J48" s="278">
        <f>I48</f>
        <v>0</v>
      </c>
      <c r="K48" s="279">
        <f>J48-C48</f>
        <v>0</v>
      </c>
      <c r="L48" s="52"/>
      <c r="M48" s="52"/>
      <c r="N48" s="52"/>
      <c r="O48" s="123"/>
    </row>
    <row r="49" spans="2:15" s="27" customFormat="1" x14ac:dyDescent="0.25">
      <c r="B49" s="124" t="s">
        <v>4</v>
      </c>
      <c r="C49" s="553">
        <f>'Plankosten Netzreserve'!C61</f>
        <v>0</v>
      </c>
      <c r="D49" s="193"/>
      <c r="E49" s="49"/>
      <c r="F49" s="50"/>
      <c r="G49" s="280"/>
      <c r="H49" s="280"/>
      <c r="I49" s="280"/>
      <c r="J49" s="281"/>
      <c r="K49" s="281"/>
      <c r="L49" s="50"/>
      <c r="M49" s="50"/>
      <c r="N49" s="50"/>
      <c r="O49" s="125"/>
    </row>
    <row r="50" spans="2:15" s="27" customFormat="1" x14ac:dyDescent="0.25">
      <c r="B50" s="124" t="s">
        <v>8</v>
      </c>
      <c r="C50" s="235">
        <v>0</v>
      </c>
      <c r="D50" s="193"/>
      <c r="E50" s="49"/>
      <c r="F50" s="50"/>
      <c r="G50" s="280"/>
      <c r="H50" s="280"/>
      <c r="I50" s="282">
        <f>IF(C50-G50-H50&lt;C50,C50-G50-H50,C50)</f>
        <v>0</v>
      </c>
      <c r="J50" s="281"/>
      <c r="K50" s="281"/>
      <c r="L50" s="50"/>
      <c r="M50" s="50"/>
      <c r="N50" s="50"/>
      <c r="O50" s="125"/>
    </row>
    <row r="51" spans="2:15" s="27" customFormat="1" ht="15.75" thickBot="1" x14ac:dyDescent="0.3">
      <c r="B51" s="544" t="s">
        <v>6</v>
      </c>
      <c r="C51" s="545">
        <f>'Nachweise Arbeitsk. Netzreserve'!B271-'Nachweise Arbeitsk. Netzreserve'!C271</f>
        <v>0</v>
      </c>
      <c r="D51" s="546"/>
      <c r="E51" s="49"/>
      <c r="F51" s="50"/>
      <c r="G51" s="280"/>
      <c r="H51" s="280"/>
      <c r="I51" s="282">
        <f>IF(C51-G51-H51&lt;C51,C51-G51-H51,C51)</f>
        <v>0</v>
      </c>
      <c r="J51" s="281"/>
      <c r="K51" s="281"/>
      <c r="L51" s="50"/>
      <c r="M51" s="50"/>
      <c r="N51" s="50"/>
      <c r="O51" s="125"/>
    </row>
    <row r="52" spans="2:15" s="27" customFormat="1" ht="15.75" thickBot="1" x14ac:dyDescent="0.3">
      <c r="B52" s="105"/>
      <c r="C52" s="104"/>
      <c r="D52" s="102"/>
      <c r="E52" s="103"/>
      <c r="F52" s="103"/>
      <c r="G52" s="289"/>
      <c r="H52" s="289"/>
      <c r="I52" s="289"/>
      <c r="J52" s="291"/>
      <c r="K52" s="291"/>
      <c r="L52" s="103"/>
      <c r="M52" s="103"/>
      <c r="N52" s="103"/>
      <c r="O52" s="103"/>
    </row>
    <row r="53" spans="2:15" s="27" customFormat="1" x14ac:dyDescent="0.25">
      <c r="B53" s="543" t="str">
        <f>'Plankosten Netzreserve'!B67</f>
        <v>Kraftwerk 8</v>
      </c>
      <c r="C53" s="146">
        <f>SUM(C55+C56)</f>
        <v>0</v>
      </c>
      <c r="D53" s="205"/>
      <c r="E53" s="51"/>
      <c r="F53" s="52"/>
      <c r="G53" s="277"/>
      <c r="H53" s="277"/>
      <c r="I53" s="146">
        <f>SUM(I55+I56)</f>
        <v>0</v>
      </c>
      <c r="J53" s="278">
        <f>I53</f>
        <v>0</v>
      </c>
      <c r="K53" s="279">
        <f>J53-C53</f>
        <v>0</v>
      </c>
      <c r="L53" s="52"/>
      <c r="M53" s="52"/>
      <c r="N53" s="52"/>
      <c r="O53" s="123"/>
    </row>
    <row r="54" spans="2:15" s="27" customFormat="1" x14ac:dyDescent="0.25">
      <c r="B54" s="124" t="s">
        <v>4</v>
      </c>
      <c r="C54" s="553">
        <f>'Plankosten Netzreserve'!C68</f>
        <v>0</v>
      </c>
      <c r="D54" s="193"/>
      <c r="E54" s="49"/>
      <c r="F54" s="50"/>
      <c r="G54" s="280"/>
      <c r="H54" s="280"/>
      <c r="I54" s="280"/>
      <c r="J54" s="281"/>
      <c r="K54" s="281"/>
      <c r="L54" s="50"/>
      <c r="M54" s="50"/>
      <c r="N54" s="50"/>
      <c r="O54" s="125"/>
    </row>
    <row r="55" spans="2:15" s="27" customFormat="1" x14ac:dyDescent="0.25">
      <c r="B55" s="124" t="s">
        <v>8</v>
      </c>
      <c r="C55" s="235">
        <v>0</v>
      </c>
      <c r="D55" s="193"/>
      <c r="E55" s="49"/>
      <c r="F55" s="50"/>
      <c r="G55" s="280"/>
      <c r="H55" s="280"/>
      <c r="I55" s="282">
        <f>IF(C55-G55-H55&lt;C55,C55-G55-H55,C55)</f>
        <v>0</v>
      </c>
      <c r="J55" s="281"/>
      <c r="K55" s="281"/>
      <c r="L55" s="50"/>
      <c r="M55" s="50"/>
      <c r="N55" s="50"/>
      <c r="O55" s="125"/>
    </row>
    <row r="56" spans="2:15" s="27" customFormat="1" ht="15.75" thickBot="1" x14ac:dyDescent="0.3">
      <c r="B56" s="544" t="s">
        <v>6</v>
      </c>
      <c r="C56" s="545">
        <f>'Nachweise Arbeitsk. Netzreserve'!B315-'Nachweise Arbeitsk. Netzreserve'!C315</f>
        <v>0</v>
      </c>
      <c r="D56" s="546"/>
      <c r="E56" s="49"/>
      <c r="F56" s="50"/>
      <c r="G56" s="280"/>
      <c r="H56" s="280"/>
      <c r="I56" s="282">
        <f>IF(C56-G56-H56&lt;C56,C56-G56-H56,C56)</f>
        <v>0</v>
      </c>
      <c r="J56" s="281"/>
      <c r="K56" s="281"/>
      <c r="L56" s="50"/>
      <c r="M56" s="50"/>
      <c r="N56" s="50"/>
      <c r="O56" s="125"/>
    </row>
    <row r="57" spans="2:15" s="27" customFormat="1" ht="15.75" thickBot="1" x14ac:dyDescent="0.3">
      <c r="B57" s="105"/>
      <c r="C57" s="104"/>
      <c r="D57" s="102"/>
      <c r="E57" s="103"/>
      <c r="F57" s="103"/>
      <c r="G57" s="289"/>
      <c r="H57" s="289"/>
      <c r="I57" s="289"/>
      <c r="J57" s="291"/>
      <c r="K57" s="291"/>
      <c r="L57" s="103"/>
      <c r="M57" s="103"/>
      <c r="N57" s="103"/>
      <c r="O57" s="103"/>
    </row>
    <row r="58" spans="2:15" s="27" customFormat="1" x14ac:dyDescent="0.25">
      <c r="B58" s="543" t="str">
        <f>'Plankosten Netzreserve'!B74</f>
        <v>Kraftwerk 9</v>
      </c>
      <c r="C58" s="146">
        <f>SUM(C60+C61)</f>
        <v>0</v>
      </c>
      <c r="D58" s="205"/>
      <c r="E58" s="51"/>
      <c r="F58" s="52"/>
      <c r="G58" s="277"/>
      <c r="H58" s="277"/>
      <c r="I58" s="146">
        <f>SUM(I60+I61)</f>
        <v>0</v>
      </c>
      <c r="J58" s="278">
        <f>I58</f>
        <v>0</v>
      </c>
      <c r="K58" s="279">
        <f>J58-C58</f>
        <v>0</v>
      </c>
      <c r="L58" s="52"/>
      <c r="M58" s="52"/>
      <c r="N58" s="52"/>
      <c r="O58" s="123"/>
    </row>
    <row r="59" spans="2:15" s="27" customFormat="1" x14ac:dyDescent="0.25">
      <c r="B59" s="124" t="s">
        <v>4</v>
      </c>
      <c r="C59" s="553">
        <f>'Plankosten Netzreserve'!C75</f>
        <v>0</v>
      </c>
      <c r="D59" s="193"/>
      <c r="E59" s="49"/>
      <c r="F59" s="50"/>
      <c r="G59" s="280"/>
      <c r="H59" s="280"/>
      <c r="I59" s="280"/>
      <c r="J59" s="281"/>
      <c r="K59" s="281"/>
      <c r="L59" s="50"/>
      <c r="M59" s="50"/>
      <c r="N59" s="50"/>
      <c r="O59" s="125"/>
    </row>
    <row r="60" spans="2:15" s="27" customFormat="1" x14ac:dyDescent="0.25">
      <c r="B60" s="124" t="s">
        <v>8</v>
      </c>
      <c r="C60" s="235">
        <v>0</v>
      </c>
      <c r="D60" s="193"/>
      <c r="E60" s="49"/>
      <c r="F60" s="50"/>
      <c r="G60" s="280"/>
      <c r="H60" s="280"/>
      <c r="I60" s="282">
        <f>IF(C60-G60-H60&lt;C60,C60-G60-H60,C60)</f>
        <v>0</v>
      </c>
      <c r="J60" s="281"/>
      <c r="K60" s="281"/>
      <c r="L60" s="50"/>
      <c r="M60" s="50"/>
      <c r="N60" s="50"/>
      <c r="O60" s="125"/>
    </row>
    <row r="61" spans="2:15" s="27" customFormat="1" ht="15.75" thickBot="1" x14ac:dyDescent="0.3">
      <c r="B61" s="544" t="s">
        <v>6</v>
      </c>
      <c r="C61" s="545">
        <f>'Nachweise Arbeitsk. Netzreserve'!B359-'Nachweise Arbeitsk. Netzreserve'!C359</f>
        <v>0</v>
      </c>
      <c r="D61" s="546"/>
      <c r="E61" s="49"/>
      <c r="F61" s="50"/>
      <c r="G61" s="280"/>
      <c r="H61" s="280"/>
      <c r="I61" s="282">
        <f>IF(C61-G61-H61&lt;C61,C61-G61-H61,C61)</f>
        <v>0</v>
      </c>
      <c r="J61" s="281"/>
      <c r="K61" s="281"/>
      <c r="L61" s="50"/>
      <c r="M61" s="50"/>
      <c r="N61" s="50"/>
      <c r="O61" s="125"/>
    </row>
    <row r="62" spans="2:15" s="27" customFormat="1" ht="15.75" thickBot="1" x14ac:dyDescent="0.3">
      <c r="B62" s="100"/>
      <c r="C62" s="101"/>
      <c r="D62" s="40"/>
      <c r="E62" s="103"/>
      <c r="F62" s="103"/>
      <c r="G62" s="289"/>
      <c r="H62" s="289"/>
      <c r="I62" s="289"/>
      <c r="J62" s="291"/>
      <c r="K62" s="291"/>
      <c r="L62" s="103"/>
      <c r="M62" s="103"/>
      <c r="N62" s="103"/>
      <c r="O62" s="103"/>
    </row>
    <row r="63" spans="2:15" s="27" customFormat="1" x14ac:dyDescent="0.25">
      <c r="B63" s="543" t="str">
        <f>'Plankosten Netzreserve'!B81</f>
        <v>Kraftwerk 10</v>
      </c>
      <c r="C63" s="146">
        <f>SUM(C65+C66)</f>
        <v>0</v>
      </c>
      <c r="D63" s="205"/>
      <c r="E63" s="203"/>
      <c r="F63" s="52"/>
      <c r="G63" s="277"/>
      <c r="H63" s="277"/>
      <c r="I63" s="146">
        <f>SUM(I65+I66)</f>
        <v>0</v>
      </c>
      <c r="J63" s="278">
        <f>I63</f>
        <v>0</v>
      </c>
      <c r="K63" s="279">
        <f>J63-C63</f>
        <v>0</v>
      </c>
      <c r="L63" s="52"/>
      <c r="M63" s="52"/>
      <c r="N63" s="52"/>
      <c r="O63" s="123"/>
    </row>
    <row r="64" spans="2:15" s="27" customFormat="1" x14ac:dyDescent="0.25">
      <c r="B64" s="124" t="s">
        <v>4</v>
      </c>
      <c r="C64" s="553">
        <f>'Plankosten Netzreserve'!C82</f>
        <v>0</v>
      </c>
      <c r="D64" s="193"/>
      <c r="E64" s="204"/>
      <c r="F64" s="50"/>
      <c r="G64" s="280"/>
      <c r="H64" s="280"/>
      <c r="I64" s="280"/>
      <c r="J64" s="281"/>
      <c r="K64" s="281"/>
      <c r="L64" s="50"/>
      <c r="M64" s="50"/>
      <c r="N64" s="50"/>
      <c r="O64" s="125"/>
    </row>
    <row r="65" spans="2:16" s="27" customFormat="1" x14ac:dyDescent="0.25">
      <c r="B65" s="124" t="s">
        <v>8</v>
      </c>
      <c r="C65" s="235">
        <v>0</v>
      </c>
      <c r="D65" s="193"/>
      <c r="E65" s="204"/>
      <c r="F65" s="50"/>
      <c r="G65" s="280"/>
      <c r="H65" s="280"/>
      <c r="I65" s="282">
        <f>IF(C65-G65-H65&lt;C65,C65-G65-H65,C65)</f>
        <v>0</v>
      </c>
      <c r="J65" s="281"/>
      <c r="K65" s="281"/>
      <c r="L65" s="50"/>
      <c r="M65" s="50"/>
      <c r="N65" s="50"/>
      <c r="O65" s="125"/>
    </row>
    <row r="66" spans="2:16" s="27" customFormat="1" ht="15.75" thickBot="1" x14ac:dyDescent="0.3">
      <c r="B66" s="544" t="s">
        <v>6</v>
      </c>
      <c r="C66" s="545">
        <f>'Nachweise Arbeitsk. Netzreserve'!B403-'Nachweise Arbeitsk. Netzreserve'!C403</f>
        <v>0</v>
      </c>
      <c r="D66" s="546"/>
      <c r="E66" s="204"/>
      <c r="F66" s="50"/>
      <c r="G66" s="280"/>
      <c r="H66" s="280"/>
      <c r="I66" s="282">
        <f>IF(C66-G66-H66&lt;C66,C66-G66-H66,C66)</f>
        <v>0</v>
      </c>
      <c r="J66" s="281"/>
      <c r="K66" s="281"/>
      <c r="L66" s="50"/>
      <c r="M66" s="50"/>
      <c r="N66" s="50"/>
      <c r="O66" s="125"/>
    </row>
    <row r="67" spans="2:16" s="27" customFormat="1" ht="15.75" thickBot="1" x14ac:dyDescent="0.3">
      <c r="B67" s="4"/>
      <c r="C67" s="25"/>
      <c r="D67" s="17"/>
      <c r="E67" s="64"/>
      <c r="F67" s="64"/>
      <c r="G67" s="276"/>
      <c r="H67" s="276"/>
      <c r="I67" s="292"/>
      <c r="J67" s="293"/>
      <c r="K67" s="293"/>
      <c r="L67" s="64"/>
      <c r="M67" s="64"/>
      <c r="N67" s="64"/>
      <c r="O67" s="64"/>
    </row>
    <row r="68" spans="2:16" ht="18.75" x14ac:dyDescent="0.3">
      <c r="B68" s="58" t="s">
        <v>9</v>
      </c>
      <c r="C68" s="148">
        <f>C70+C71+C72+C73+C74-C75</f>
        <v>0</v>
      </c>
      <c r="D68" s="18"/>
      <c r="E68" s="59"/>
      <c r="F68" s="60"/>
      <c r="G68" s="294"/>
      <c r="H68" s="294"/>
      <c r="I68" s="294"/>
      <c r="J68" s="148">
        <f>SUM(J70:J75)</f>
        <v>0</v>
      </c>
      <c r="K68" s="295">
        <f t="shared" ref="K68:K75" si="1">J68-C68</f>
        <v>0</v>
      </c>
      <c r="L68" s="54"/>
      <c r="M68" s="54"/>
      <c r="N68" s="54"/>
      <c r="O68" s="127"/>
      <c r="P68"/>
    </row>
    <row r="69" spans="2:16" x14ac:dyDescent="0.25">
      <c r="B69" s="19" t="s">
        <v>4</v>
      </c>
      <c r="C69" s="53">
        <f>SUM(C78,C96,C114,C132,C150,C168,C186,C204,C222,C240)</f>
        <v>0</v>
      </c>
      <c r="D69" s="20"/>
      <c r="E69" s="61"/>
      <c r="F69" s="43"/>
      <c r="G69" s="296"/>
      <c r="H69" s="296"/>
      <c r="I69" s="296"/>
      <c r="J69" s="149">
        <f>SUM(C78,C96,C114,C132,C150,C168,C186,C204,C222,C240)</f>
        <v>0</v>
      </c>
      <c r="K69" s="149">
        <f t="shared" si="1"/>
        <v>0</v>
      </c>
      <c r="L69" s="43"/>
      <c r="M69" s="43"/>
      <c r="N69" s="43"/>
      <c r="O69" s="128"/>
      <c r="P69"/>
    </row>
    <row r="70" spans="2:16" x14ac:dyDescent="0.25">
      <c r="B70" s="21" t="s">
        <v>8</v>
      </c>
      <c r="C70" s="149">
        <f>SUM(C79,C97,C115,C133,C151,C169,C187+C205,C223,C241)</f>
        <v>0</v>
      </c>
      <c r="D70" s="22"/>
      <c r="E70" s="61"/>
      <c r="F70" s="43"/>
      <c r="G70" s="296"/>
      <c r="H70" s="296"/>
      <c r="I70" s="296"/>
      <c r="J70" s="149">
        <f>SUM(I79,I97,I115,I133,I151,I169,I187+I205,I223,I241)</f>
        <v>0</v>
      </c>
      <c r="K70" s="149">
        <f t="shared" si="1"/>
        <v>0</v>
      </c>
      <c r="L70" s="43"/>
      <c r="M70" s="43"/>
      <c r="N70" s="43"/>
      <c r="O70" s="128"/>
      <c r="P70"/>
    </row>
    <row r="71" spans="2:16" x14ac:dyDescent="0.25">
      <c r="B71" s="21" t="s">
        <v>5</v>
      </c>
      <c r="C71" s="149">
        <f>SUM(C83,C101,C119,C137,C155,C173,C191,C209,C227,C245)</f>
        <v>0</v>
      </c>
      <c r="D71" s="22"/>
      <c r="E71" s="61"/>
      <c r="F71" s="43"/>
      <c r="G71" s="296"/>
      <c r="H71" s="296"/>
      <c r="I71" s="296"/>
      <c r="J71" s="149">
        <f>SUM(I83,I101,I119,I137,I155,I173,I191,I209,I227,I245)</f>
        <v>0</v>
      </c>
      <c r="K71" s="149">
        <f t="shared" si="1"/>
        <v>0</v>
      </c>
      <c r="L71" s="43"/>
      <c r="M71" s="43"/>
      <c r="N71" s="43"/>
      <c r="O71" s="128"/>
      <c r="P71"/>
    </row>
    <row r="72" spans="2:16" s="27" customFormat="1" x14ac:dyDescent="0.25">
      <c r="B72" s="21" t="s">
        <v>6</v>
      </c>
      <c r="C72" s="149">
        <f>SUM(C85,C103,C121,C139,C157,C175,C193,C211,C229,C247)</f>
        <v>0</v>
      </c>
      <c r="D72" s="22"/>
      <c r="E72" s="61"/>
      <c r="F72" s="43"/>
      <c r="G72" s="296"/>
      <c r="H72" s="296"/>
      <c r="I72" s="296"/>
      <c r="J72" s="149">
        <f>SUM(I85,I103,I121,I139,I157,I175,I193,I210,I229,I247)</f>
        <v>0</v>
      </c>
      <c r="K72" s="149">
        <f t="shared" si="1"/>
        <v>0</v>
      </c>
      <c r="L72" s="43"/>
      <c r="M72" s="43"/>
      <c r="N72" s="43"/>
      <c r="O72" s="128"/>
    </row>
    <row r="73" spans="2:16" s="27" customFormat="1" x14ac:dyDescent="0.25">
      <c r="B73" s="21" t="s">
        <v>229</v>
      </c>
      <c r="C73" s="149">
        <f>SUM(C87,C105,C123,C141,C159,C177,C195,C213,C231,C249)</f>
        <v>0</v>
      </c>
      <c r="D73" s="200"/>
      <c r="E73" s="117"/>
      <c r="F73" s="98"/>
      <c r="G73" s="297"/>
      <c r="H73" s="297"/>
      <c r="I73" s="297"/>
      <c r="J73" s="149">
        <f>SUM(I87,I105,I123,I141,I159,I177,I195,I213,I231,I249)</f>
        <v>0</v>
      </c>
      <c r="K73" s="149">
        <f t="shared" si="1"/>
        <v>0</v>
      </c>
      <c r="L73" s="98"/>
      <c r="M73" s="98"/>
      <c r="N73" s="98"/>
      <c r="O73" s="130"/>
    </row>
    <row r="74" spans="2:16" x14ac:dyDescent="0.25">
      <c r="B74" s="114" t="s">
        <v>30</v>
      </c>
      <c r="C74" s="150">
        <f>SUM(C89,C107,C125,C143,C161,C179,C197,C215,C233,C251)</f>
        <v>0</v>
      </c>
      <c r="D74" s="115"/>
      <c r="E74" s="116"/>
      <c r="F74" s="57"/>
      <c r="G74" s="298"/>
      <c r="H74" s="298"/>
      <c r="I74" s="298"/>
      <c r="J74" s="149">
        <f>SUM(I89,I107,I125,I143,I161,I179,I197,I215,I233,I251)</f>
        <v>0</v>
      </c>
      <c r="K74" s="299">
        <f t="shared" si="1"/>
        <v>0</v>
      </c>
      <c r="L74" s="42"/>
      <c r="M74" s="42"/>
      <c r="N74" s="42"/>
      <c r="O74" s="128"/>
      <c r="P74"/>
    </row>
    <row r="75" spans="2:16" s="27" customFormat="1" ht="15.75" thickBot="1" x14ac:dyDescent="0.3">
      <c r="B75" s="23" t="s">
        <v>40</v>
      </c>
      <c r="C75" s="198">
        <f>SUM(C93,C111,C129,C147,C165,C183,C201,C219,C237,C255)</f>
        <v>0</v>
      </c>
      <c r="D75" s="24"/>
      <c r="E75" s="62"/>
      <c r="F75" s="55"/>
      <c r="G75" s="300"/>
      <c r="H75" s="300"/>
      <c r="I75" s="300"/>
      <c r="J75" s="151">
        <f>SUM(I93,I111,I129,I147,I165,I183,I201,I219,I237,I255)</f>
        <v>0</v>
      </c>
      <c r="K75" s="299">
        <f t="shared" si="1"/>
        <v>0</v>
      </c>
      <c r="L75" s="48"/>
      <c r="M75" s="48"/>
      <c r="N75" s="48"/>
      <c r="O75" s="132"/>
    </row>
    <row r="76" spans="2:16" ht="15.75" thickBot="1" x14ac:dyDescent="0.3">
      <c r="B76" s="4"/>
      <c r="C76" s="25"/>
      <c r="D76" s="17"/>
      <c r="E76" s="64"/>
      <c r="F76" s="64"/>
      <c r="G76" s="276"/>
      <c r="H76" s="276"/>
      <c r="I76" s="292"/>
      <c r="J76" s="293"/>
      <c r="K76" s="293"/>
      <c r="L76" s="64"/>
      <c r="M76" s="64"/>
      <c r="N76" s="64"/>
      <c r="O76" s="64"/>
      <c r="P76"/>
    </row>
    <row r="77" spans="2:16" x14ac:dyDescent="0.25">
      <c r="B77" s="550" t="str">
        <f>'Plankosten Netzreserve'!B97</f>
        <v>Kraftwerk 1</v>
      </c>
      <c r="C77" s="152">
        <f>SUM(C79,C83,C85,C87,C89)-C93</f>
        <v>0</v>
      </c>
      <c r="D77" s="18"/>
      <c r="E77" s="46"/>
      <c r="F77" s="47"/>
      <c r="G77" s="301"/>
      <c r="H77" s="301"/>
      <c r="I77" s="152">
        <f>SUM(I79:I93)</f>
        <v>0</v>
      </c>
      <c r="J77" s="302">
        <f>I77</f>
        <v>0</v>
      </c>
      <c r="K77" s="303">
        <f>J77-C77</f>
        <v>0</v>
      </c>
      <c r="L77" s="47"/>
      <c r="M77" s="47"/>
      <c r="N77" s="47"/>
      <c r="O77" s="127"/>
      <c r="P77"/>
    </row>
    <row r="78" spans="2:16" x14ac:dyDescent="0.25">
      <c r="B78" s="19" t="s">
        <v>4</v>
      </c>
      <c r="C78" s="554">
        <f>'Plankosten Netzreserve'!C98</f>
        <v>0</v>
      </c>
      <c r="D78" s="187"/>
      <c r="E78" s="41"/>
      <c r="F78" s="42"/>
      <c r="G78" s="304"/>
      <c r="H78" s="304"/>
      <c r="I78" s="296"/>
      <c r="J78" s="305"/>
      <c r="K78" s="305"/>
      <c r="L78" s="42"/>
      <c r="M78" s="42"/>
      <c r="N78" s="42"/>
      <c r="O78" s="128"/>
      <c r="P78"/>
    </row>
    <row r="79" spans="2:16" x14ac:dyDescent="0.25">
      <c r="B79" s="21" t="s">
        <v>2</v>
      </c>
      <c r="C79" s="235">
        <v>0</v>
      </c>
      <c r="D79" s="188"/>
      <c r="E79" s="41"/>
      <c r="F79" s="42"/>
      <c r="G79" s="304"/>
      <c r="H79" s="304"/>
      <c r="I79" s="299">
        <f>IF(C79-G79-H79&lt;C79,C79-G79-H79,C79)</f>
        <v>0</v>
      </c>
      <c r="J79" s="305"/>
      <c r="K79" s="305"/>
      <c r="L79" s="42"/>
      <c r="M79" s="42"/>
      <c r="N79" s="42"/>
      <c r="O79" s="128"/>
      <c r="P79"/>
    </row>
    <row r="80" spans="2:16" s="27" customFormat="1" x14ac:dyDescent="0.25">
      <c r="B80" s="21" t="s">
        <v>92</v>
      </c>
      <c r="C80" s="171">
        <v>0</v>
      </c>
      <c r="D80" s="188"/>
      <c r="E80" s="116"/>
      <c r="F80" s="57"/>
      <c r="G80" s="298"/>
      <c r="H80" s="298"/>
      <c r="I80" s="159"/>
      <c r="J80" s="306"/>
      <c r="K80" s="306"/>
      <c r="L80" s="57"/>
      <c r="M80" s="57"/>
      <c r="N80" s="57"/>
      <c r="O80" s="131"/>
    </row>
    <row r="81" spans="2:16" s="27" customFormat="1" x14ac:dyDescent="0.25">
      <c r="B81" s="21" t="s">
        <v>93</v>
      </c>
      <c r="C81" s="331">
        <v>0</v>
      </c>
      <c r="D81" s="188"/>
      <c r="E81" s="116"/>
      <c r="F81" s="57"/>
      <c r="G81" s="298"/>
      <c r="H81" s="298"/>
      <c r="I81" s="159"/>
      <c r="J81" s="306"/>
      <c r="K81" s="306"/>
      <c r="L81" s="57"/>
      <c r="M81" s="57"/>
      <c r="N81" s="57"/>
      <c r="O81" s="131"/>
    </row>
    <row r="82" spans="2:16" s="27" customFormat="1" x14ac:dyDescent="0.25">
      <c r="B82" s="21"/>
      <c r="C82" s="551"/>
      <c r="D82" s="552"/>
      <c r="E82" s="116"/>
      <c r="F82" s="57"/>
      <c r="G82" s="298"/>
      <c r="H82" s="298"/>
      <c r="I82" s="159"/>
      <c r="J82" s="306"/>
      <c r="K82" s="306"/>
      <c r="L82" s="57"/>
      <c r="M82" s="57"/>
      <c r="N82" s="57"/>
      <c r="O82" s="131"/>
    </row>
    <row r="83" spans="2:16" x14ac:dyDescent="0.25">
      <c r="B83" s="19" t="s">
        <v>10</v>
      </c>
      <c r="C83" s="149">
        <f>'Nachweise Wiederhk. Netzreserve'!E7</f>
        <v>0</v>
      </c>
      <c r="D83" s="192"/>
      <c r="E83" s="160"/>
      <c r="F83" s="99"/>
      <c r="G83" s="307"/>
      <c r="H83" s="307"/>
      <c r="I83" s="159">
        <f>IF(C83-G83-H83&lt;C83,C83-G83-H83,C83)</f>
        <v>0</v>
      </c>
      <c r="J83" s="306"/>
      <c r="K83" s="306"/>
      <c r="L83" s="99"/>
      <c r="M83" s="99"/>
      <c r="N83" s="99"/>
      <c r="O83" s="129"/>
      <c r="P83"/>
    </row>
    <row r="84" spans="2:16" x14ac:dyDescent="0.25">
      <c r="B84" s="19"/>
      <c r="C84" s="437"/>
      <c r="D84" s="192"/>
      <c r="E84" s="163"/>
      <c r="F84" s="164"/>
      <c r="G84" s="308"/>
      <c r="H84" s="308"/>
      <c r="I84" s="308"/>
      <c r="J84" s="305"/>
      <c r="K84" s="305"/>
      <c r="L84" s="161"/>
      <c r="M84" s="161"/>
      <c r="N84" s="161"/>
      <c r="O84" s="162"/>
      <c r="P84"/>
    </row>
    <row r="85" spans="2:16" x14ac:dyDescent="0.25">
      <c r="B85" s="19" t="s">
        <v>6</v>
      </c>
      <c r="C85" s="149">
        <f>'Nachweise Arbeitsk. Netzreserve'!B451-'Nachweise Arbeitsk. Netzreserve'!C451</f>
        <v>0</v>
      </c>
      <c r="D85" s="192"/>
      <c r="E85" s="160"/>
      <c r="F85" s="99"/>
      <c r="G85" s="307"/>
      <c r="H85" s="307"/>
      <c r="I85" s="159">
        <f>IF(C85-G85-H85&lt;C85,C85-G85-H85,C85)</f>
        <v>0</v>
      </c>
      <c r="J85" s="306"/>
      <c r="K85" s="306"/>
      <c r="L85" s="99"/>
      <c r="M85" s="99"/>
      <c r="N85" s="99"/>
      <c r="O85" s="129"/>
      <c r="P85"/>
    </row>
    <row r="86" spans="2:16" s="27" customFormat="1" x14ac:dyDescent="0.25">
      <c r="B86" s="19"/>
      <c r="C86" s="149"/>
      <c r="D86" s="192"/>
      <c r="E86" s="263"/>
      <c r="F86" s="252"/>
      <c r="G86" s="169"/>
      <c r="H86" s="169"/>
      <c r="I86" s="149"/>
      <c r="J86" s="309"/>
      <c r="K86" s="309"/>
      <c r="L86" s="252"/>
      <c r="M86" s="252"/>
      <c r="N86" s="252"/>
      <c r="O86" s="162"/>
    </row>
    <row r="87" spans="2:16" s="27" customFormat="1" x14ac:dyDescent="0.25">
      <c r="B87" s="21" t="s">
        <v>229</v>
      </c>
      <c r="C87" s="171">
        <v>0</v>
      </c>
      <c r="D87" s="187"/>
      <c r="E87" s="41"/>
      <c r="F87" s="42"/>
      <c r="G87" s="304"/>
      <c r="H87" s="304"/>
      <c r="I87" s="149">
        <f>IF(C87-G87-H87&lt;C87,C87-G87-H87,C87)</f>
        <v>0</v>
      </c>
      <c r="J87" s="309"/>
      <c r="K87" s="309"/>
      <c r="L87" s="42"/>
      <c r="M87" s="42"/>
      <c r="N87" s="42"/>
      <c r="O87" s="128"/>
    </row>
    <row r="88" spans="2:16" x14ac:dyDescent="0.25">
      <c r="B88" s="21"/>
      <c r="C88" s="437"/>
      <c r="D88" s="22"/>
      <c r="E88" s="44"/>
      <c r="F88" s="45"/>
      <c r="G88" s="156"/>
      <c r="H88" s="156"/>
      <c r="I88" s="298"/>
      <c r="J88" s="306"/>
      <c r="K88" s="306"/>
      <c r="L88" s="45"/>
      <c r="M88" s="45"/>
      <c r="N88" s="45"/>
      <c r="O88" s="131"/>
      <c r="P88"/>
    </row>
    <row r="89" spans="2:16" x14ac:dyDescent="0.25">
      <c r="B89" s="21" t="s">
        <v>30</v>
      </c>
      <c r="C89" s="235">
        <v>0</v>
      </c>
      <c r="D89" s="187"/>
      <c r="E89" s="44"/>
      <c r="F89" s="45"/>
      <c r="G89" s="156"/>
      <c r="H89" s="156"/>
      <c r="I89" s="159">
        <f>IF(C89-G89-H89&lt;C89,C89-G89-H89,C89)</f>
        <v>0</v>
      </c>
      <c r="J89" s="306"/>
      <c r="K89" s="306"/>
      <c r="L89" s="45"/>
      <c r="M89" s="45"/>
      <c r="N89" s="45"/>
      <c r="O89" s="131"/>
      <c r="P89"/>
    </row>
    <row r="90" spans="2:16" s="27" customFormat="1" x14ac:dyDescent="0.25">
      <c r="B90" s="21" t="s">
        <v>92</v>
      </c>
      <c r="C90" s="171">
        <v>0</v>
      </c>
      <c r="D90" s="187"/>
      <c r="E90" s="44"/>
      <c r="F90" s="45"/>
      <c r="G90" s="156"/>
      <c r="H90" s="156"/>
      <c r="I90" s="159"/>
      <c r="J90" s="306"/>
      <c r="K90" s="306"/>
      <c r="L90" s="45"/>
      <c r="M90" s="45"/>
      <c r="N90" s="45"/>
      <c r="O90" s="131"/>
    </row>
    <row r="91" spans="2:16" s="27" customFormat="1" x14ac:dyDescent="0.25">
      <c r="B91" s="21" t="s">
        <v>93</v>
      </c>
      <c r="C91" s="331">
        <v>0</v>
      </c>
      <c r="D91" s="187"/>
      <c r="E91" s="44"/>
      <c r="F91" s="45"/>
      <c r="G91" s="156"/>
      <c r="H91" s="156"/>
      <c r="I91" s="159"/>
      <c r="J91" s="306"/>
      <c r="K91" s="306"/>
      <c r="L91" s="45"/>
      <c r="M91" s="45"/>
      <c r="N91" s="45"/>
      <c r="O91" s="131"/>
    </row>
    <row r="92" spans="2:16" s="27" customFormat="1" x14ac:dyDescent="0.25">
      <c r="B92" s="21"/>
      <c r="C92" s="437"/>
      <c r="D92" s="22"/>
      <c r="E92" s="41"/>
      <c r="F92" s="45"/>
      <c r="G92" s="156"/>
      <c r="H92" s="156"/>
      <c r="I92" s="159"/>
      <c r="J92" s="306"/>
      <c r="K92" s="306"/>
      <c r="L92" s="45"/>
      <c r="M92" s="45"/>
      <c r="N92" s="45"/>
      <c r="O92" s="131"/>
    </row>
    <row r="93" spans="2:16" s="27" customFormat="1" ht="15.75" thickBot="1" x14ac:dyDescent="0.3">
      <c r="B93" s="23" t="s">
        <v>40</v>
      </c>
      <c r="C93" s="197">
        <v>0</v>
      </c>
      <c r="D93" s="196"/>
      <c r="E93" s="157"/>
      <c r="F93" s="48"/>
      <c r="G93" s="310"/>
      <c r="H93" s="310"/>
      <c r="I93" s="264">
        <f>IF(C93-G93-H93&lt;C93,C93-G93-H93,C93)</f>
        <v>0</v>
      </c>
      <c r="J93" s="311"/>
      <c r="K93" s="311"/>
      <c r="L93" s="48"/>
      <c r="M93" s="48"/>
      <c r="N93" s="48"/>
      <c r="O93" s="132"/>
    </row>
    <row r="94" spans="2:16" ht="15.75" thickBot="1" x14ac:dyDescent="0.3">
      <c r="B94" s="110"/>
      <c r="C94" s="112"/>
      <c r="D94" s="113"/>
      <c r="E94" s="111"/>
      <c r="F94" s="111"/>
      <c r="G94" s="312"/>
      <c r="H94" s="312"/>
      <c r="I94" s="312"/>
      <c r="J94" s="313"/>
      <c r="K94" s="313"/>
      <c r="L94" s="111"/>
      <c r="M94" s="111"/>
      <c r="N94" s="111"/>
      <c r="O94" s="111"/>
      <c r="P94"/>
    </row>
    <row r="95" spans="2:16" x14ac:dyDescent="0.25">
      <c r="B95" s="550" t="str">
        <f>'Plankosten Netzreserve'!B119</f>
        <v>Kraftwerk 2</v>
      </c>
      <c r="C95" s="152">
        <f>SUM(C97,C101,C103,C105,C107)-C111</f>
        <v>0</v>
      </c>
      <c r="D95" s="18"/>
      <c r="E95" s="46"/>
      <c r="F95" s="47"/>
      <c r="G95" s="301"/>
      <c r="H95" s="301"/>
      <c r="I95" s="152">
        <f>SUM(I97:I111)</f>
        <v>0</v>
      </c>
      <c r="J95" s="302">
        <f>I95</f>
        <v>0</v>
      </c>
      <c r="K95" s="303">
        <f>J95-C95</f>
        <v>0</v>
      </c>
      <c r="L95" s="47"/>
      <c r="M95" s="47"/>
      <c r="N95" s="47"/>
      <c r="O95" s="127"/>
      <c r="P95"/>
    </row>
    <row r="96" spans="2:16" x14ac:dyDescent="0.25">
      <c r="B96" s="19" t="s">
        <v>4</v>
      </c>
      <c r="C96" s="554">
        <f>'Plankosten Netzreserve'!C120</f>
        <v>0</v>
      </c>
      <c r="D96" s="187"/>
      <c r="E96" s="41"/>
      <c r="F96" s="42"/>
      <c r="G96" s="304"/>
      <c r="H96" s="304"/>
      <c r="I96" s="296"/>
      <c r="J96" s="305"/>
      <c r="K96" s="305"/>
      <c r="L96" s="42"/>
      <c r="M96" s="42"/>
      <c r="N96" s="42"/>
      <c r="O96" s="128"/>
      <c r="P96"/>
    </row>
    <row r="97" spans="2:16" x14ac:dyDescent="0.25">
      <c r="B97" s="21" t="s">
        <v>2</v>
      </c>
      <c r="C97" s="235">
        <v>0</v>
      </c>
      <c r="D97" s="188"/>
      <c r="E97" s="41"/>
      <c r="F97" s="42"/>
      <c r="G97" s="304"/>
      <c r="H97" s="304"/>
      <c r="I97" s="299">
        <f>IF(C97-G97-H97&lt;C97,C97-G97-H97,C97)</f>
        <v>0</v>
      </c>
      <c r="J97" s="305"/>
      <c r="K97" s="305"/>
      <c r="L97" s="42"/>
      <c r="M97" s="42"/>
      <c r="N97" s="42"/>
      <c r="O97" s="128"/>
      <c r="P97"/>
    </row>
    <row r="98" spans="2:16" s="27" customFormat="1" x14ac:dyDescent="0.25">
      <c r="B98" s="21" t="s">
        <v>92</v>
      </c>
      <c r="C98" s="171">
        <v>0</v>
      </c>
      <c r="D98" s="188"/>
      <c r="E98" s="116"/>
      <c r="F98" s="57"/>
      <c r="G98" s="298"/>
      <c r="H98" s="298"/>
      <c r="I98" s="159"/>
      <c r="J98" s="306"/>
      <c r="K98" s="306"/>
      <c r="L98" s="57"/>
      <c r="M98" s="57"/>
      <c r="N98" s="57"/>
      <c r="O98" s="131"/>
    </row>
    <row r="99" spans="2:16" s="27" customFormat="1" x14ac:dyDescent="0.25">
      <c r="B99" s="21" t="s">
        <v>93</v>
      </c>
      <c r="C99" s="331">
        <v>0</v>
      </c>
      <c r="D99" s="188"/>
      <c r="E99" s="116"/>
      <c r="F99" s="57"/>
      <c r="G99" s="298"/>
      <c r="H99" s="298"/>
      <c r="I99" s="159"/>
      <c r="J99" s="306"/>
      <c r="K99" s="306"/>
      <c r="L99" s="57"/>
      <c r="M99" s="57"/>
      <c r="N99" s="57"/>
      <c r="O99" s="131"/>
    </row>
    <row r="100" spans="2:16" s="27" customFormat="1" x14ac:dyDescent="0.25">
      <c r="B100" s="21"/>
      <c r="C100" s="551"/>
      <c r="D100" s="552"/>
      <c r="E100" s="116"/>
      <c r="F100" s="57"/>
      <c r="G100" s="298"/>
      <c r="H100" s="298"/>
      <c r="I100" s="159"/>
      <c r="J100" s="306"/>
      <c r="K100" s="306"/>
      <c r="L100" s="57"/>
      <c r="M100" s="57"/>
      <c r="N100" s="57"/>
      <c r="O100" s="131"/>
    </row>
    <row r="101" spans="2:16" x14ac:dyDescent="0.25">
      <c r="B101" s="19" t="s">
        <v>10</v>
      </c>
      <c r="C101" s="149">
        <f>'Nachweise Wiederhk. Netzreserve'!E51</f>
        <v>0</v>
      </c>
      <c r="D101" s="192"/>
      <c r="E101" s="263"/>
      <c r="F101" s="252"/>
      <c r="G101" s="169"/>
      <c r="H101" s="169"/>
      <c r="I101" s="149">
        <f>IF(C101-G101-H101&lt;C101,C101-G101-H101,C101)</f>
        <v>0</v>
      </c>
      <c r="J101" s="309"/>
      <c r="K101" s="309"/>
      <c r="L101" s="252"/>
      <c r="M101" s="252"/>
      <c r="N101" s="252"/>
      <c r="O101" s="162"/>
      <c r="P101"/>
    </row>
    <row r="102" spans="2:16" x14ac:dyDescent="0.25">
      <c r="B102" s="19"/>
      <c r="C102" s="437"/>
      <c r="D102" s="192"/>
      <c r="E102" s="317"/>
      <c r="F102" s="318"/>
      <c r="G102" s="169"/>
      <c r="H102" s="169"/>
      <c r="I102" s="169"/>
      <c r="J102" s="309"/>
      <c r="K102" s="309"/>
      <c r="L102" s="252"/>
      <c r="M102" s="252"/>
      <c r="N102" s="252"/>
      <c r="O102" s="162"/>
      <c r="P102"/>
    </row>
    <row r="103" spans="2:16" x14ac:dyDescent="0.25">
      <c r="B103" s="19" t="s">
        <v>6</v>
      </c>
      <c r="C103" s="149">
        <f>'Nachweise Arbeitsk. Netzreserve'!B495-'Nachweise Arbeitsk. Netzreserve'!C495</f>
        <v>0</v>
      </c>
      <c r="D103" s="192"/>
      <c r="E103" s="263"/>
      <c r="F103" s="252"/>
      <c r="G103" s="169"/>
      <c r="H103" s="169"/>
      <c r="I103" s="149">
        <f t="shared" ref="I103" si="2">IF(C103-G103-H103&lt;C103,C103-G103-H103,C103)</f>
        <v>0</v>
      </c>
      <c r="J103" s="309"/>
      <c r="K103" s="309"/>
      <c r="L103" s="252"/>
      <c r="M103" s="252"/>
      <c r="N103" s="252"/>
      <c r="O103" s="162"/>
      <c r="P103"/>
    </row>
    <row r="104" spans="2:16" s="27" customFormat="1" x14ac:dyDescent="0.25">
      <c r="B104" s="19"/>
      <c r="C104" s="149"/>
      <c r="D104" s="192"/>
      <c r="E104" s="263"/>
      <c r="F104" s="252"/>
      <c r="G104" s="169"/>
      <c r="H104" s="169"/>
      <c r="I104" s="149"/>
      <c r="J104" s="309"/>
      <c r="K104" s="309"/>
      <c r="L104" s="252"/>
      <c r="M104" s="252"/>
      <c r="N104" s="252"/>
      <c r="O104" s="162"/>
    </row>
    <row r="105" spans="2:16" s="27" customFormat="1" x14ac:dyDescent="0.25">
      <c r="B105" s="21" t="s">
        <v>229</v>
      </c>
      <c r="C105" s="171">
        <v>0</v>
      </c>
      <c r="D105" s="187"/>
      <c r="E105" s="41"/>
      <c r="F105" s="42"/>
      <c r="G105" s="304"/>
      <c r="H105" s="304"/>
      <c r="I105" s="149">
        <f t="shared" ref="I105" si="3">IF(C105-G105-H105&lt;C105,C105-G105-H105,C105)</f>
        <v>0</v>
      </c>
      <c r="J105" s="309"/>
      <c r="K105" s="309"/>
      <c r="L105" s="42"/>
      <c r="M105" s="42"/>
      <c r="N105" s="42"/>
      <c r="O105" s="128"/>
    </row>
    <row r="106" spans="2:16" x14ac:dyDescent="0.25">
      <c r="B106" s="21"/>
      <c r="C106" s="437"/>
      <c r="D106" s="22"/>
      <c r="E106" s="41"/>
      <c r="F106" s="42"/>
      <c r="G106" s="304"/>
      <c r="H106" s="304"/>
      <c r="I106" s="304"/>
      <c r="J106" s="309"/>
      <c r="K106" s="309"/>
      <c r="L106" s="42"/>
      <c r="M106" s="42"/>
      <c r="N106" s="42"/>
      <c r="O106" s="128"/>
      <c r="P106"/>
    </row>
    <row r="107" spans="2:16" x14ac:dyDescent="0.25">
      <c r="B107" s="21" t="s">
        <v>30</v>
      </c>
      <c r="C107" s="235">
        <v>0</v>
      </c>
      <c r="D107" s="187"/>
      <c r="E107" s="41"/>
      <c r="F107" s="42"/>
      <c r="G107" s="304"/>
      <c r="H107" s="304"/>
      <c r="I107" s="149">
        <f>IF(C107-G107-H107&lt;C107,C107-G107-H107,C107)</f>
        <v>0</v>
      </c>
      <c r="J107" s="309"/>
      <c r="K107" s="309"/>
      <c r="L107" s="42"/>
      <c r="M107" s="42"/>
      <c r="N107" s="42"/>
      <c r="O107" s="128"/>
      <c r="P107"/>
    </row>
    <row r="108" spans="2:16" s="27" customFormat="1" x14ac:dyDescent="0.25">
      <c r="B108" s="21" t="s">
        <v>92</v>
      </c>
      <c r="C108" s="171">
        <v>0</v>
      </c>
      <c r="D108" s="187"/>
      <c r="E108" s="41"/>
      <c r="F108" s="45"/>
      <c r="G108" s="156"/>
      <c r="H108" s="156"/>
      <c r="I108" s="159"/>
      <c r="J108" s="306"/>
      <c r="K108" s="306"/>
      <c r="L108" s="45"/>
      <c r="M108" s="45"/>
      <c r="N108" s="45"/>
      <c r="O108" s="131"/>
    </row>
    <row r="109" spans="2:16" s="27" customFormat="1" x14ac:dyDescent="0.25">
      <c r="B109" s="21" t="s">
        <v>93</v>
      </c>
      <c r="C109" s="331">
        <v>0</v>
      </c>
      <c r="D109" s="187"/>
      <c r="E109" s="41"/>
      <c r="F109" s="45"/>
      <c r="G109" s="156"/>
      <c r="H109" s="156"/>
      <c r="I109" s="159"/>
      <c r="J109" s="306"/>
      <c r="K109" s="306"/>
      <c r="L109" s="45"/>
      <c r="M109" s="45"/>
      <c r="N109" s="45"/>
      <c r="O109" s="131"/>
    </row>
    <row r="110" spans="2:16" s="27" customFormat="1" x14ac:dyDescent="0.25">
      <c r="B110" s="21"/>
      <c r="C110" s="437"/>
      <c r="D110" s="22"/>
      <c r="E110" s="41"/>
      <c r="F110" s="45"/>
      <c r="G110" s="156"/>
      <c r="H110" s="156"/>
      <c r="I110" s="159"/>
      <c r="J110" s="306"/>
      <c r="K110" s="306"/>
      <c r="L110" s="45"/>
      <c r="M110" s="45"/>
      <c r="N110" s="45"/>
      <c r="O110" s="131"/>
    </row>
    <row r="111" spans="2:16" s="27" customFormat="1" ht="15.75" thickBot="1" x14ac:dyDescent="0.3">
      <c r="B111" s="23" t="s">
        <v>40</v>
      </c>
      <c r="C111" s="197">
        <v>0</v>
      </c>
      <c r="D111" s="196"/>
      <c r="E111" s="157"/>
      <c r="F111" s="48"/>
      <c r="G111" s="310"/>
      <c r="H111" s="310"/>
      <c r="I111" s="264">
        <f>IF(C111-G111-H111&lt;C111,C111-G111-H111,C111)</f>
        <v>0</v>
      </c>
      <c r="J111" s="311"/>
      <c r="K111" s="311"/>
      <c r="L111" s="48"/>
      <c r="M111" s="48"/>
      <c r="N111" s="48"/>
      <c r="O111" s="132"/>
    </row>
    <row r="112" spans="2:16" ht="15.75" thickBot="1" x14ac:dyDescent="0.3">
      <c r="B112" s="111"/>
      <c r="C112" s="111"/>
      <c r="D112" s="111"/>
      <c r="E112" s="111"/>
      <c r="F112" s="111"/>
      <c r="G112" s="312"/>
      <c r="H112" s="312"/>
      <c r="I112" s="312"/>
      <c r="J112" s="312"/>
      <c r="K112" s="312"/>
      <c r="L112" s="111"/>
      <c r="M112" s="111"/>
      <c r="N112" s="111"/>
      <c r="O112" s="111"/>
      <c r="P112"/>
    </row>
    <row r="113" spans="2:16" x14ac:dyDescent="0.25">
      <c r="B113" s="550" t="str">
        <f>'Plankosten Netzreserve'!B141</f>
        <v>Kraftwerk 3</v>
      </c>
      <c r="C113" s="152">
        <f>SUM(C115,C119,C121,C123,C125)-C129</f>
        <v>0</v>
      </c>
      <c r="D113" s="18"/>
      <c r="E113" s="46"/>
      <c r="F113" s="47"/>
      <c r="G113" s="301"/>
      <c r="H113" s="301"/>
      <c r="I113" s="152">
        <f>SUM(I115:I129)</f>
        <v>0</v>
      </c>
      <c r="J113" s="302">
        <f>I113</f>
        <v>0</v>
      </c>
      <c r="K113" s="303">
        <f>J113-C113</f>
        <v>0</v>
      </c>
      <c r="L113" s="47"/>
      <c r="M113" s="47"/>
      <c r="N113" s="47"/>
      <c r="O113" s="127"/>
      <c r="P113"/>
    </row>
    <row r="114" spans="2:16" x14ac:dyDescent="0.25">
      <c r="B114" s="19" t="s">
        <v>4</v>
      </c>
      <c r="C114" s="554">
        <f>'Plankosten Netzreserve'!C142</f>
        <v>0</v>
      </c>
      <c r="D114" s="187"/>
      <c r="E114" s="41"/>
      <c r="F114" s="42"/>
      <c r="G114" s="304"/>
      <c r="H114" s="304"/>
      <c r="I114" s="296"/>
      <c r="J114" s="305"/>
      <c r="K114" s="305"/>
      <c r="L114" s="42"/>
      <c r="M114" s="42"/>
      <c r="N114" s="42"/>
      <c r="O114" s="128"/>
      <c r="P114"/>
    </row>
    <row r="115" spans="2:16" x14ac:dyDescent="0.25">
      <c r="B115" s="21" t="s">
        <v>2</v>
      </c>
      <c r="C115" s="235">
        <v>0</v>
      </c>
      <c r="D115" s="188"/>
      <c r="E115" s="41"/>
      <c r="F115" s="42"/>
      <c r="G115" s="304"/>
      <c r="H115" s="304"/>
      <c r="I115" s="299">
        <f>IF(C115-G115-H115&lt;C115,C115-G115-H115,C115)</f>
        <v>0</v>
      </c>
      <c r="J115" s="305"/>
      <c r="K115" s="305"/>
      <c r="L115" s="42"/>
      <c r="M115" s="42"/>
      <c r="N115" s="42"/>
      <c r="O115" s="128"/>
      <c r="P115"/>
    </row>
    <row r="116" spans="2:16" s="27" customFormat="1" x14ac:dyDescent="0.25">
      <c r="B116" s="21" t="s">
        <v>92</v>
      </c>
      <c r="C116" s="171">
        <v>0</v>
      </c>
      <c r="D116" s="188"/>
      <c r="E116" s="116"/>
      <c r="F116" s="57"/>
      <c r="G116" s="298"/>
      <c r="H116" s="298"/>
      <c r="I116" s="159"/>
      <c r="J116" s="306"/>
      <c r="K116" s="306"/>
      <c r="L116" s="57"/>
      <c r="M116" s="57"/>
      <c r="N116" s="57"/>
      <c r="O116" s="131"/>
    </row>
    <row r="117" spans="2:16" s="27" customFormat="1" x14ac:dyDescent="0.25">
      <c r="B117" s="21" t="s">
        <v>93</v>
      </c>
      <c r="C117" s="331">
        <v>0</v>
      </c>
      <c r="D117" s="188"/>
      <c r="E117" s="116"/>
      <c r="F117" s="57"/>
      <c r="G117" s="298"/>
      <c r="H117" s="298"/>
      <c r="I117" s="159"/>
      <c r="J117" s="306"/>
      <c r="K117" s="306"/>
      <c r="L117" s="57"/>
      <c r="M117" s="57"/>
      <c r="N117" s="57"/>
      <c r="O117" s="131"/>
    </row>
    <row r="118" spans="2:16" s="27" customFormat="1" x14ac:dyDescent="0.25">
      <c r="B118" s="21"/>
      <c r="C118" s="551"/>
      <c r="D118" s="552"/>
      <c r="E118" s="41"/>
      <c r="F118" s="42"/>
      <c r="G118" s="304"/>
      <c r="H118" s="304"/>
      <c r="I118" s="149"/>
      <c r="J118" s="309"/>
      <c r="K118" s="309"/>
      <c r="L118" s="42"/>
      <c r="M118" s="42"/>
      <c r="N118" s="42"/>
      <c r="O118" s="128"/>
    </row>
    <row r="119" spans="2:16" x14ac:dyDescent="0.25">
      <c r="B119" s="19" t="s">
        <v>10</v>
      </c>
      <c r="C119" s="149">
        <f>'Nachweise Wiederhk. Netzreserve'!E95</f>
        <v>0</v>
      </c>
      <c r="D119" s="192"/>
      <c r="E119" s="263"/>
      <c r="F119" s="252"/>
      <c r="G119" s="169"/>
      <c r="H119" s="169"/>
      <c r="I119" s="149">
        <f>IF(C119-G119-H119&lt;C119,C119-G119-H119,C119)</f>
        <v>0</v>
      </c>
      <c r="J119" s="309"/>
      <c r="K119" s="309"/>
      <c r="L119" s="252"/>
      <c r="M119" s="252"/>
      <c r="N119" s="252"/>
      <c r="O119" s="162"/>
      <c r="P119"/>
    </row>
    <row r="120" spans="2:16" x14ac:dyDescent="0.25">
      <c r="B120" s="19"/>
      <c r="C120" s="437"/>
      <c r="D120" s="192"/>
      <c r="E120" s="317"/>
      <c r="F120" s="318"/>
      <c r="G120" s="169"/>
      <c r="H120" s="169"/>
      <c r="I120" s="169"/>
      <c r="J120" s="309"/>
      <c r="K120" s="309"/>
      <c r="L120" s="252"/>
      <c r="M120" s="252"/>
      <c r="N120" s="252"/>
      <c r="O120" s="162"/>
      <c r="P120"/>
    </row>
    <row r="121" spans="2:16" x14ac:dyDescent="0.25">
      <c r="B121" s="19" t="s">
        <v>6</v>
      </c>
      <c r="C121" s="149">
        <f>'Nachweise Arbeitsk. Netzreserve'!B539-'Nachweise Arbeitsk. Netzreserve'!C539</f>
        <v>0</v>
      </c>
      <c r="D121" s="192"/>
      <c r="E121" s="263"/>
      <c r="F121" s="252"/>
      <c r="G121" s="169"/>
      <c r="H121" s="169"/>
      <c r="I121" s="149">
        <f t="shared" ref="I121" si="4">IF(C121-G121-H121&lt;C121,C121-G121-H121,C121)</f>
        <v>0</v>
      </c>
      <c r="J121" s="309"/>
      <c r="K121" s="309"/>
      <c r="L121" s="252"/>
      <c r="M121" s="252"/>
      <c r="N121" s="252"/>
      <c r="O121" s="162"/>
      <c r="P121"/>
    </row>
    <row r="122" spans="2:16" s="27" customFormat="1" x14ac:dyDescent="0.25">
      <c r="B122" s="19"/>
      <c r="C122" s="149"/>
      <c r="D122" s="192"/>
      <c r="E122" s="263"/>
      <c r="F122" s="252"/>
      <c r="G122" s="169"/>
      <c r="H122" s="169"/>
      <c r="I122" s="149"/>
      <c r="J122" s="309"/>
      <c r="K122" s="309"/>
      <c r="L122" s="252"/>
      <c r="M122" s="252"/>
      <c r="N122" s="252"/>
      <c r="O122" s="162"/>
    </row>
    <row r="123" spans="2:16" s="27" customFormat="1" x14ac:dyDescent="0.25">
      <c r="B123" s="21" t="s">
        <v>229</v>
      </c>
      <c r="C123" s="171">
        <v>0</v>
      </c>
      <c r="D123" s="187"/>
      <c r="E123" s="41"/>
      <c r="F123" s="42"/>
      <c r="G123" s="304"/>
      <c r="H123" s="304"/>
      <c r="I123" s="149">
        <f t="shared" ref="I123" si="5">IF(C123-G123-H123&lt;C123,C123-G123-H123,C123)</f>
        <v>0</v>
      </c>
      <c r="J123" s="309"/>
      <c r="K123" s="309"/>
      <c r="L123" s="42"/>
      <c r="M123" s="42"/>
      <c r="N123" s="42"/>
      <c r="O123" s="128"/>
    </row>
    <row r="124" spans="2:16" x14ac:dyDescent="0.25">
      <c r="B124" s="21"/>
      <c r="C124" s="437"/>
      <c r="D124" s="22"/>
      <c r="E124" s="41"/>
      <c r="F124" s="42"/>
      <c r="G124" s="304"/>
      <c r="H124" s="304"/>
      <c r="I124" s="304"/>
      <c r="J124" s="309"/>
      <c r="K124" s="309"/>
      <c r="L124" s="42"/>
      <c r="M124" s="42"/>
      <c r="N124" s="42"/>
      <c r="O124" s="128"/>
      <c r="P124"/>
    </row>
    <row r="125" spans="2:16" x14ac:dyDescent="0.25">
      <c r="B125" s="21" t="s">
        <v>30</v>
      </c>
      <c r="C125" s="235">
        <v>0</v>
      </c>
      <c r="D125" s="187"/>
      <c r="E125" s="41"/>
      <c r="F125" s="42"/>
      <c r="G125" s="304"/>
      <c r="H125" s="304"/>
      <c r="I125" s="149">
        <f>IF(C125-G125-H125&lt;C125,C125-G125-H125,C125)</f>
        <v>0</v>
      </c>
      <c r="J125" s="309"/>
      <c r="K125" s="309"/>
      <c r="L125" s="42"/>
      <c r="M125" s="42"/>
      <c r="N125" s="42"/>
      <c r="O125" s="128"/>
      <c r="P125"/>
    </row>
    <row r="126" spans="2:16" s="27" customFormat="1" x14ac:dyDescent="0.25">
      <c r="B126" s="21" t="s">
        <v>92</v>
      </c>
      <c r="C126" s="171">
        <v>0</v>
      </c>
      <c r="D126" s="187"/>
      <c r="E126" s="41"/>
      <c r="F126" s="45"/>
      <c r="G126" s="156"/>
      <c r="H126" s="156"/>
      <c r="I126" s="159"/>
      <c r="J126" s="306"/>
      <c r="K126" s="306"/>
      <c r="L126" s="45"/>
      <c r="M126" s="45"/>
      <c r="N126" s="45"/>
      <c r="O126" s="131"/>
    </row>
    <row r="127" spans="2:16" s="27" customFormat="1" x14ac:dyDescent="0.25">
      <c r="B127" s="21" t="s">
        <v>93</v>
      </c>
      <c r="C127" s="331">
        <v>0</v>
      </c>
      <c r="D127" s="187"/>
      <c r="E127" s="41"/>
      <c r="F127" s="45"/>
      <c r="G127" s="156"/>
      <c r="H127" s="156"/>
      <c r="I127" s="159"/>
      <c r="J127" s="306"/>
      <c r="K127" s="306"/>
      <c r="L127" s="45"/>
      <c r="M127" s="45"/>
      <c r="N127" s="45"/>
      <c r="O127" s="131"/>
    </row>
    <row r="128" spans="2:16" s="27" customFormat="1" x14ac:dyDescent="0.25">
      <c r="B128" s="21"/>
      <c r="C128" s="437"/>
      <c r="D128" s="22"/>
      <c r="E128" s="41"/>
      <c r="F128" s="45"/>
      <c r="G128" s="156"/>
      <c r="H128" s="156"/>
      <c r="I128" s="159"/>
      <c r="J128" s="306"/>
      <c r="K128" s="306"/>
      <c r="L128" s="45"/>
      <c r="M128" s="45"/>
      <c r="N128" s="45"/>
      <c r="O128" s="131"/>
    </row>
    <row r="129" spans="2:16" s="27" customFormat="1" ht="15.75" thickBot="1" x14ac:dyDescent="0.3">
      <c r="B129" s="23" t="s">
        <v>40</v>
      </c>
      <c r="C129" s="197">
        <v>0</v>
      </c>
      <c r="D129" s="196"/>
      <c r="E129" s="157"/>
      <c r="F129" s="48"/>
      <c r="G129" s="310"/>
      <c r="H129" s="310"/>
      <c r="I129" s="264">
        <f>IF(C129-G129-H129&lt;C129,C129-G129-H129,C129)</f>
        <v>0</v>
      </c>
      <c r="J129" s="311"/>
      <c r="K129" s="311"/>
      <c r="L129" s="48"/>
      <c r="M129" s="48"/>
      <c r="N129" s="48"/>
      <c r="O129" s="132"/>
    </row>
    <row r="130" spans="2:16" ht="15.75" thickBot="1" x14ac:dyDescent="0.3">
      <c r="B130" s="110"/>
      <c r="C130" s="111"/>
      <c r="D130" s="111"/>
      <c r="E130" s="111"/>
      <c r="F130" s="111"/>
      <c r="G130" s="312"/>
      <c r="H130" s="312"/>
      <c r="I130" s="312"/>
      <c r="J130" s="313"/>
      <c r="K130" s="313"/>
      <c r="L130" s="111"/>
      <c r="M130" s="111"/>
      <c r="N130" s="111"/>
      <c r="O130" s="111"/>
      <c r="P130"/>
    </row>
    <row r="131" spans="2:16" x14ac:dyDescent="0.25">
      <c r="B131" s="550" t="str">
        <f>'Plankosten Netzreserve'!B163</f>
        <v>Kraftwerk 4</v>
      </c>
      <c r="C131" s="152">
        <f>SUM(C133,C137,C139,C141,C143)-C147</f>
        <v>0</v>
      </c>
      <c r="D131" s="18"/>
      <c r="E131" s="46"/>
      <c r="F131" s="47"/>
      <c r="G131" s="301"/>
      <c r="H131" s="301"/>
      <c r="I131" s="152">
        <f>SUM(I133:I147)</f>
        <v>0</v>
      </c>
      <c r="J131" s="302">
        <f>I131</f>
        <v>0</v>
      </c>
      <c r="K131" s="303">
        <f>J131-C131</f>
        <v>0</v>
      </c>
      <c r="L131" s="47"/>
      <c r="M131" s="47"/>
      <c r="N131" s="47"/>
      <c r="O131" s="127"/>
      <c r="P131"/>
    </row>
    <row r="132" spans="2:16" x14ac:dyDescent="0.25">
      <c r="B132" s="19" t="s">
        <v>4</v>
      </c>
      <c r="C132" s="554">
        <f>'Plankosten Netzreserve'!C164</f>
        <v>0</v>
      </c>
      <c r="D132" s="187"/>
      <c r="E132" s="41"/>
      <c r="F132" s="42"/>
      <c r="G132" s="304"/>
      <c r="H132" s="304"/>
      <c r="I132" s="296"/>
      <c r="J132" s="305"/>
      <c r="K132" s="305"/>
      <c r="L132" s="42"/>
      <c r="M132" s="42"/>
      <c r="N132" s="42"/>
      <c r="O132" s="128"/>
      <c r="P132"/>
    </row>
    <row r="133" spans="2:16" x14ac:dyDescent="0.25">
      <c r="B133" s="21" t="s">
        <v>2</v>
      </c>
      <c r="C133" s="235">
        <v>0</v>
      </c>
      <c r="D133" s="188"/>
      <c r="E133" s="41"/>
      <c r="F133" s="42"/>
      <c r="G133" s="304"/>
      <c r="H133" s="304"/>
      <c r="I133" s="299">
        <f>IF(C133-G133-H133&lt;C133,C133-G133-H133,C133)</f>
        <v>0</v>
      </c>
      <c r="J133" s="305"/>
      <c r="K133" s="305"/>
      <c r="L133" s="42"/>
      <c r="M133" s="42"/>
      <c r="N133" s="42"/>
      <c r="O133" s="128"/>
      <c r="P133"/>
    </row>
    <row r="134" spans="2:16" s="27" customFormat="1" x14ac:dyDescent="0.25">
      <c r="B134" s="21" t="s">
        <v>92</v>
      </c>
      <c r="C134" s="171">
        <v>0</v>
      </c>
      <c r="D134" s="188"/>
      <c r="E134" s="116"/>
      <c r="F134" s="57"/>
      <c r="G134" s="298"/>
      <c r="H134" s="298"/>
      <c r="I134" s="159"/>
      <c r="J134" s="306"/>
      <c r="K134" s="306"/>
      <c r="L134" s="57"/>
      <c r="M134" s="57"/>
      <c r="N134" s="57"/>
      <c r="O134" s="131"/>
    </row>
    <row r="135" spans="2:16" s="27" customFormat="1" x14ac:dyDescent="0.25">
      <c r="B135" s="21" t="s">
        <v>93</v>
      </c>
      <c r="C135" s="331">
        <v>0</v>
      </c>
      <c r="D135" s="188"/>
      <c r="E135" s="116"/>
      <c r="F135" s="57"/>
      <c r="G135" s="298"/>
      <c r="H135" s="298"/>
      <c r="I135" s="159"/>
      <c r="J135" s="306"/>
      <c r="K135" s="306"/>
      <c r="L135" s="57"/>
      <c r="M135" s="57"/>
      <c r="N135" s="57"/>
      <c r="O135" s="131"/>
    </row>
    <row r="136" spans="2:16" s="27" customFormat="1" x14ac:dyDescent="0.25">
      <c r="B136" s="21"/>
      <c r="C136" s="551"/>
      <c r="D136" s="552"/>
      <c r="E136" s="116"/>
      <c r="F136" s="57"/>
      <c r="G136" s="298"/>
      <c r="H136" s="298"/>
      <c r="I136" s="159"/>
      <c r="J136" s="306"/>
      <c r="K136" s="306"/>
      <c r="L136" s="57"/>
      <c r="M136" s="57"/>
      <c r="N136" s="57"/>
      <c r="O136" s="131"/>
    </row>
    <row r="137" spans="2:16" x14ac:dyDescent="0.25">
      <c r="B137" s="19" t="s">
        <v>10</v>
      </c>
      <c r="C137" s="149">
        <f>'Nachweise Wiederhk. Netzreserve'!E139</f>
        <v>0</v>
      </c>
      <c r="D137" s="192"/>
      <c r="E137" s="263"/>
      <c r="F137" s="252"/>
      <c r="G137" s="169"/>
      <c r="H137" s="169"/>
      <c r="I137" s="149">
        <f>IF(C137-G137-H137&lt;C137,C137-G137-H137,C137)</f>
        <v>0</v>
      </c>
      <c r="J137" s="309"/>
      <c r="K137" s="309"/>
      <c r="L137" s="252"/>
      <c r="M137" s="252"/>
      <c r="N137" s="252"/>
      <c r="O137" s="162"/>
      <c r="P137"/>
    </row>
    <row r="138" spans="2:16" x14ac:dyDescent="0.25">
      <c r="B138" s="19"/>
      <c r="C138" s="437"/>
      <c r="D138" s="192"/>
      <c r="E138" s="317"/>
      <c r="F138" s="318"/>
      <c r="G138" s="169"/>
      <c r="H138" s="169"/>
      <c r="I138" s="169"/>
      <c r="J138" s="309"/>
      <c r="K138" s="309"/>
      <c r="L138" s="252"/>
      <c r="M138" s="252"/>
      <c r="N138" s="252"/>
      <c r="O138" s="162"/>
      <c r="P138"/>
    </row>
    <row r="139" spans="2:16" x14ac:dyDescent="0.25">
      <c r="B139" s="19" t="s">
        <v>6</v>
      </c>
      <c r="C139" s="149">
        <f>'Nachweise Arbeitsk. Netzreserve'!B583-'Nachweise Arbeitsk. Netzreserve'!C583</f>
        <v>0</v>
      </c>
      <c r="D139" s="192"/>
      <c r="E139" s="263"/>
      <c r="F139" s="252"/>
      <c r="G139" s="169"/>
      <c r="H139" s="169"/>
      <c r="I139" s="149">
        <f t="shared" ref="I139" si="6">IF(C139-G139-H139&lt;C139,C139-G139-H139,C139)</f>
        <v>0</v>
      </c>
      <c r="J139" s="309"/>
      <c r="K139" s="309"/>
      <c r="L139" s="252"/>
      <c r="M139" s="252"/>
      <c r="N139" s="252"/>
      <c r="O139" s="162"/>
      <c r="P139"/>
    </row>
    <row r="140" spans="2:16" s="27" customFormat="1" x14ac:dyDescent="0.25">
      <c r="B140" s="19"/>
      <c r="C140" s="149"/>
      <c r="D140" s="192"/>
      <c r="E140" s="263"/>
      <c r="F140" s="252"/>
      <c r="G140" s="169"/>
      <c r="H140" s="169"/>
      <c r="I140" s="149"/>
      <c r="J140" s="309"/>
      <c r="K140" s="309"/>
      <c r="L140" s="252"/>
      <c r="M140" s="252"/>
      <c r="N140" s="252"/>
      <c r="O140" s="162"/>
    </row>
    <row r="141" spans="2:16" x14ac:dyDescent="0.25">
      <c r="B141" s="21" t="s">
        <v>229</v>
      </c>
      <c r="C141" s="171">
        <v>0</v>
      </c>
      <c r="D141" s="187"/>
      <c r="E141" s="41"/>
      <c r="F141" s="42"/>
      <c r="G141" s="304"/>
      <c r="H141" s="304"/>
      <c r="I141" s="149">
        <f t="shared" ref="I141" si="7">IF(C141-G141-H141&lt;C141,C141-G141-H141,C141)</f>
        <v>0</v>
      </c>
      <c r="J141" s="309"/>
      <c r="K141" s="309"/>
      <c r="L141" s="42"/>
      <c r="M141" s="42"/>
      <c r="N141" s="42"/>
      <c r="O141" s="128"/>
      <c r="P141"/>
    </row>
    <row r="142" spans="2:16" x14ac:dyDescent="0.25">
      <c r="B142" s="21"/>
      <c r="C142" s="437"/>
      <c r="D142" s="22"/>
      <c r="E142" s="41"/>
      <c r="F142" s="42"/>
      <c r="G142" s="304"/>
      <c r="H142" s="304"/>
      <c r="I142" s="304"/>
      <c r="J142" s="309"/>
      <c r="K142" s="309"/>
      <c r="L142" s="42"/>
      <c r="M142" s="42"/>
      <c r="N142" s="42"/>
      <c r="O142" s="128"/>
      <c r="P142"/>
    </row>
    <row r="143" spans="2:16" x14ac:dyDescent="0.25">
      <c r="B143" s="21" t="s">
        <v>30</v>
      </c>
      <c r="C143" s="235">
        <v>0</v>
      </c>
      <c r="D143" s="187"/>
      <c r="E143" s="41"/>
      <c r="F143" s="45"/>
      <c r="G143" s="156"/>
      <c r="H143" s="156"/>
      <c r="I143" s="159">
        <f>IF(C143-G143-H143&lt;C143,C143-G143-H143,C143)</f>
        <v>0</v>
      </c>
      <c r="J143" s="306"/>
      <c r="K143" s="306"/>
      <c r="L143" s="45"/>
      <c r="M143" s="45"/>
      <c r="N143" s="45"/>
      <c r="O143" s="131"/>
      <c r="P143"/>
    </row>
    <row r="144" spans="2:16" s="27" customFormat="1" x14ac:dyDescent="0.25">
      <c r="B144" s="21" t="s">
        <v>92</v>
      </c>
      <c r="C144" s="171">
        <v>0</v>
      </c>
      <c r="D144" s="187"/>
      <c r="E144" s="41"/>
      <c r="F144" s="45"/>
      <c r="G144" s="156"/>
      <c r="H144" s="156"/>
      <c r="I144" s="159"/>
      <c r="J144" s="306"/>
      <c r="K144" s="306"/>
      <c r="L144" s="45"/>
      <c r="M144" s="45"/>
      <c r="N144" s="45"/>
      <c r="O144" s="131"/>
    </row>
    <row r="145" spans="2:16" s="27" customFormat="1" x14ac:dyDescent="0.25">
      <c r="B145" s="21" t="s">
        <v>93</v>
      </c>
      <c r="C145" s="331">
        <v>0</v>
      </c>
      <c r="D145" s="187"/>
      <c r="E145" s="41"/>
      <c r="F145" s="45"/>
      <c r="G145" s="156"/>
      <c r="H145" s="156"/>
      <c r="I145" s="159"/>
      <c r="J145" s="306"/>
      <c r="K145" s="306"/>
      <c r="L145" s="45"/>
      <c r="M145" s="45"/>
      <c r="N145" s="45"/>
      <c r="O145" s="131"/>
    </row>
    <row r="146" spans="2:16" s="27" customFormat="1" x14ac:dyDescent="0.25">
      <c r="B146" s="21"/>
      <c r="C146" s="437"/>
      <c r="D146" s="22"/>
      <c r="E146" s="41"/>
      <c r="F146" s="45"/>
      <c r="G146" s="156"/>
      <c r="H146" s="156"/>
      <c r="I146" s="159"/>
      <c r="J146" s="306"/>
      <c r="K146" s="306"/>
      <c r="L146" s="45"/>
      <c r="M146" s="45"/>
      <c r="N146" s="45"/>
      <c r="O146" s="131"/>
    </row>
    <row r="147" spans="2:16" s="27" customFormat="1" ht="15.75" thickBot="1" x14ac:dyDescent="0.3">
      <c r="B147" s="23" t="s">
        <v>40</v>
      </c>
      <c r="C147" s="197">
        <v>0</v>
      </c>
      <c r="D147" s="196"/>
      <c r="E147" s="157"/>
      <c r="F147" s="48"/>
      <c r="G147" s="310"/>
      <c r="H147" s="310"/>
      <c r="I147" s="264">
        <f>IF(C147-G147-H147&lt;C147,C147-G147-H147,C147)</f>
        <v>0</v>
      </c>
      <c r="J147" s="311"/>
      <c r="K147" s="311"/>
      <c r="L147" s="48"/>
      <c r="M147" s="48"/>
      <c r="N147" s="48"/>
      <c r="O147" s="132"/>
    </row>
    <row r="148" spans="2:16" ht="15.75" thickBot="1" x14ac:dyDescent="0.3">
      <c r="B148" s="107"/>
      <c r="C148" s="108"/>
      <c r="D148" s="109"/>
      <c r="E148" s="109"/>
      <c r="F148" s="109"/>
      <c r="G148" s="314"/>
      <c r="H148" s="314"/>
      <c r="I148" s="314"/>
      <c r="J148" s="315"/>
      <c r="K148" s="315"/>
      <c r="L148" s="109"/>
      <c r="M148" s="109"/>
      <c r="N148" s="109"/>
      <c r="O148" s="109"/>
      <c r="P148"/>
    </row>
    <row r="149" spans="2:16" x14ac:dyDescent="0.25">
      <c r="B149" s="550" t="str">
        <f>'Plankosten Netzreserve'!B185</f>
        <v>Kraftwerk 5</v>
      </c>
      <c r="C149" s="152">
        <f>SUM(C151,C155,C157,C159,C161)-C165</f>
        <v>0</v>
      </c>
      <c r="D149" s="18"/>
      <c r="E149" s="46"/>
      <c r="F149" s="47"/>
      <c r="G149" s="301"/>
      <c r="H149" s="301"/>
      <c r="I149" s="152">
        <f>SUM(I151:I165)</f>
        <v>0</v>
      </c>
      <c r="J149" s="302">
        <f>I149</f>
        <v>0</v>
      </c>
      <c r="K149" s="303">
        <f>J149-C149</f>
        <v>0</v>
      </c>
      <c r="L149" s="47"/>
      <c r="M149" s="47"/>
      <c r="N149" s="47"/>
      <c r="O149" s="127"/>
      <c r="P149"/>
    </row>
    <row r="150" spans="2:16" x14ac:dyDescent="0.25">
      <c r="B150" s="19" t="s">
        <v>4</v>
      </c>
      <c r="C150" s="554">
        <f>'Plankosten Netzreserve'!C186</f>
        <v>0</v>
      </c>
      <c r="D150" s="187"/>
      <c r="E150" s="41"/>
      <c r="F150" s="42"/>
      <c r="G150" s="304"/>
      <c r="H150" s="304"/>
      <c r="I150" s="296"/>
      <c r="J150" s="305"/>
      <c r="K150" s="305"/>
      <c r="L150" s="42"/>
      <c r="M150" s="42"/>
      <c r="N150" s="42"/>
      <c r="O150" s="128"/>
      <c r="P150"/>
    </row>
    <row r="151" spans="2:16" x14ac:dyDescent="0.25">
      <c r="B151" s="21" t="s">
        <v>2</v>
      </c>
      <c r="C151" s="235">
        <v>0</v>
      </c>
      <c r="D151" s="188"/>
      <c r="E151" s="41"/>
      <c r="F151" s="42"/>
      <c r="G151" s="304"/>
      <c r="H151" s="304"/>
      <c r="I151" s="299">
        <f>IF(C151-G151-H151&lt;C151,C151-G151-H151,C151)</f>
        <v>0</v>
      </c>
      <c r="J151" s="305"/>
      <c r="K151" s="305"/>
      <c r="L151" s="42"/>
      <c r="M151" s="42"/>
      <c r="N151" s="42"/>
      <c r="O151" s="128"/>
      <c r="P151"/>
    </row>
    <row r="152" spans="2:16" s="27" customFormat="1" x14ac:dyDescent="0.25">
      <c r="B152" s="21" t="s">
        <v>92</v>
      </c>
      <c r="C152" s="171">
        <v>0</v>
      </c>
      <c r="D152" s="188"/>
      <c r="E152" s="116"/>
      <c r="F152" s="57"/>
      <c r="G152" s="298"/>
      <c r="H152" s="298"/>
      <c r="I152" s="159"/>
      <c r="J152" s="306"/>
      <c r="K152" s="306"/>
      <c r="L152" s="57"/>
      <c r="M152" s="57"/>
      <c r="N152" s="57"/>
      <c r="O152" s="131"/>
    </row>
    <row r="153" spans="2:16" s="27" customFormat="1" x14ac:dyDescent="0.25">
      <c r="B153" s="21" t="s">
        <v>93</v>
      </c>
      <c r="C153" s="331">
        <v>0</v>
      </c>
      <c r="D153" s="188"/>
      <c r="E153" s="116"/>
      <c r="F153" s="57"/>
      <c r="G153" s="298"/>
      <c r="H153" s="298"/>
      <c r="I153" s="159"/>
      <c r="J153" s="306"/>
      <c r="K153" s="306"/>
      <c r="L153" s="57"/>
      <c r="M153" s="57"/>
      <c r="N153" s="57"/>
      <c r="O153" s="131"/>
    </row>
    <row r="154" spans="2:16" s="27" customFormat="1" x14ac:dyDescent="0.25">
      <c r="B154" s="21"/>
      <c r="C154" s="551"/>
      <c r="D154" s="552"/>
      <c r="E154" s="41"/>
      <c r="F154" s="42"/>
      <c r="G154" s="304"/>
      <c r="H154" s="304"/>
      <c r="I154" s="149"/>
      <c r="J154" s="309"/>
      <c r="K154" s="309"/>
      <c r="L154" s="42"/>
      <c r="M154" s="42"/>
      <c r="N154" s="42"/>
      <c r="O154" s="128"/>
    </row>
    <row r="155" spans="2:16" x14ac:dyDescent="0.25">
      <c r="B155" s="19" t="s">
        <v>10</v>
      </c>
      <c r="C155" s="149">
        <f>'Nachweise Wiederhk. Netzreserve'!E183</f>
        <v>0</v>
      </c>
      <c r="D155" s="192"/>
      <c r="E155" s="263"/>
      <c r="F155" s="252"/>
      <c r="G155" s="169"/>
      <c r="H155" s="169"/>
      <c r="I155" s="149">
        <f>IF(C155-G155-H155&lt;C155,C155-G155-H155,C155)</f>
        <v>0</v>
      </c>
      <c r="J155" s="309"/>
      <c r="K155" s="309"/>
      <c r="L155" s="252"/>
      <c r="M155" s="252"/>
      <c r="N155" s="252"/>
      <c r="O155" s="162"/>
      <c r="P155"/>
    </row>
    <row r="156" spans="2:16" x14ac:dyDescent="0.25">
      <c r="B156" s="19"/>
      <c r="C156" s="437"/>
      <c r="D156" s="192"/>
      <c r="E156" s="317"/>
      <c r="F156" s="318"/>
      <c r="G156" s="169"/>
      <c r="H156" s="169"/>
      <c r="I156" s="169"/>
      <c r="J156" s="309"/>
      <c r="K156" s="309"/>
      <c r="L156" s="252"/>
      <c r="M156" s="252"/>
      <c r="N156" s="252"/>
      <c r="O156" s="162"/>
      <c r="P156"/>
    </row>
    <row r="157" spans="2:16" x14ac:dyDescent="0.25">
      <c r="B157" s="19" t="s">
        <v>6</v>
      </c>
      <c r="C157" s="149">
        <f>'Nachweise Arbeitsk. Netzreserve'!B627-'Nachweise Arbeitsk. Netzreserve'!C627</f>
        <v>0</v>
      </c>
      <c r="D157" s="192"/>
      <c r="E157" s="263"/>
      <c r="F157" s="252"/>
      <c r="G157" s="169"/>
      <c r="H157" s="169"/>
      <c r="I157" s="149">
        <f t="shared" ref="I157" si="8">IF(C157-G157-H157&lt;C157,C157-G157-H157,C157)</f>
        <v>0</v>
      </c>
      <c r="J157" s="309"/>
      <c r="K157" s="309"/>
      <c r="L157" s="252"/>
      <c r="M157" s="252"/>
      <c r="N157" s="252"/>
      <c r="O157" s="162"/>
      <c r="P157"/>
    </row>
    <row r="158" spans="2:16" s="27" customFormat="1" x14ac:dyDescent="0.25">
      <c r="B158" s="19"/>
      <c r="C158" s="149"/>
      <c r="D158" s="192"/>
      <c r="E158" s="263"/>
      <c r="F158" s="252"/>
      <c r="G158" s="169"/>
      <c r="H158" s="169"/>
      <c r="I158" s="149"/>
      <c r="J158" s="309"/>
      <c r="K158" s="309"/>
      <c r="L158" s="252"/>
      <c r="M158" s="252"/>
      <c r="N158" s="252"/>
      <c r="O158" s="162"/>
    </row>
    <row r="159" spans="2:16" x14ac:dyDescent="0.25">
      <c r="B159" s="21" t="s">
        <v>229</v>
      </c>
      <c r="C159" s="171">
        <v>0</v>
      </c>
      <c r="D159" s="187"/>
      <c r="E159" s="41"/>
      <c r="F159" s="42"/>
      <c r="G159" s="304"/>
      <c r="H159" s="304"/>
      <c r="I159" s="149">
        <f t="shared" ref="I159" si="9">IF(C159-G159-H159&lt;C159,C159-G159-H159,C159)</f>
        <v>0</v>
      </c>
      <c r="J159" s="309"/>
      <c r="K159" s="309"/>
      <c r="L159" s="42"/>
      <c r="M159" s="42"/>
      <c r="N159" s="42"/>
      <c r="O159" s="128"/>
      <c r="P159"/>
    </row>
    <row r="160" spans="2:16" x14ac:dyDescent="0.25">
      <c r="B160" s="21"/>
      <c r="C160" s="437"/>
      <c r="D160" s="22"/>
      <c r="E160" s="41"/>
      <c r="F160" s="42"/>
      <c r="G160" s="304"/>
      <c r="H160" s="304"/>
      <c r="I160" s="304"/>
      <c r="J160" s="309"/>
      <c r="K160" s="309"/>
      <c r="L160" s="42"/>
      <c r="M160" s="42"/>
      <c r="N160" s="42"/>
      <c r="O160" s="128"/>
      <c r="P160"/>
    </row>
    <row r="161" spans="2:16" x14ac:dyDescent="0.25">
      <c r="B161" s="21" t="s">
        <v>30</v>
      </c>
      <c r="C161" s="235">
        <v>0</v>
      </c>
      <c r="D161" s="187"/>
      <c r="E161" s="44"/>
      <c r="F161" s="45"/>
      <c r="G161" s="156"/>
      <c r="H161" s="156"/>
      <c r="I161" s="159">
        <f>IF(C161-G161-H161&lt;C161,C161-G161-H161,C161)</f>
        <v>0</v>
      </c>
      <c r="J161" s="306"/>
      <c r="K161" s="306"/>
      <c r="L161" s="45"/>
      <c r="M161" s="45"/>
      <c r="N161" s="45"/>
      <c r="O161" s="131"/>
      <c r="P161"/>
    </row>
    <row r="162" spans="2:16" s="27" customFormat="1" x14ac:dyDescent="0.25">
      <c r="B162" s="21" t="s">
        <v>92</v>
      </c>
      <c r="C162" s="171">
        <v>0</v>
      </c>
      <c r="D162" s="187"/>
      <c r="E162" s="44"/>
      <c r="F162" s="45"/>
      <c r="G162" s="156"/>
      <c r="H162" s="156"/>
      <c r="I162" s="159"/>
      <c r="J162" s="306"/>
      <c r="K162" s="306"/>
      <c r="L162" s="45"/>
      <c r="M162" s="45"/>
      <c r="N162" s="45"/>
      <c r="O162" s="131"/>
    </row>
    <row r="163" spans="2:16" s="27" customFormat="1" x14ac:dyDescent="0.25">
      <c r="B163" s="21" t="s">
        <v>93</v>
      </c>
      <c r="C163" s="331">
        <v>0</v>
      </c>
      <c r="D163" s="187"/>
      <c r="E163" s="44"/>
      <c r="F163" s="45"/>
      <c r="G163" s="156"/>
      <c r="H163" s="156"/>
      <c r="I163" s="159"/>
      <c r="J163" s="306"/>
      <c r="K163" s="306"/>
      <c r="L163" s="45"/>
      <c r="M163" s="45"/>
      <c r="N163" s="45"/>
      <c r="O163" s="131"/>
    </row>
    <row r="164" spans="2:16" s="27" customFormat="1" x14ac:dyDescent="0.25">
      <c r="B164" s="21"/>
      <c r="C164" s="437"/>
      <c r="D164" s="22"/>
      <c r="E164" s="44"/>
      <c r="F164" s="45"/>
      <c r="G164" s="156"/>
      <c r="H164" s="156"/>
      <c r="I164" s="159"/>
      <c r="J164" s="306"/>
      <c r="K164" s="306"/>
      <c r="L164" s="45"/>
      <c r="M164" s="45"/>
      <c r="N164" s="45"/>
      <c r="O164" s="131"/>
    </row>
    <row r="165" spans="2:16" ht="15.75" thickBot="1" x14ac:dyDescent="0.3">
      <c r="B165" s="23" t="s">
        <v>40</v>
      </c>
      <c r="C165" s="197">
        <v>0</v>
      </c>
      <c r="D165" s="196"/>
      <c r="E165" s="157"/>
      <c r="F165" s="48"/>
      <c r="G165" s="310"/>
      <c r="H165" s="310"/>
      <c r="I165" s="264">
        <f>IF(C165-G165-H165&lt;C165,C165-G165-H165,C165)</f>
        <v>0</v>
      </c>
      <c r="J165" s="311"/>
      <c r="K165" s="311"/>
      <c r="L165" s="48"/>
      <c r="M165" s="48"/>
      <c r="N165" s="48"/>
      <c r="O165" s="132"/>
      <c r="P165"/>
    </row>
    <row r="166" spans="2:16" ht="15.75" thickBot="1" x14ac:dyDescent="0.3">
      <c r="G166" s="316"/>
      <c r="H166" s="316"/>
      <c r="I166" s="316"/>
      <c r="J166" s="316"/>
      <c r="K166" s="316"/>
    </row>
    <row r="167" spans="2:16" x14ac:dyDescent="0.25">
      <c r="B167" s="550" t="str">
        <f>'Plankosten Netzreserve'!B207</f>
        <v>Kraftwerk 6</v>
      </c>
      <c r="C167" s="152">
        <f>SUM(C169,C173,C175,C177,C179)-C183</f>
        <v>0</v>
      </c>
      <c r="D167" s="18"/>
      <c r="E167" s="46"/>
      <c r="F167" s="47"/>
      <c r="G167" s="301"/>
      <c r="H167" s="301"/>
      <c r="I167" s="152">
        <f>SUM(I169:I183)</f>
        <v>0</v>
      </c>
      <c r="J167" s="302">
        <f>I167</f>
        <v>0</v>
      </c>
      <c r="K167" s="303">
        <f>J167-C167</f>
        <v>0</v>
      </c>
      <c r="L167" s="47"/>
      <c r="M167" s="47"/>
      <c r="N167" s="47"/>
      <c r="O167" s="127"/>
      <c r="P167"/>
    </row>
    <row r="168" spans="2:16" x14ac:dyDescent="0.25">
      <c r="B168" s="19" t="s">
        <v>4</v>
      </c>
      <c r="C168" s="554">
        <f>'Plankosten Netzreserve'!C208</f>
        <v>0</v>
      </c>
      <c r="D168" s="187"/>
      <c r="E168" s="41"/>
      <c r="F168" s="42"/>
      <c r="G168" s="304"/>
      <c r="H168" s="304"/>
      <c r="I168" s="296"/>
      <c r="J168" s="305"/>
      <c r="K168" s="305"/>
      <c r="L168" s="42"/>
      <c r="M168" s="42"/>
      <c r="N168" s="42"/>
      <c r="O168" s="128"/>
      <c r="P168"/>
    </row>
    <row r="169" spans="2:16" x14ac:dyDescent="0.25">
      <c r="B169" s="21" t="s">
        <v>2</v>
      </c>
      <c r="C169" s="235">
        <v>0</v>
      </c>
      <c r="D169" s="188"/>
      <c r="E169" s="41"/>
      <c r="F169" s="42"/>
      <c r="G169" s="304"/>
      <c r="H169" s="304"/>
      <c r="I169" s="299">
        <f>IF(C169-G169-H169&lt;C169,C169-G169-H169,C169)</f>
        <v>0</v>
      </c>
      <c r="J169" s="305"/>
      <c r="K169" s="305"/>
      <c r="L169" s="42"/>
      <c r="M169" s="42"/>
      <c r="N169" s="42"/>
      <c r="O169" s="128"/>
      <c r="P169"/>
    </row>
    <row r="170" spans="2:16" s="27" customFormat="1" x14ac:dyDescent="0.25">
      <c r="B170" s="21" t="s">
        <v>92</v>
      </c>
      <c r="C170" s="171">
        <v>0</v>
      </c>
      <c r="D170" s="188"/>
      <c r="E170" s="116"/>
      <c r="F170" s="57"/>
      <c r="G170" s="298"/>
      <c r="H170" s="298"/>
      <c r="I170" s="159"/>
      <c r="J170" s="306"/>
      <c r="K170" s="306"/>
      <c r="L170" s="57"/>
      <c r="M170" s="57"/>
      <c r="N170" s="57"/>
      <c r="O170" s="131"/>
    </row>
    <row r="171" spans="2:16" s="27" customFormat="1" x14ac:dyDescent="0.25">
      <c r="B171" s="21" t="s">
        <v>93</v>
      </c>
      <c r="C171" s="331">
        <v>0</v>
      </c>
      <c r="D171" s="188"/>
      <c r="E171" s="116"/>
      <c r="F171" s="57"/>
      <c r="G171" s="298"/>
      <c r="H171" s="298"/>
      <c r="I171" s="159"/>
      <c r="J171" s="306"/>
      <c r="K171" s="306"/>
      <c r="L171" s="57"/>
      <c r="M171" s="57"/>
      <c r="N171" s="57"/>
      <c r="O171" s="131"/>
    </row>
    <row r="172" spans="2:16" s="27" customFormat="1" x14ac:dyDescent="0.25">
      <c r="B172" s="21"/>
      <c r="C172" s="551"/>
      <c r="D172" s="552"/>
      <c r="E172" s="116"/>
      <c r="F172" s="57"/>
      <c r="G172" s="298"/>
      <c r="H172" s="298"/>
      <c r="I172" s="159"/>
      <c r="J172" s="306"/>
      <c r="K172" s="306"/>
      <c r="L172" s="57"/>
      <c r="M172" s="57"/>
      <c r="N172" s="57"/>
      <c r="O172" s="131"/>
    </row>
    <row r="173" spans="2:16" x14ac:dyDescent="0.25">
      <c r="B173" s="19" t="s">
        <v>10</v>
      </c>
      <c r="C173" s="149">
        <f>'Nachweise Wiederhk. Netzreserve'!E227</f>
        <v>0</v>
      </c>
      <c r="D173" s="192"/>
      <c r="E173" s="263"/>
      <c r="F173" s="252"/>
      <c r="G173" s="169"/>
      <c r="H173" s="169"/>
      <c r="I173" s="149">
        <f>IF(C173-G173-H173&lt;C173,C173-G173-H173,C173)</f>
        <v>0</v>
      </c>
      <c r="J173" s="309"/>
      <c r="K173" s="309"/>
      <c r="L173" s="252"/>
      <c r="M173" s="252"/>
      <c r="N173" s="252"/>
      <c r="O173" s="162"/>
      <c r="P173"/>
    </row>
    <row r="174" spans="2:16" x14ac:dyDescent="0.25">
      <c r="B174" s="19"/>
      <c r="C174" s="437"/>
      <c r="D174" s="192"/>
      <c r="E174" s="317"/>
      <c r="F174" s="318"/>
      <c r="G174" s="169"/>
      <c r="H174" s="169"/>
      <c r="I174" s="169"/>
      <c r="J174" s="309"/>
      <c r="K174" s="309"/>
      <c r="L174" s="252"/>
      <c r="M174" s="252"/>
      <c r="N174" s="252"/>
      <c r="O174" s="162"/>
      <c r="P174"/>
    </row>
    <row r="175" spans="2:16" x14ac:dyDescent="0.25">
      <c r="B175" s="19" t="s">
        <v>6</v>
      </c>
      <c r="C175" s="149">
        <f>'Nachweise Arbeitsk. Netzreserve'!B671-'Nachweise Arbeitsk. Netzreserve'!C671</f>
        <v>0</v>
      </c>
      <c r="D175" s="192"/>
      <c r="E175" s="263"/>
      <c r="F175" s="252"/>
      <c r="G175" s="169"/>
      <c r="H175" s="169"/>
      <c r="I175" s="149">
        <f t="shared" ref="I175" si="10">IF(C175-G175-H175&lt;C175,C175-G175-H175,C175)</f>
        <v>0</v>
      </c>
      <c r="J175" s="309"/>
      <c r="K175" s="309"/>
      <c r="L175" s="252"/>
      <c r="M175" s="252"/>
      <c r="N175" s="252"/>
      <c r="O175" s="162"/>
      <c r="P175"/>
    </row>
    <row r="176" spans="2:16" s="27" customFormat="1" x14ac:dyDescent="0.25">
      <c r="B176" s="19"/>
      <c r="C176" s="149"/>
      <c r="D176" s="192"/>
      <c r="E176" s="263"/>
      <c r="F176" s="252"/>
      <c r="G176" s="169"/>
      <c r="H176" s="169"/>
      <c r="I176" s="149"/>
      <c r="J176" s="309"/>
      <c r="K176" s="309"/>
      <c r="L176" s="252"/>
      <c r="M176" s="252"/>
      <c r="N176" s="252"/>
      <c r="O176" s="162"/>
    </row>
    <row r="177" spans="2:16" x14ac:dyDescent="0.25">
      <c r="B177" s="21" t="s">
        <v>229</v>
      </c>
      <c r="C177" s="171">
        <v>0</v>
      </c>
      <c r="D177" s="187"/>
      <c r="E177" s="41"/>
      <c r="F177" s="42"/>
      <c r="G177" s="304"/>
      <c r="H177" s="304"/>
      <c r="I177" s="149">
        <f t="shared" ref="I177" si="11">IF(C177-G177-H177&lt;C177,C177-G177-H177,C177)</f>
        <v>0</v>
      </c>
      <c r="J177" s="309"/>
      <c r="K177" s="309"/>
      <c r="L177" s="42"/>
      <c r="M177" s="42"/>
      <c r="N177" s="42"/>
      <c r="O177" s="128"/>
      <c r="P177"/>
    </row>
    <row r="178" spans="2:16" x14ac:dyDescent="0.25">
      <c r="B178" s="21"/>
      <c r="C178" s="437"/>
      <c r="D178" s="22"/>
      <c r="E178" s="41"/>
      <c r="F178" s="42"/>
      <c r="G178" s="304"/>
      <c r="H178" s="304"/>
      <c r="I178" s="304"/>
      <c r="J178" s="309"/>
      <c r="K178" s="309"/>
      <c r="L178" s="42"/>
      <c r="M178" s="42"/>
      <c r="N178" s="42"/>
      <c r="O178" s="128"/>
      <c r="P178"/>
    </row>
    <row r="179" spans="2:16" x14ac:dyDescent="0.25">
      <c r="B179" s="21" t="s">
        <v>30</v>
      </c>
      <c r="C179" s="235">
        <v>0</v>
      </c>
      <c r="D179" s="187"/>
      <c r="E179" s="44"/>
      <c r="F179" s="45"/>
      <c r="G179" s="156"/>
      <c r="H179" s="156"/>
      <c r="I179" s="159">
        <f>IF(C179-G179-H179&lt;C179,C179-G179-H179,C179)</f>
        <v>0</v>
      </c>
      <c r="J179" s="306"/>
      <c r="K179" s="306"/>
      <c r="L179" s="45"/>
      <c r="M179" s="45"/>
      <c r="N179" s="45"/>
      <c r="O179" s="131"/>
      <c r="P179"/>
    </row>
    <row r="180" spans="2:16" s="27" customFormat="1" x14ac:dyDescent="0.25">
      <c r="B180" s="21" t="s">
        <v>92</v>
      </c>
      <c r="C180" s="171">
        <v>0</v>
      </c>
      <c r="D180" s="187"/>
      <c r="E180" s="44"/>
      <c r="F180" s="45"/>
      <c r="G180" s="156"/>
      <c r="H180" s="156"/>
      <c r="I180" s="159"/>
      <c r="J180" s="306"/>
      <c r="K180" s="306"/>
      <c r="L180" s="45"/>
      <c r="M180" s="45"/>
      <c r="N180" s="45"/>
      <c r="O180" s="131"/>
    </row>
    <row r="181" spans="2:16" s="27" customFormat="1" x14ac:dyDescent="0.25">
      <c r="B181" s="21" t="s">
        <v>93</v>
      </c>
      <c r="C181" s="331">
        <v>0</v>
      </c>
      <c r="D181" s="187"/>
      <c r="E181" s="44"/>
      <c r="F181" s="45"/>
      <c r="G181" s="156"/>
      <c r="H181" s="156"/>
      <c r="I181" s="159"/>
      <c r="J181" s="306"/>
      <c r="K181" s="306"/>
      <c r="L181" s="45"/>
      <c r="M181" s="45"/>
      <c r="N181" s="45"/>
      <c r="O181" s="131"/>
    </row>
    <row r="182" spans="2:16" s="27" customFormat="1" x14ac:dyDescent="0.25">
      <c r="B182" s="21"/>
      <c r="C182" s="437"/>
      <c r="D182" s="22"/>
      <c r="E182" s="44"/>
      <c r="F182" s="45"/>
      <c r="G182" s="156"/>
      <c r="H182" s="156"/>
      <c r="I182" s="159"/>
      <c r="J182" s="306"/>
      <c r="K182" s="306"/>
      <c r="L182" s="45"/>
      <c r="M182" s="45"/>
      <c r="N182" s="45"/>
      <c r="O182" s="131"/>
    </row>
    <row r="183" spans="2:16" ht="15.75" thickBot="1" x14ac:dyDescent="0.3">
      <c r="B183" s="23" t="s">
        <v>40</v>
      </c>
      <c r="C183" s="197">
        <v>0</v>
      </c>
      <c r="D183" s="196"/>
      <c r="E183" s="157"/>
      <c r="F183" s="48"/>
      <c r="G183" s="310"/>
      <c r="H183" s="310"/>
      <c r="I183" s="264">
        <f>IF(C183-G183-H183&lt;C183,C183-G183-H183,C183)</f>
        <v>0</v>
      </c>
      <c r="J183" s="311"/>
      <c r="K183" s="311"/>
      <c r="L183" s="48"/>
      <c r="M183" s="48"/>
      <c r="N183" s="48"/>
      <c r="O183" s="132"/>
      <c r="P183"/>
    </row>
    <row r="184" spans="2:16" ht="15.75" thickBot="1" x14ac:dyDescent="0.3">
      <c r="G184" s="316"/>
      <c r="H184" s="316"/>
      <c r="I184" s="316"/>
      <c r="J184" s="316"/>
      <c r="K184" s="316"/>
    </row>
    <row r="185" spans="2:16" x14ac:dyDescent="0.25">
      <c r="B185" s="550" t="str">
        <f>'Plankosten Netzreserve'!B229</f>
        <v>Kraftwerk 7</v>
      </c>
      <c r="C185" s="152">
        <f>SUM(C187,C191,C193,C195,C197)-C201</f>
        <v>0</v>
      </c>
      <c r="D185" s="18"/>
      <c r="E185" s="46"/>
      <c r="F185" s="47"/>
      <c r="G185" s="301"/>
      <c r="H185" s="301"/>
      <c r="I185" s="152">
        <f>SUM(I187:I201)</f>
        <v>0</v>
      </c>
      <c r="J185" s="302">
        <f>I185</f>
        <v>0</v>
      </c>
      <c r="K185" s="303">
        <f>J185-C185</f>
        <v>0</v>
      </c>
      <c r="L185" s="47"/>
      <c r="M185" s="47"/>
      <c r="N185" s="47"/>
      <c r="O185" s="127"/>
      <c r="P185"/>
    </row>
    <row r="186" spans="2:16" x14ac:dyDescent="0.25">
      <c r="B186" s="19" t="s">
        <v>4</v>
      </c>
      <c r="C186" s="554">
        <f>'Plankosten Netzreserve'!C230</f>
        <v>0</v>
      </c>
      <c r="D186" s="187"/>
      <c r="E186" s="41"/>
      <c r="F186" s="42"/>
      <c r="G186" s="304"/>
      <c r="H186" s="304"/>
      <c r="I186" s="296"/>
      <c r="J186" s="305"/>
      <c r="K186" s="305"/>
      <c r="L186" s="42"/>
      <c r="M186" s="42"/>
      <c r="N186" s="42"/>
      <c r="O186" s="128"/>
      <c r="P186"/>
    </row>
    <row r="187" spans="2:16" x14ac:dyDescent="0.25">
      <c r="B187" s="21" t="s">
        <v>2</v>
      </c>
      <c r="C187" s="235">
        <v>0</v>
      </c>
      <c r="D187" s="188"/>
      <c r="E187" s="41"/>
      <c r="F187" s="42"/>
      <c r="G187" s="304"/>
      <c r="H187" s="304"/>
      <c r="I187" s="299">
        <f>IF(C187-G187-H187&lt;C187,C187-G187-H187,C187)</f>
        <v>0</v>
      </c>
      <c r="J187" s="305"/>
      <c r="K187" s="305"/>
      <c r="L187" s="42"/>
      <c r="M187" s="42"/>
      <c r="N187" s="42"/>
      <c r="O187" s="128"/>
      <c r="P187"/>
    </row>
    <row r="188" spans="2:16" s="27" customFormat="1" x14ac:dyDescent="0.25">
      <c r="B188" s="21" t="s">
        <v>92</v>
      </c>
      <c r="C188" s="171">
        <v>0</v>
      </c>
      <c r="D188" s="188"/>
      <c r="E188" s="116"/>
      <c r="F188" s="57"/>
      <c r="G188" s="298"/>
      <c r="H188" s="298"/>
      <c r="I188" s="159"/>
      <c r="J188" s="306"/>
      <c r="K188" s="306"/>
      <c r="L188" s="57"/>
      <c r="M188" s="57"/>
      <c r="N188" s="57"/>
      <c r="O188" s="131"/>
    </row>
    <row r="189" spans="2:16" s="27" customFormat="1" x14ac:dyDescent="0.25">
      <c r="B189" s="21" t="s">
        <v>93</v>
      </c>
      <c r="C189" s="331">
        <v>0</v>
      </c>
      <c r="D189" s="188"/>
      <c r="E189" s="116"/>
      <c r="F189" s="57"/>
      <c r="G189" s="298"/>
      <c r="H189" s="298"/>
      <c r="I189" s="159"/>
      <c r="J189" s="306"/>
      <c r="K189" s="306"/>
      <c r="L189" s="57"/>
      <c r="M189" s="57"/>
      <c r="N189" s="57"/>
      <c r="O189" s="131"/>
    </row>
    <row r="190" spans="2:16" s="27" customFormat="1" x14ac:dyDescent="0.25">
      <c r="B190" s="21"/>
      <c r="C190" s="551"/>
      <c r="D190" s="552"/>
      <c r="E190" s="116"/>
      <c r="F190" s="57"/>
      <c r="G190" s="298"/>
      <c r="H190" s="298"/>
      <c r="I190" s="159"/>
      <c r="J190" s="306"/>
      <c r="K190" s="306"/>
      <c r="L190" s="57"/>
      <c r="M190" s="57"/>
      <c r="N190" s="57"/>
      <c r="O190" s="131"/>
    </row>
    <row r="191" spans="2:16" x14ac:dyDescent="0.25">
      <c r="B191" s="19" t="s">
        <v>10</v>
      </c>
      <c r="C191" s="149">
        <f>'Nachweise Wiederhk. Netzreserve'!E271</f>
        <v>0</v>
      </c>
      <c r="D191" s="192"/>
      <c r="E191" s="263"/>
      <c r="F191" s="252"/>
      <c r="G191" s="169"/>
      <c r="H191" s="169"/>
      <c r="I191" s="149">
        <f>IF(C191-G191-H191&lt;C191,C191-G191-H191,C191)</f>
        <v>0</v>
      </c>
      <c r="J191" s="309"/>
      <c r="K191" s="309"/>
      <c r="L191" s="252"/>
      <c r="M191" s="252"/>
      <c r="N191" s="252"/>
      <c r="O191" s="162"/>
      <c r="P191"/>
    </row>
    <row r="192" spans="2:16" x14ac:dyDescent="0.25">
      <c r="B192" s="19"/>
      <c r="C192" s="437"/>
      <c r="D192" s="192"/>
      <c r="E192" s="317"/>
      <c r="F192" s="318"/>
      <c r="G192" s="169"/>
      <c r="H192" s="169"/>
      <c r="I192" s="169"/>
      <c r="J192" s="309"/>
      <c r="K192" s="309"/>
      <c r="L192" s="252"/>
      <c r="M192" s="252"/>
      <c r="N192" s="252"/>
      <c r="O192" s="162"/>
      <c r="P192"/>
    </row>
    <row r="193" spans="2:16" x14ac:dyDescent="0.25">
      <c r="B193" s="19" t="s">
        <v>6</v>
      </c>
      <c r="C193" s="149">
        <f>'Nachweise Arbeitsk. Netzreserve'!B715-'Nachweise Arbeitsk. Netzreserve'!C715</f>
        <v>0</v>
      </c>
      <c r="D193" s="192"/>
      <c r="E193" s="263"/>
      <c r="F193" s="252"/>
      <c r="G193" s="169"/>
      <c r="H193" s="169"/>
      <c r="I193" s="149">
        <f t="shared" ref="I193" si="12">IF(C193-G193-H193&lt;C193,C193-G193-H193,C193)</f>
        <v>0</v>
      </c>
      <c r="J193" s="309"/>
      <c r="K193" s="309"/>
      <c r="L193" s="252"/>
      <c r="M193" s="252"/>
      <c r="N193" s="252"/>
      <c r="O193" s="162"/>
      <c r="P193"/>
    </row>
    <row r="194" spans="2:16" s="27" customFormat="1" x14ac:dyDescent="0.25">
      <c r="B194" s="19"/>
      <c r="C194" s="149"/>
      <c r="D194" s="192"/>
      <c r="E194" s="263"/>
      <c r="F194" s="252"/>
      <c r="G194" s="169"/>
      <c r="H194" s="169"/>
      <c r="I194" s="149"/>
      <c r="J194" s="309"/>
      <c r="K194" s="309"/>
      <c r="L194" s="252"/>
      <c r="M194" s="252"/>
      <c r="N194" s="252"/>
      <c r="O194" s="162"/>
    </row>
    <row r="195" spans="2:16" x14ac:dyDescent="0.25">
      <c r="B195" s="21" t="s">
        <v>229</v>
      </c>
      <c r="C195" s="171">
        <v>0</v>
      </c>
      <c r="D195" s="187"/>
      <c r="E195" s="41"/>
      <c r="F195" s="42"/>
      <c r="G195" s="304"/>
      <c r="H195" s="304"/>
      <c r="I195" s="149">
        <f t="shared" ref="I195" si="13">IF(C195-G195-H195&lt;C195,C195-G195-H195,C195)</f>
        <v>0</v>
      </c>
      <c r="J195" s="309"/>
      <c r="K195" s="309"/>
      <c r="L195" s="42"/>
      <c r="M195" s="42"/>
      <c r="N195" s="42"/>
      <c r="O195" s="128"/>
      <c r="P195"/>
    </row>
    <row r="196" spans="2:16" x14ac:dyDescent="0.25">
      <c r="B196" s="21"/>
      <c r="C196" s="437"/>
      <c r="D196" s="22"/>
      <c r="E196" s="41"/>
      <c r="F196" s="42"/>
      <c r="G196" s="304"/>
      <c r="H196" s="304"/>
      <c r="I196" s="304"/>
      <c r="J196" s="309"/>
      <c r="K196" s="309"/>
      <c r="L196" s="42"/>
      <c r="M196" s="42"/>
      <c r="N196" s="42"/>
      <c r="O196" s="128"/>
      <c r="P196"/>
    </row>
    <row r="197" spans="2:16" x14ac:dyDescent="0.25">
      <c r="B197" s="21" t="s">
        <v>30</v>
      </c>
      <c r="C197" s="235">
        <v>0</v>
      </c>
      <c r="D197" s="187"/>
      <c r="E197" s="41"/>
      <c r="F197" s="42"/>
      <c r="G197" s="304"/>
      <c r="H197" s="304"/>
      <c r="I197" s="149">
        <f>IF(C197-G197-H197&lt;C197,C197-G197-H197,C197)</f>
        <v>0</v>
      </c>
      <c r="J197" s="309"/>
      <c r="K197" s="309"/>
      <c r="L197" s="42"/>
      <c r="M197" s="42"/>
      <c r="N197" s="42"/>
      <c r="O197" s="128"/>
      <c r="P197"/>
    </row>
    <row r="198" spans="2:16" s="27" customFormat="1" x14ac:dyDescent="0.25">
      <c r="B198" s="21" t="s">
        <v>92</v>
      </c>
      <c r="C198" s="171">
        <v>0</v>
      </c>
      <c r="D198" s="187"/>
      <c r="E198" s="41"/>
      <c r="F198" s="45"/>
      <c r="G198" s="156"/>
      <c r="H198" s="156"/>
      <c r="I198" s="159"/>
      <c r="J198" s="306"/>
      <c r="K198" s="306"/>
      <c r="L198" s="45"/>
      <c r="M198" s="45"/>
      <c r="N198" s="45"/>
      <c r="O198" s="131"/>
    </row>
    <row r="199" spans="2:16" s="27" customFormat="1" x14ac:dyDescent="0.25">
      <c r="B199" s="21" t="s">
        <v>93</v>
      </c>
      <c r="C199" s="331">
        <v>0</v>
      </c>
      <c r="D199" s="187"/>
      <c r="E199" s="41"/>
      <c r="F199" s="45"/>
      <c r="G199" s="156"/>
      <c r="H199" s="156"/>
      <c r="I199" s="159"/>
      <c r="J199" s="306"/>
      <c r="K199" s="306"/>
      <c r="L199" s="45"/>
      <c r="M199" s="45"/>
      <c r="N199" s="45"/>
      <c r="O199" s="131"/>
    </row>
    <row r="200" spans="2:16" s="27" customFormat="1" x14ac:dyDescent="0.25">
      <c r="B200" s="21"/>
      <c r="C200" s="437"/>
      <c r="D200" s="22"/>
      <c r="E200" s="41"/>
      <c r="F200" s="45"/>
      <c r="G200" s="156"/>
      <c r="H200" s="156"/>
      <c r="I200" s="159"/>
      <c r="J200" s="306"/>
      <c r="K200" s="306"/>
      <c r="L200" s="45"/>
      <c r="M200" s="45"/>
      <c r="N200" s="45"/>
      <c r="O200" s="131"/>
    </row>
    <row r="201" spans="2:16" ht="15.75" thickBot="1" x14ac:dyDescent="0.3">
      <c r="B201" s="23" t="s">
        <v>40</v>
      </c>
      <c r="C201" s="197">
        <v>0</v>
      </c>
      <c r="D201" s="196"/>
      <c r="E201" s="157"/>
      <c r="F201" s="48"/>
      <c r="G201" s="310"/>
      <c r="H201" s="310"/>
      <c r="I201" s="264">
        <f>IF(C201-G201-H201&lt;C201,C201-G201-H201,C201)</f>
        <v>0</v>
      </c>
      <c r="J201" s="311"/>
      <c r="K201" s="311"/>
      <c r="L201" s="48"/>
      <c r="M201" s="48"/>
      <c r="N201" s="48"/>
      <c r="O201" s="132"/>
      <c r="P201"/>
    </row>
    <row r="202" spans="2:16" ht="15.75" thickBot="1" x14ac:dyDescent="0.3">
      <c r="G202" s="316"/>
      <c r="H202" s="316"/>
      <c r="I202" s="316"/>
      <c r="J202" s="316"/>
      <c r="K202" s="316"/>
    </row>
    <row r="203" spans="2:16" x14ac:dyDescent="0.25">
      <c r="B203" s="550" t="str">
        <f>'Plankosten Netzreserve'!B251</f>
        <v>Kraftwerk 8</v>
      </c>
      <c r="C203" s="152">
        <f>SUM(C205,C209,C211,C213,C215)-C219</f>
        <v>0</v>
      </c>
      <c r="D203" s="18"/>
      <c r="E203" s="46"/>
      <c r="F203" s="47"/>
      <c r="G203" s="301"/>
      <c r="H203" s="301"/>
      <c r="I203" s="152">
        <f>SUM(I205:I219)</f>
        <v>0</v>
      </c>
      <c r="J203" s="302">
        <f>I203</f>
        <v>0</v>
      </c>
      <c r="K203" s="303">
        <f>J203-C203</f>
        <v>0</v>
      </c>
      <c r="L203" s="47"/>
      <c r="M203" s="47"/>
      <c r="N203" s="47"/>
      <c r="O203" s="127"/>
      <c r="P203"/>
    </row>
    <row r="204" spans="2:16" x14ac:dyDescent="0.25">
      <c r="B204" s="19" t="s">
        <v>4</v>
      </c>
      <c r="C204" s="554">
        <f>'Plankosten Netzreserve'!C252</f>
        <v>0</v>
      </c>
      <c r="D204" s="187"/>
      <c r="E204" s="41"/>
      <c r="F204" s="42"/>
      <c r="G204" s="304"/>
      <c r="H204" s="304"/>
      <c r="I204" s="296"/>
      <c r="J204" s="305"/>
      <c r="K204" s="305"/>
      <c r="L204" s="42"/>
      <c r="M204" s="42"/>
      <c r="N204" s="42"/>
      <c r="O204" s="128"/>
      <c r="P204"/>
    </row>
    <row r="205" spans="2:16" x14ac:dyDescent="0.25">
      <c r="B205" s="21" t="s">
        <v>2</v>
      </c>
      <c r="C205" s="235">
        <v>0</v>
      </c>
      <c r="D205" s="188"/>
      <c r="E205" s="41"/>
      <c r="F205" s="42"/>
      <c r="G205" s="304"/>
      <c r="H205" s="304"/>
      <c r="I205" s="299">
        <f>IF(C205-G205-H205&lt;C205,C205-G205-H205,C205)</f>
        <v>0</v>
      </c>
      <c r="J205" s="305"/>
      <c r="K205" s="305"/>
      <c r="L205" s="42"/>
      <c r="M205" s="42"/>
      <c r="N205" s="42"/>
      <c r="O205" s="128"/>
      <c r="P205"/>
    </row>
    <row r="206" spans="2:16" s="27" customFormat="1" x14ac:dyDescent="0.25">
      <c r="B206" s="21" t="s">
        <v>92</v>
      </c>
      <c r="C206" s="171">
        <v>0</v>
      </c>
      <c r="D206" s="188"/>
      <c r="E206" s="116"/>
      <c r="F206" s="57"/>
      <c r="G206" s="298"/>
      <c r="H206" s="298"/>
      <c r="I206" s="159"/>
      <c r="J206" s="306"/>
      <c r="K206" s="306"/>
      <c r="L206" s="57"/>
      <c r="M206" s="57"/>
      <c r="N206" s="57"/>
      <c r="O206" s="131"/>
    </row>
    <row r="207" spans="2:16" s="27" customFormat="1" x14ac:dyDescent="0.25">
      <c r="B207" s="21" t="s">
        <v>93</v>
      </c>
      <c r="C207" s="331">
        <v>0</v>
      </c>
      <c r="D207" s="188"/>
      <c r="E207" s="116"/>
      <c r="F207" s="57"/>
      <c r="G207" s="298"/>
      <c r="H207" s="298"/>
      <c r="I207" s="159"/>
      <c r="J207" s="306"/>
      <c r="K207" s="306"/>
      <c r="L207" s="57"/>
      <c r="M207" s="57"/>
      <c r="N207" s="57"/>
      <c r="O207" s="131"/>
    </row>
    <row r="208" spans="2:16" s="27" customFormat="1" x14ac:dyDescent="0.25">
      <c r="B208" s="21"/>
      <c r="C208" s="551"/>
      <c r="D208" s="552"/>
      <c r="E208" s="41"/>
      <c r="F208" s="42"/>
      <c r="G208" s="304"/>
      <c r="H208" s="304"/>
      <c r="I208" s="149"/>
      <c r="J208" s="309"/>
      <c r="K208" s="309"/>
      <c r="L208" s="42"/>
      <c r="M208" s="42"/>
      <c r="N208" s="42"/>
      <c r="O208" s="128"/>
    </row>
    <row r="209" spans="2:16" x14ac:dyDescent="0.25">
      <c r="B209" s="19" t="s">
        <v>10</v>
      </c>
      <c r="C209" s="149">
        <f>'Nachweise Wiederhk. Netzreserve'!E315</f>
        <v>0</v>
      </c>
      <c r="D209" s="192"/>
      <c r="E209" s="263"/>
      <c r="F209" s="252"/>
      <c r="G209" s="169"/>
      <c r="H209" s="169"/>
      <c r="I209" s="149">
        <f>IF(C209-G209-H209&lt;C209,C209-G209-H209,C209)</f>
        <v>0</v>
      </c>
      <c r="J209" s="309"/>
      <c r="K209" s="309"/>
      <c r="L209" s="252"/>
      <c r="M209" s="252"/>
      <c r="N209" s="252"/>
      <c r="O209" s="162"/>
      <c r="P209"/>
    </row>
    <row r="210" spans="2:16" x14ac:dyDescent="0.25">
      <c r="B210" s="19"/>
      <c r="C210" s="437"/>
      <c r="D210" s="192"/>
      <c r="E210" s="317"/>
      <c r="F210" s="318"/>
      <c r="G210" s="169"/>
      <c r="H210" s="169"/>
      <c r="I210" s="169"/>
      <c r="J210" s="309"/>
      <c r="K210" s="309"/>
      <c r="L210" s="252"/>
      <c r="M210" s="252"/>
      <c r="N210" s="252"/>
      <c r="O210" s="162"/>
      <c r="P210"/>
    </row>
    <row r="211" spans="2:16" x14ac:dyDescent="0.25">
      <c r="B211" s="19" t="s">
        <v>6</v>
      </c>
      <c r="C211" s="149">
        <f>'Nachweise Arbeitsk. Netzreserve'!B759-'Nachweise Arbeitsk. Netzreserve'!C759</f>
        <v>0</v>
      </c>
      <c r="D211" s="192"/>
      <c r="E211" s="263"/>
      <c r="F211" s="252"/>
      <c r="G211" s="169"/>
      <c r="H211" s="169"/>
      <c r="I211" s="149">
        <f t="shared" ref="I211" si="14">IF(C211-G211-H211&lt;C211,C211-G211-H211,C211)</f>
        <v>0</v>
      </c>
      <c r="J211" s="309"/>
      <c r="K211" s="309"/>
      <c r="L211" s="252"/>
      <c r="M211" s="252"/>
      <c r="N211" s="252"/>
      <c r="O211" s="162"/>
      <c r="P211"/>
    </row>
    <row r="212" spans="2:16" s="27" customFormat="1" x14ac:dyDescent="0.25">
      <c r="B212" s="19"/>
      <c r="C212" s="149"/>
      <c r="D212" s="192"/>
      <c r="E212" s="263"/>
      <c r="F212" s="252"/>
      <c r="G212" s="169"/>
      <c r="H212" s="169"/>
      <c r="I212" s="149"/>
      <c r="J212" s="309"/>
      <c r="K212" s="309"/>
      <c r="L212" s="252"/>
      <c r="M212" s="252"/>
      <c r="N212" s="252"/>
      <c r="O212" s="162"/>
    </row>
    <row r="213" spans="2:16" x14ac:dyDescent="0.25">
      <c r="B213" s="21" t="s">
        <v>229</v>
      </c>
      <c r="C213" s="171">
        <v>0</v>
      </c>
      <c r="D213" s="187"/>
      <c r="E213" s="41"/>
      <c r="F213" s="42"/>
      <c r="G213" s="304"/>
      <c r="H213" s="304"/>
      <c r="I213" s="149">
        <f t="shared" ref="I213" si="15">IF(C213-G213-H213&lt;C213,C213-G213-H213,C213)</f>
        <v>0</v>
      </c>
      <c r="J213" s="309"/>
      <c r="K213" s="309"/>
      <c r="L213" s="42"/>
      <c r="M213" s="42"/>
      <c r="N213" s="42"/>
      <c r="O213" s="128"/>
      <c r="P213"/>
    </row>
    <row r="214" spans="2:16" x14ac:dyDescent="0.25">
      <c r="B214" s="21"/>
      <c r="C214" s="437"/>
      <c r="D214" s="22"/>
      <c r="E214" s="41"/>
      <c r="F214" s="42"/>
      <c r="G214" s="304"/>
      <c r="H214" s="304"/>
      <c r="I214" s="304"/>
      <c r="J214" s="309"/>
      <c r="K214" s="309"/>
      <c r="L214" s="42"/>
      <c r="M214" s="42"/>
      <c r="N214" s="42"/>
      <c r="O214" s="128"/>
      <c r="P214"/>
    </row>
    <row r="215" spans="2:16" x14ac:dyDescent="0.25">
      <c r="B215" s="21" t="s">
        <v>30</v>
      </c>
      <c r="C215" s="235">
        <v>0</v>
      </c>
      <c r="D215" s="187"/>
      <c r="E215" s="41"/>
      <c r="F215" s="42"/>
      <c r="G215" s="304"/>
      <c r="H215" s="304"/>
      <c r="I215" s="149">
        <f>IF(C215-G215-H215&lt;C215,C215-G215-H215,C215)</f>
        <v>0</v>
      </c>
      <c r="J215" s="309"/>
      <c r="K215" s="309"/>
      <c r="L215" s="42"/>
      <c r="M215" s="42"/>
      <c r="N215" s="42"/>
      <c r="O215" s="128"/>
      <c r="P215"/>
    </row>
    <row r="216" spans="2:16" s="27" customFormat="1" x14ac:dyDescent="0.25">
      <c r="B216" s="21" t="s">
        <v>92</v>
      </c>
      <c r="C216" s="171">
        <v>0</v>
      </c>
      <c r="D216" s="187"/>
      <c r="E216" s="41"/>
      <c r="F216" s="42"/>
      <c r="G216" s="304"/>
      <c r="H216" s="304"/>
      <c r="I216" s="149"/>
      <c r="J216" s="309"/>
      <c r="K216" s="309"/>
      <c r="L216" s="42"/>
      <c r="M216" s="42"/>
      <c r="N216" s="42"/>
      <c r="O216" s="128"/>
    </row>
    <row r="217" spans="2:16" s="27" customFormat="1" x14ac:dyDescent="0.25">
      <c r="B217" s="21" t="s">
        <v>93</v>
      </c>
      <c r="C217" s="331">
        <v>0</v>
      </c>
      <c r="D217" s="187"/>
      <c r="E217" s="41"/>
      <c r="F217" s="42"/>
      <c r="G217" s="304"/>
      <c r="H217" s="304"/>
      <c r="I217" s="149"/>
      <c r="J217" s="309"/>
      <c r="K217" s="309"/>
      <c r="L217" s="42"/>
      <c r="M217" s="42"/>
      <c r="N217" s="42"/>
      <c r="O217" s="128"/>
    </row>
    <row r="218" spans="2:16" s="27" customFormat="1" x14ac:dyDescent="0.25">
      <c r="B218" s="21"/>
      <c r="C218" s="437"/>
      <c r="D218" s="22"/>
      <c r="E218" s="41"/>
      <c r="F218" s="42"/>
      <c r="G218" s="304"/>
      <c r="H218" s="304"/>
      <c r="I218" s="149"/>
      <c r="J218" s="309"/>
      <c r="K218" s="309"/>
      <c r="L218" s="42"/>
      <c r="M218" s="42"/>
      <c r="N218" s="42"/>
      <c r="O218" s="128"/>
    </row>
    <row r="219" spans="2:16" s="27" customFormat="1" ht="15.75" thickBot="1" x14ac:dyDescent="0.3">
      <c r="B219" s="23" t="s">
        <v>40</v>
      </c>
      <c r="C219" s="197">
        <v>0</v>
      </c>
      <c r="D219" s="196"/>
      <c r="E219" s="157"/>
      <c r="F219" s="48"/>
      <c r="G219" s="310"/>
      <c r="H219" s="310"/>
      <c r="I219" s="264">
        <f>IF(C219-G219-H219&lt;C219,C219-G219-H219,C219)</f>
        <v>0</v>
      </c>
      <c r="J219" s="311"/>
      <c r="K219" s="311"/>
      <c r="L219" s="48"/>
      <c r="M219" s="48"/>
      <c r="N219" s="48"/>
      <c r="O219" s="132"/>
    </row>
    <row r="220" spans="2:16" ht="15.75" thickBot="1" x14ac:dyDescent="0.3">
      <c r="G220" s="316"/>
      <c r="H220" s="316"/>
      <c r="I220" s="316"/>
      <c r="J220" s="316"/>
      <c r="K220" s="316"/>
    </row>
    <row r="221" spans="2:16" x14ac:dyDescent="0.25">
      <c r="B221" s="550" t="str">
        <f>'Plankosten Netzreserve'!B273</f>
        <v>Kraftwerk 9</v>
      </c>
      <c r="C221" s="152">
        <f>SUM(C223,C227,C229,C231,C233)-C237</f>
        <v>0</v>
      </c>
      <c r="D221" s="18"/>
      <c r="E221" s="46"/>
      <c r="F221" s="47"/>
      <c r="G221" s="301"/>
      <c r="H221" s="301"/>
      <c r="I221" s="152">
        <f>SUM(I223:I237)</f>
        <v>0</v>
      </c>
      <c r="J221" s="302">
        <f>I221</f>
        <v>0</v>
      </c>
      <c r="K221" s="303">
        <f>J221-C221</f>
        <v>0</v>
      </c>
      <c r="L221" s="47"/>
      <c r="M221" s="47"/>
      <c r="N221" s="47"/>
      <c r="O221" s="127"/>
      <c r="P221"/>
    </row>
    <row r="222" spans="2:16" x14ac:dyDescent="0.25">
      <c r="B222" s="19" t="s">
        <v>4</v>
      </c>
      <c r="C222" s="554">
        <f>'Plankosten Netzreserve'!C274</f>
        <v>0</v>
      </c>
      <c r="D222" s="187"/>
      <c r="E222" s="41"/>
      <c r="F222" s="42"/>
      <c r="G222" s="304"/>
      <c r="H222" s="304"/>
      <c r="I222" s="296"/>
      <c r="J222" s="305"/>
      <c r="K222" s="305"/>
      <c r="L222" s="42"/>
      <c r="M222" s="42"/>
      <c r="N222" s="42"/>
      <c r="O222" s="128"/>
      <c r="P222"/>
    </row>
    <row r="223" spans="2:16" x14ac:dyDescent="0.25">
      <c r="B223" s="21" t="s">
        <v>2</v>
      </c>
      <c r="C223" s="235">
        <v>0</v>
      </c>
      <c r="D223" s="188"/>
      <c r="E223" s="41"/>
      <c r="F223" s="42"/>
      <c r="G223" s="304"/>
      <c r="H223" s="304"/>
      <c r="I223" s="299">
        <f>IF(C223-G223-H223&lt;C223,C223-G223-H223,C223)</f>
        <v>0</v>
      </c>
      <c r="J223" s="305"/>
      <c r="K223" s="305"/>
      <c r="L223" s="42"/>
      <c r="M223" s="42"/>
      <c r="N223" s="42"/>
      <c r="O223" s="128"/>
      <c r="P223"/>
    </row>
    <row r="224" spans="2:16" s="27" customFormat="1" x14ac:dyDescent="0.25">
      <c r="B224" s="21" t="s">
        <v>92</v>
      </c>
      <c r="C224" s="171">
        <v>0</v>
      </c>
      <c r="D224" s="188"/>
      <c r="E224" s="116"/>
      <c r="F224" s="57"/>
      <c r="G224" s="298"/>
      <c r="H224" s="298"/>
      <c r="I224" s="159"/>
      <c r="J224" s="306"/>
      <c r="K224" s="306"/>
      <c r="L224" s="57"/>
      <c r="M224" s="57"/>
      <c r="N224" s="57"/>
      <c r="O224" s="131"/>
    </row>
    <row r="225" spans="2:16" s="27" customFormat="1" x14ac:dyDescent="0.25">
      <c r="B225" s="21" t="s">
        <v>93</v>
      </c>
      <c r="C225" s="331">
        <v>0</v>
      </c>
      <c r="D225" s="188"/>
      <c r="E225" s="116"/>
      <c r="F225" s="57"/>
      <c r="G225" s="298"/>
      <c r="H225" s="298"/>
      <c r="I225" s="159"/>
      <c r="J225" s="306"/>
      <c r="K225" s="306"/>
      <c r="L225" s="57"/>
      <c r="M225" s="57"/>
      <c r="N225" s="57"/>
      <c r="O225" s="131"/>
    </row>
    <row r="226" spans="2:16" s="27" customFormat="1" x14ac:dyDescent="0.25">
      <c r="B226" s="21"/>
      <c r="C226" s="551"/>
      <c r="D226" s="552"/>
      <c r="E226" s="116"/>
      <c r="F226" s="57"/>
      <c r="G226" s="298"/>
      <c r="H226" s="298"/>
      <c r="I226" s="159"/>
      <c r="J226" s="306"/>
      <c r="K226" s="306"/>
      <c r="L226" s="57"/>
      <c r="M226" s="57"/>
      <c r="N226" s="57"/>
      <c r="O226" s="131"/>
    </row>
    <row r="227" spans="2:16" x14ac:dyDescent="0.25">
      <c r="B227" s="19" t="s">
        <v>10</v>
      </c>
      <c r="C227" s="149">
        <f>'Nachweise Wiederhk. Netzreserve'!E359</f>
        <v>0</v>
      </c>
      <c r="D227" s="192"/>
      <c r="E227" s="263"/>
      <c r="F227" s="252"/>
      <c r="G227" s="169"/>
      <c r="H227" s="169"/>
      <c r="I227" s="149">
        <f>IF(C227-G227-H227&lt;C227,C227-G227-H227,C227)</f>
        <v>0</v>
      </c>
      <c r="J227" s="309"/>
      <c r="K227" s="309"/>
      <c r="L227" s="252"/>
      <c r="M227" s="252"/>
      <c r="N227" s="252"/>
      <c r="O227" s="162"/>
      <c r="P227"/>
    </row>
    <row r="228" spans="2:16" x14ac:dyDescent="0.25">
      <c r="B228" s="19"/>
      <c r="C228" s="437"/>
      <c r="D228" s="192"/>
      <c r="E228" s="317"/>
      <c r="F228" s="318"/>
      <c r="G228" s="169"/>
      <c r="H228" s="169"/>
      <c r="I228" s="169"/>
      <c r="J228" s="309"/>
      <c r="K228" s="309"/>
      <c r="L228" s="252"/>
      <c r="M228" s="252"/>
      <c r="N228" s="252"/>
      <c r="O228" s="162"/>
      <c r="P228"/>
    </row>
    <row r="229" spans="2:16" x14ac:dyDescent="0.25">
      <c r="B229" s="19" t="s">
        <v>6</v>
      </c>
      <c r="C229" s="149">
        <f>'Nachweise Arbeitsk. Netzreserve'!B803-'Nachweise Arbeitsk. Netzreserve'!C803</f>
        <v>0</v>
      </c>
      <c r="D229" s="192"/>
      <c r="E229" s="263"/>
      <c r="F229" s="252"/>
      <c r="G229" s="169"/>
      <c r="H229" s="169"/>
      <c r="I229" s="149">
        <f t="shared" ref="I229" si="16">IF(C229-G229-H229&lt;C229,C229-G229-H229,C229)</f>
        <v>0</v>
      </c>
      <c r="J229" s="309"/>
      <c r="K229" s="309"/>
      <c r="L229" s="252"/>
      <c r="M229" s="252"/>
      <c r="N229" s="252"/>
      <c r="O229" s="162"/>
      <c r="P229"/>
    </row>
    <row r="230" spans="2:16" s="27" customFormat="1" x14ac:dyDescent="0.25">
      <c r="B230" s="19"/>
      <c r="C230" s="149"/>
      <c r="D230" s="192"/>
      <c r="E230" s="263"/>
      <c r="F230" s="252"/>
      <c r="G230" s="169"/>
      <c r="H230" s="169"/>
      <c r="I230" s="149"/>
      <c r="J230" s="309"/>
      <c r="K230" s="309"/>
      <c r="L230" s="252"/>
      <c r="M230" s="252"/>
      <c r="N230" s="252"/>
      <c r="O230" s="162"/>
    </row>
    <row r="231" spans="2:16" x14ac:dyDescent="0.25">
      <c r="B231" s="21" t="s">
        <v>229</v>
      </c>
      <c r="C231" s="171">
        <v>0</v>
      </c>
      <c r="D231" s="187"/>
      <c r="E231" s="41"/>
      <c r="F231" s="42"/>
      <c r="G231" s="304"/>
      <c r="H231" s="304"/>
      <c r="I231" s="149">
        <f t="shared" ref="I231" si="17">IF(C231-G231-H231&lt;C231,C231-G231-H231,C231)</f>
        <v>0</v>
      </c>
      <c r="J231" s="309"/>
      <c r="K231" s="309"/>
      <c r="L231" s="42"/>
      <c r="M231" s="42"/>
      <c r="N231" s="42"/>
      <c r="O231" s="128"/>
      <c r="P231"/>
    </row>
    <row r="232" spans="2:16" x14ac:dyDescent="0.25">
      <c r="B232" s="21"/>
      <c r="C232" s="437"/>
      <c r="D232" s="22"/>
      <c r="E232" s="41"/>
      <c r="F232" s="42"/>
      <c r="G232" s="304"/>
      <c r="H232" s="304"/>
      <c r="I232" s="304"/>
      <c r="J232" s="309"/>
      <c r="K232" s="309"/>
      <c r="L232" s="42"/>
      <c r="M232" s="42"/>
      <c r="N232" s="42"/>
      <c r="O232" s="128"/>
      <c r="P232"/>
    </row>
    <row r="233" spans="2:16" x14ac:dyDescent="0.25">
      <c r="B233" s="21" t="s">
        <v>30</v>
      </c>
      <c r="C233" s="235">
        <v>0</v>
      </c>
      <c r="D233" s="187"/>
      <c r="E233" s="44"/>
      <c r="F233" s="45"/>
      <c r="G233" s="156"/>
      <c r="H233" s="156"/>
      <c r="I233" s="159">
        <f>IF(C233-G233-H233&lt;C233,C233-G233-H233,C233)</f>
        <v>0</v>
      </c>
      <c r="J233" s="306"/>
      <c r="K233" s="306"/>
      <c r="L233" s="45"/>
      <c r="M233" s="45"/>
      <c r="N233" s="45"/>
      <c r="O233" s="131"/>
      <c r="P233"/>
    </row>
    <row r="234" spans="2:16" s="27" customFormat="1" x14ac:dyDescent="0.25">
      <c r="B234" s="21" t="s">
        <v>92</v>
      </c>
      <c r="C234" s="171">
        <v>0</v>
      </c>
      <c r="D234" s="187"/>
      <c r="E234" s="44"/>
      <c r="F234" s="45"/>
      <c r="G234" s="156"/>
      <c r="H234" s="156"/>
      <c r="I234" s="159"/>
      <c r="J234" s="306"/>
      <c r="K234" s="306"/>
      <c r="L234" s="45"/>
      <c r="M234" s="45"/>
      <c r="N234" s="45"/>
      <c r="O234" s="131"/>
    </row>
    <row r="235" spans="2:16" s="27" customFormat="1" x14ac:dyDescent="0.25">
      <c r="B235" s="21" t="s">
        <v>93</v>
      </c>
      <c r="C235" s="331">
        <v>0</v>
      </c>
      <c r="D235" s="187"/>
      <c r="E235" s="44"/>
      <c r="F235" s="45"/>
      <c r="G235" s="156"/>
      <c r="H235" s="156"/>
      <c r="I235" s="159"/>
      <c r="J235" s="306"/>
      <c r="K235" s="306"/>
      <c r="L235" s="45"/>
      <c r="M235" s="45"/>
      <c r="N235" s="45"/>
      <c r="O235" s="131"/>
    </row>
    <row r="236" spans="2:16" s="27" customFormat="1" x14ac:dyDescent="0.25">
      <c r="B236" s="21"/>
      <c r="C236" s="437"/>
      <c r="D236" s="22"/>
      <c r="E236" s="41"/>
      <c r="F236" s="45"/>
      <c r="G236" s="156"/>
      <c r="H236" s="156"/>
      <c r="I236" s="159"/>
      <c r="J236" s="306"/>
      <c r="K236" s="306"/>
      <c r="L236" s="45"/>
      <c r="M236" s="45"/>
      <c r="N236" s="45"/>
      <c r="O236" s="131"/>
    </row>
    <row r="237" spans="2:16" ht="15.75" thickBot="1" x14ac:dyDescent="0.3">
      <c r="B237" s="23" t="s">
        <v>40</v>
      </c>
      <c r="C237" s="197">
        <v>0</v>
      </c>
      <c r="D237" s="196"/>
      <c r="E237" s="157"/>
      <c r="F237" s="48"/>
      <c r="G237" s="310"/>
      <c r="H237" s="310"/>
      <c r="I237" s="264">
        <f>IF(C237-G237-H237&lt;C237,C237-G237-H237,C237)</f>
        <v>0</v>
      </c>
      <c r="J237" s="311"/>
      <c r="K237" s="311"/>
      <c r="L237" s="48"/>
      <c r="M237" s="48"/>
      <c r="N237" s="48"/>
      <c r="O237" s="132"/>
      <c r="P237"/>
    </row>
    <row r="238" spans="2:16" ht="15.75" thickBot="1" x14ac:dyDescent="0.3">
      <c r="B238" s="63"/>
      <c r="C238" s="64"/>
      <c r="D238" s="64"/>
      <c r="E238" s="64"/>
      <c r="F238" s="64"/>
      <c r="G238" s="276"/>
      <c r="H238" s="276"/>
      <c r="I238" s="276"/>
      <c r="J238" s="293"/>
      <c r="K238" s="293"/>
      <c r="L238" s="64"/>
      <c r="M238" s="64"/>
      <c r="N238" s="64"/>
      <c r="O238" s="64"/>
      <c r="P238"/>
    </row>
    <row r="239" spans="2:16" x14ac:dyDescent="0.25">
      <c r="B239" s="550" t="str">
        <f>'Plankosten Netzreserve'!B295</f>
        <v>Kraftwerk 10</v>
      </c>
      <c r="C239" s="152">
        <f>SUM(C241,C245,C247,C249,C251)-C255</f>
        <v>0</v>
      </c>
      <c r="D239" s="18"/>
      <c r="E239" s="186"/>
      <c r="F239" s="47"/>
      <c r="G239" s="301"/>
      <c r="H239" s="301"/>
      <c r="I239" s="152">
        <f>SUM(I241:I255)</f>
        <v>0</v>
      </c>
      <c r="J239" s="302">
        <f>I239</f>
        <v>0</v>
      </c>
      <c r="K239" s="303">
        <f>J239-C239</f>
        <v>0</v>
      </c>
      <c r="L239" s="47"/>
      <c r="M239" s="47"/>
      <c r="N239" s="47"/>
      <c r="O239" s="127"/>
      <c r="P239"/>
    </row>
    <row r="240" spans="2:16" x14ac:dyDescent="0.25">
      <c r="B240" s="19" t="s">
        <v>4</v>
      </c>
      <c r="C240" s="554">
        <f>'Plankosten Netzreserve'!C296</f>
        <v>0</v>
      </c>
      <c r="D240" s="187"/>
      <c r="E240" s="155"/>
      <c r="F240" s="42"/>
      <c r="G240" s="304"/>
      <c r="H240" s="304"/>
      <c r="I240" s="296"/>
      <c r="J240" s="305"/>
      <c r="K240" s="305"/>
      <c r="L240" s="42"/>
      <c r="M240" s="42"/>
      <c r="N240" s="42"/>
      <c r="O240" s="128"/>
      <c r="P240"/>
    </row>
    <row r="241" spans="2:16" x14ac:dyDescent="0.25">
      <c r="B241" s="21" t="s">
        <v>2</v>
      </c>
      <c r="C241" s="235">
        <v>0</v>
      </c>
      <c r="D241" s="188"/>
      <c r="E241" s="155"/>
      <c r="F241" s="42"/>
      <c r="G241" s="304"/>
      <c r="H241" s="304"/>
      <c r="I241" s="299">
        <f>IF(C241-G241-H241&lt;C241,C241-G241-H241,C241)</f>
        <v>0</v>
      </c>
      <c r="J241" s="305"/>
      <c r="K241" s="305"/>
      <c r="L241" s="42"/>
      <c r="M241" s="42"/>
      <c r="N241" s="42"/>
      <c r="O241" s="128"/>
      <c r="P241"/>
    </row>
    <row r="242" spans="2:16" s="27" customFormat="1" x14ac:dyDescent="0.25">
      <c r="B242" s="21" t="s">
        <v>92</v>
      </c>
      <c r="C242" s="171">
        <v>0</v>
      </c>
      <c r="D242" s="188"/>
      <c r="E242" s="547"/>
      <c r="F242" s="57"/>
      <c r="G242" s="298"/>
      <c r="H242" s="298"/>
      <c r="I242" s="159"/>
      <c r="J242" s="306"/>
      <c r="K242" s="306"/>
      <c r="L242" s="57"/>
      <c r="M242" s="57"/>
      <c r="N242" s="57"/>
      <c r="O242" s="131"/>
    </row>
    <row r="243" spans="2:16" s="27" customFormat="1" x14ac:dyDescent="0.25">
      <c r="B243" s="21" t="s">
        <v>93</v>
      </c>
      <c r="C243" s="331">
        <v>0</v>
      </c>
      <c r="D243" s="188"/>
      <c r="E243" s="547"/>
      <c r="F243" s="57"/>
      <c r="G243" s="298"/>
      <c r="H243" s="298"/>
      <c r="I243" s="159"/>
      <c r="J243" s="306"/>
      <c r="K243" s="306"/>
      <c r="L243" s="57"/>
      <c r="M243" s="57"/>
      <c r="N243" s="57"/>
      <c r="O243" s="131"/>
    </row>
    <row r="244" spans="2:16" s="27" customFormat="1" x14ac:dyDescent="0.25">
      <c r="B244" s="21"/>
      <c r="C244" s="551"/>
      <c r="D244" s="552"/>
      <c r="E244" s="547"/>
      <c r="F244" s="57"/>
      <c r="G244" s="298"/>
      <c r="H244" s="298"/>
      <c r="I244" s="159"/>
      <c r="J244" s="306"/>
      <c r="K244" s="306"/>
      <c r="L244" s="57"/>
      <c r="M244" s="57"/>
      <c r="N244" s="57"/>
      <c r="O244" s="131"/>
    </row>
    <row r="245" spans="2:16" x14ac:dyDescent="0.25">
      <c r="B245" s="19" t="s">
        <v>10</v>
      </c>
      <c r="C245" s="149">
        <f>'Nachweise Wiederhk. Netzreserve'!E403</f>
        <v>0</v>
      </c>
      <c r="D245" s="192"/>
      <c r="E245" s="548"/>
      <c r="F245" s="252"/>
      <c r="G245" s="169"/>
      <c r="H245" s="169"/>
      <c r="I245" s="149">
        <f>IF(C245-G245-H245&lt;C245,C245-G245-H245,C245)</f>
        <v>0</v>
      </c>
      <c r="J245" s="309"/>
      <c r="K245" s="309"/>
      <c r="L245" s="252"/>
      <c r="M245" s="252"/>
      <c r="N245" s="252"/>
      <c r="O245" s="162"/>
      <c r="P245"/>
    </row>
    <row r="246" spans="2:16" x14ac:dyDescent="0.25">
      <c r="B246" s="19"/>
      <c r="C246" s="437"/>
      <c r="D246" s="192"/>
      <c r="E246" s="549"/>
      <c r="F246" s="318"/>
      <c r="G246" s="169"/>
      <c r="H246" s="169"/>
      <c r="I246" s="169"/>
      <c r="J246" s="309"/>
      <c r="K246" s="309"/>
      <c r="L246" s="252"/>
      <c r="M246" s="252"/>
      <c r="N246" s="252"/>
      <c r="O246" s="162"/>
      <c r="P246"/>
    </row>
    <row r="247" spans="2:16" x14ac:dyDescent="0.25">
      <c r="B247" s="19" t="s">
        <v>6</v>
      </c>
      <c r="C247" s="149">
        <f>'Nachweise Arbeitsk. Netzreserve'!B847-'Nachweise Arbeitsk. Netzreserve'!C847</f>
        <v>0</v>
      </c>
      <c r="D247" s="192"/>
      <c r="E247" s="548"/>
      <c r="F247" s="252"/>
      <c r="G247" s="169"/>
      <c r="H247" s="169"/>
      <c r="I247" s="149">
        <f t="shared" ref="I247" si="18">IF(C247-G247-H247&lt;C247,C247-G247-H247,C247)</f>
        <v>0</v>
      </c>
      <c r="J247" s="309"/>
      <c r="K247" s="309"/>
      <c r="L247" s="252"/>
      <c r="M247" s="252"/>
      <c r="N247" s="252"/>
      <c r="O247" s="162"/>
      <c r="P247"/>
    </row>
    <row r="248" spans="2:16" s="27" customFormat="1" x14ac:dyDescent="0.25">
      <c r="B248" s="19"/>
      <c r="C248" s="149"/>
      <c r="D248" s="192"/>
      <c r="E248" s="548"/>
      <c r="F248" s="252"/>
      <c r="G248" s="169"/>
      <c r="H248" s="169"/>
      <c r="I248" s="149"/>
      <c r="J248" s="309"/>
      <c r="K248" s="309"/>
      <c r="L248" s="252"/>
      <c r="M248" s="252"/>
      <c r="N248" s="252"/>
      <c r="O248" s="162"/>
    </row>
    <row r="249" spans="2:16" x14ac:dyDescent="0.25">
      <c r="B249" s="21" t="s">
        <v>229</v>
      </c>
      <c r="C249" s="171">
        <v>0</v>
      </c>
      <c r="D249" s="187"/>
      <c r="E249" s="155"/>
      <c r="F249" s="42"/>
      <c r="G249" s="304"/>
      <c r="H249" s="304"/>
      <c r="I249" s="149">
        <f t="shared" ref="I249" si="19">IF(C249-G249-H249&lt;C249,C249-G249-H249,C249)</f>
        <v>0</v>
      </c>
      <c r="J249" s="309"/>
      <c r="K249" s="309"/>
      <c r="L249" s="42"/>
      <c r="M249" s="42"/>
      <c r="N249" s="42"/>
      <c r="O249" s="128"/>
      <c r="P249"/>
    </row>
    <row r="250" spans="2:16" x14ac:dyDescent="0.25">
      <c r="B250" s="21"/>
      <c r="C250" s="437"/>
      <c r="D250" s="22"/>
      <c r="E250" s="155"/>
      <c r="F250" s="45"/>
      <c r="G250" s="156"/>
      <c r="H250" s="156"/>
      <c r="I250" s="298"/>
      <c r="J250" s="306"/>
      <c r="K250" s="306"/>
      <c r="L250" s="45"/>
      <c r="M250" s="45"/>
      <c r="N250" s="45"/>
      <c r="O250" s="131"/>
      <c r="P250"/>
    </row>
    <row r="251" spans="2:16" x14ac:dyDescent="0.25">
      <c r="B251" s="21" t="s">
        <v>30</v>
      </c>
      <c r="C251" s="235">
        <v>0</v>
      </c>
      <c r="D251" s="187"/>
      <c r="E251" s="155"/>
      <c r="F251" s="45"/>
      <c r="G251" s="156"/>
      <c r="H251" s="156"/>
      <c r="I251" s="159">
        <f>IF(C251-G251-H251&lt;C251,C251-G251-H251,C251)</f>
        <v>0</v>
      </c>
      <c r="J251" s="306"/>
      <c r="K251" s="306"/>
      <c r="L251" s="45"/>
      <c r="M251" s="45"/>
      <c r="N251" s="45"/>
      <c r="O251" s="131"/>
      <c r="P251"/>
    </row>
    <row r="252" spans="2:16" s="27" customFormat="1" x14ac:dyDescent="0.25">
      <c r="B252" s="21" t="s">
        <v>92</v>
      </c>
      <c r="C252" s="171">
        <v>0</v>
      </c>
      <c r="D252" s="187"/>
      <c r="E252" s="155"/>
      <c r="F252" s="45"/>
      <c r="G252" s="156"/>
      <c r="H252" s="156"/>
      <c r="I252" s="159"/>
      <c r="J252" s="306"/>
      <c r="K252" s="306"/>
      <c r="L252" s="45"/>
      <c r="M252" s="45"/>
      <c r="N252" s="45"/>
      <c r="O252" s="131"/>
    </row>
    <row r="253" spans="2:16" s="27" customFormat="1" x14ac:dyDescent="0.25">
      <c r="B253" s="21" t="s">
        <v>93</v>
      </c>
      <c r="C253" s="331">
        <v>0</v>
      </c>
      <c r="D253" s="187"/>
      <c r="E253" s="155"/>
      <c r="F253" s="45"/>
      <c r="G253" s="156"/>
      <c r="H253" s="156"/>
      <c r="I253" s="159"/>
      <c r="J253" s="306"/>
      <c r="K253" s="306"/>
      <c r="L253" s="45"/>
      <c r="M253" s="45"/>
      <c r="N253" s="45"/>
      <c r="O253" s="131"/>
    </row>
    <row r="254" spans="2:16" s="27" customFormat="1" x14ac:dyDescent="0.25">
      <c r="B254" s="21"/>
      <c r="C254" s="437"/>
      <c r="D254" s="22"/>
      <c r="E254" s="155"/>
      <c r="F254" s="45"/>
      <c r="G254" s="156"/>
      <c r="H254" s="156"/>
      <c r="I254" s="159"/>
      <c r="J254" s="306"/>
      <c r="K254" s="306"/>
      <c r="L254" s="45"/>
      <c r="M254" s="45"/>
      <c r="N254" s="45"/>
      <c r="O254" s="131"/>
    </row>
    <row r="255" spans="2:16" ht="15.75" thickBot="1" x14ac:dyDescent="0.3">
      <c r="B255" s="23" t="s">
        <v>40</v>
      </c>
      <c r="C255" s="197">
        <v>0</v>
      </c>
      <c r="D255" s="196"/>
      <c r="E255" s="436"/>
      <c r="F255" s="48"/>
      <c r="G255" s="310"/>
      <c r="H255" s="310"/>
      <c r="I255" s="264">
        <f>IF(C255-G255-H255&lt;C255,C255-G255-H255,C255)</f>
        <v>0</v>
      </c>
      <c r="J255" s="311"/>
      <c r="K255" s="311"/>
      <c r="L255" s="48"/>
      <c r="M255" s="48"/>
      <c r="N255" s="48"/>
      <c r="O255" s="132"/>
      <c r="P255"/>
    </row>
  </sheetData>
  <sheetProtection algorithmName="SHA-512" hashValue="hp+7Ht18qExLiVxV5HcpfkHJ0Rph/kwchEXYueNlmsYKWuNjarGw4zAsWO0rwdEj4TKssnJ3LM4bxD3aRSQu2A==" saltValue="7e/aXbVnwHZVv9L+TSG6jw==" spinCount="100000" sheet="1" selectLockedCells="1"/>
  <protectedRanges>
    <protectedRange sqref="D1:E2 D166:E166 D202:E202 D256:E1048576 D184:E184 D220:E220 D167:D169 D185:D187 D203:D205 D221:D223 D165 D183 D201 D219 D255 B255:C1048576 B11:C15 D3:D15 A2:C10 J70:J75 A11:A133 A155:A169 A173:A205 A209:A241 A245:A1048576 B165:C169 B183:C187 B201:C205 B219:C223 A170:D172 A206:D208 A242:D244 B16:D133 A134:D154 B155:D164 B173:D182 B188:D200 B209:D218 B224:D241 B245:D254 A1 C1" name="Bereich2"/>
    <protectedRange sqref="B1" name="Bereich2_1"/>
  </protectedRanges>
  <dataValidations count="4">
    <dataValidation type="decimal" allowBlank="1" showInputMessage="1" showErrorMessage="1" errorTitle="Ungültige Eingabe" error="Bitte geben Sie MW zwischen 0 und 1500 ein" sqref="C19 C24 C29 C34 C39 C44 C49 C54 C59 C64">
      <formula1>0</formula1>
      <formula2>7000</formula2>
    </dataValidation>
    <dataValidation type="decimal" errorStyle="information" allowBlank="1" showInputMessage="1" showErrorMessage="1" errorTitle="Ungültige Eingabe" error="Bitte geben Sie hier die Leistungskosten ein" sqref="C20 C25 C30 C35 C40 C45 C50 C55 C60 C65">
      <formula1>0</formula1>
      <formula2>25000000</formula2>
    </dataValidation>
    <dataValidation type="decimal" errorStyle="warning" allowBlank="1" showInputMessage="1" showErrorMessage="1" errorTitle="Ungültiges Datenformat" error="Bitte geben Sie hier die entstandenen Arbeitskosten ein." sqref="C22">
      <formula1>0</formula1>
      <formula2>1000000</formula2>
    </dataValidation>
    <dataValidation allowBlank="1" showInputMessage="1" sqref="D226 D82 D100 D118 D136 D154 D172 D190 D208 D244"/>
  </dataValidations>
  <pageMargins left="0.7" right="0.7" top="0.75" bottom="0.75" header="0.3" footer="0.3"/>
  <pageSetup paperSize="9" scale="53" orientation="landscape" r:id="rId1"/>
  <headerFooter>
    <oddFooter>&amp;A&amp;RSeite &amp;P</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x14:formula1>
            <xm:f>'+'!$B$3:$B$4</xm:f>
          </x14:formula1>
          <xm:sqref>D223:D225 D79:D81 D97:D99 D115:D117 D133:D135 D151:D153 D169:D171 D187:D189 D205:D207 D241:D243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99FF99"/>
  </sheetPr>
  <dimension ref="A1:H888"/>
  <sheetViews>
    <sheetView workbookViewId="0">
      <selection activeCell="A9" sqref="A9"/>
    </sheetView>
  </sheetViews>
  <sheetFormatPr baseColWidth="10" defaultRowHeight="15" x14ac:dyDescent="0.25"/>
  <cols>
    <col min="1" max="1" width="57.85546875" style="27" bestFit="1" customWidth="1"/>
    <col min="2" max="2" width="15.140625" style="27" bestFit="1" customWidth="1"/>
    <col min="3" max="3" width="13" style="27" customWidth="1"/>
    <col min="4" max="4" width="39" bestFit="1" customWidth="1"/>
    <col min="5" max="5" width="31.28515625" bestFit="1" customWidth="1"/>
    <col min="6" max="6" width="48.28515625" style="27" bestFit="1" customWidth="1"/>
    <col min="7" max="7" width="37.7109375" style="27" customWidth="1"/>
    <col min="8" max="8" width="22.85546875" hidden="1" customWidth="1"/>
  </cols>
  <sheetData>
    <row r="1" spans="1:7" s="27" customFormat="1" ht="23.25" x14ac:dyDescent="0.35">
      <c r="A1" s="8" t="s">
        <v>318</v>
      </c>
    </row>
    <row r="2" spans="1:7" s="27" customFormat="1" x14ac:dyDescent="0.25"/>
    <row r="3" spans="1:7" s="27" customFormat="1" ht="15.75" thickBot="1" x14ac:dyDescent="0.3"/>
    <row r="4" spans="1:7" ht="19.5" thickBot="1" x14ac:dyDescent="0.35">
      <c r="A4" s="246" t="s">
        <v>7</v>
      </c>
      <c r="B4" s="137"/>
      <c r="C4" s="137"/>
      <c r="D4" s="138"/>
      <c r="E4" s="245"/>
      <c r="F4" s="245"/>
      <c r="G4" s="139"/>
    </row>
    <row r="5" spans="1:7" ht="15.75" thickBot="1" x14ac:dyDescent="0.3">
      <c r="A5" s="89"/>
      <c r="B5" s="89"/>
      <c r="C5" s="89"/>
      <c r="D5" s="90"/>
      <c r="E5" s="244"/>
      <c r="F5" s="240"/>
      <c r="G5" s="240"/>
    </row>
    <row r="6" spans="1:7" x14ac:dyDescent="0.25">
      <c r="A6" s="134" t="str">
        <f>'Istkosten Netzreserve'!B18</f>
        <v xml:space="preserve">Kraftwerk 1 </v>
      </c>
      <c r="B6" s="181" t="s">
        <v>84</v>
      </c>
      <c r="C6" s="181" t="s">
        <v>85</v>
      </c>
      <c r="D6" s="182" t="s">
        <v>95</v>
      </c>
      <c r="E6" s="182" t="s">
        <v>96</v>
      </c>
      <c r="F6" s="247" t="s">
        <v>3</v>
      </c>
      <c r="G6" s="247"/>
    </row>
    <row r="7" spans="1:7" x14ac:dyDescent="0.25">
      <c r="A7" s="133" t="str">
        <f>'Istkosten Netzreserve'!B21</f>
        <v>Arbeitskosten</v>
      </c>
      <c r="B7" s="135">
        <f>SUM(B8:B48)</f>
        <v>0</v>
      </c>
      <c r="C7" s="208">
        <f>SUM(C8:C48)</f>
        <v>0</v>
      </c>
      <c r="D7" s="210">
        <f>SUM(D9:D48)</f>
        <v>0</v>
      </c>
      <c r="E7" s="211">
        <f>SUM(E9:E48)</f>
        <v>0</v>
      </c>
      <c r="F7" s="243"/>
      <c r="G7" s="242"/>
    </row>
    <row r="8" spans="1:7" x14ac:dyDescent="0.25">
      <c r="A8" s="136"/>
      <c r="B8" s="206"/>
      <c r="C8" s="206"/>
      <c r="D8" s="209"/>
      <c r="E8" s="209"/>
      <c r="F8" s="241"/>
      <c r="G8" s="242"/>
    </row>
    <row r="9" spans="1:7" x14ac:dyDescent="0.25">
      <c r="A9" s="339" t="s">
        <v>86</v>
      </c>
      <c r="B9" s="171"/>
      <c r="C9" s="331"/>
      <c r="D9" s="171"/>
      <c r="E9" s="331"/>
      <c r="F9" s="340"/>
      <c r="G9" s="341"/>
    </row>
    <row r="10" spans="1:7" x14ac:dyDescent="0.25">
      <c r="A10" s="339" t="s">
        <v>86</v>
      </c>
      <c r="B10" s="171"/>
      <c r="C10" s="331"/>
      <c r="D10" s="171"/>
      <c r="E10" s="331"/>
      <c r="F10" s="340"/>
      <c r="G10" s="341"/>
    </row>
    <row r="11" spans="1:7" x14ac:dyDescent="0.25">
      <c r="A11" s="339" t="s">
        <v>86</v>
      </c>
      <c r="B11" s="171"/>
      <c r="C11" s="331"/>
      <c r="D11" s="171"/>
      <c r="E11" s="331"/>
      <c r="F11" s="340"/>
      <c r="G11" s="341"/>
    </row>
    <row r="12" spans="1:7" x14ac:dyDescent="0.25">
      <c r="A12" s="339" t="s">
        <v>86</v>
      </c>
      <c r="B12" s="171"/>
      <c r="C12" s="331"/>
      <c r="D12" s="171"/>
      <c r="E12" s="331"/>
      <c r="F12" s="340"/>
      <c r="G12" s="341"/>
    </row>
    <row r="13" spans="1:7" x14ac:dyDescent="0.25">
      <c r="A13" s="339" t="s">
        <v>86</v>
      </c>
      <c r="B13" s="171"/>
      <c r="C13" s="331"/>
      <c r="D13" s="171"/>
      <c r="E13" s="331"/>
      <c r="F13" s="340"/>
      <c r="G13" s="341"/>
    </row>
    <row r="14" spans="1:7" x14ac:dyDescent="0.25">
      <c r="A14" s="339" t="s">
        <v>86</v>
      </c>
      <c r="B14" s="171"/>
      <c r="C14" s="331"/>
      <c r="D14" s="171"/>
      <c r="E14" s="331"/>
      <c r="F14" s="340"/>
      <c r="G14" s="341"/>
    </row>
    <row r="15" spans="1:7" x14ac:dyDescent="0.25">
      <c r="A15" s="339" t="s">
        <v>86</v>
      </c>
      <c r="B15" s="171"/>
      <c r="C15" s="331"/>
      <c r="D15" s="171"/>
      <c r="E15" s="331"/>
      <c r="F15" s="340"/>
      <c r="G15" s="341"/>
    </row>
    <row r="16" spans="1:7" x14ac:dyDescent="0.25">
      <c r="A16" s="339" t="s">
        <v>86</v>
      </c>
      <c r="B16" s="171"/>
      <c r="C16" s="331"/>
      <c r="D16" s="171"/>
      <c r="E16" s="331"/>
      <c r="F16" s="340"/>
      <c r="G16" s="341"/>
    </row>
    <row r="17" spans="1:7" x14ac:dyDescent="0.25">
      <c r="A17" s="339" t="s">
        <v>86</v>
      </c>
      <c r="B17" s="171"/>
      <c r="C17" s="331"/>
      <c r="D17" s="171"/>
      <c r="E17" s="331"/>
      <c r="F17" s="340"/>
      <c r="G17" s="341"/>
    </row>
    <row r="18" spans="1:7" x14ac:dyDescent="0.25">
      <c r="A18" s="339" t="s">
        <v>86</v>
      </c>
      <c r="B18" s="171"/>
      <c r="C18" s="331"/>
      <c r="D18" s="171"/>
      <c r="E18" s="331"/>
      <c r="F18" s="340"/>
      <c r="G18" s="341"/>
    </row>
    <row r="19" spans="1:7" x14ac:dyDescent="0.25">
      <c r="A19" s="339" t="s">
        <v>86</v>
      </c>
      <c r="B19" s="171"/>
      <c r="C19" s="331"/>
      <c r="D19" s="171"/>
      <c r="E19" s="331"/>
      <c r="F19" s="340"/>
      <c r="G19" s="341"/>
    </row>
    <row r="20" spans="1:7" x14ac:dyDescent="0.25">
      <c r="A20" s="339" t="s">
        <v>86</v>
      </c>
      <c r="B20" s="171"/>
      <c r="C20" s="331"/>
      <c r="D20" s="171"/>
      <c r="E20" s="331"/>
      <c r="F20" s="340"/>
      <c r="G20" s="341"/>
    </row>
    <row r="21" spans="1:7" x14ac:dyDescent="0.25">
      <c r="A21" s="339" t="s">
        <v>86</v>
      </c>
      <c r="B21" s="171"/>
      <c r="C21" s="331"/>
      <c r="D21" s="171"/>
      <c r="E21" s="331"/>
      <c r="F21" s="340"/>
      <c r="G21" s="341"/>
    </row>
    <row r="22" spans="1:7" x14ac:dyDescent="0.25">
      <c r="A22" s="339" t="s">
        <v>86</v>
      </c>
      <c r="B22" s="171"/>
      <c r="C22" s="331"/>
      <c r="D22" s="171"/>
      <c r="E22" s="331"/>
      <c r="F22" s="340"/>
      <c r="G22" s="341"/>
    </row>
    <row r="23" spans="1:7" x14ac:dyDescent="0.25">
      <c r="A23" s="339" t="s">
        <v>86</v>
      </c>
      <c r="B23" s="171"/>
      <c r="C23" s="331"/>
      <c r="D23" s="171"/>
      <c r="E23" s="331"/>
      <c r="F23" s="340"/>
      <c r="G23" s="341"/>
    </row>
    <row r="24" spans="1:7" x14ac:dyDescent="0.25">
      <c r="A24" s="339" t="s">
        <v>86</v>
      </c>
      <c r="B24" s="171"/>
      <c r="C24" s="331"/>
      <c r="D24" s="171"/>
      <c r="E24" s="331"/>
      <c r="F24" s="340"/>
      <c r="G24" s="341"/>
    </row>
    <row r="25" spans="1:7" x14ac:dyDescent="0.25">
      <c r="A25" s="339" t="s">
        <v>86</v>
      </c>
      <c r="B25" s="171"/>
      <c r="C25" s="331"/>
      <c r="D25" s="171"/>
      <c r="E25" s="331"/>
      <c r="F25" s="340"/>
      <c r="G25" s="341"/>
    </row>
    <row r="26" spans="1:7" x14ac:dyDescent="0.25">
      <c r="A26" s="339" t="s">
        <v>86</v>
      </c>
      <c r="B26" s="171"/>
      <c r="C26" s="331"/>
      <c r="D26" s="171"/>
      <c r="E26" s="331"/>
      <c r="F26" s="340"/>
      <c r="G26" s="341"/>
    </row>
    <row r="27" spans="1:7" x14ac:dyDescent="0.25">
      <c r="A27" s="339" t="s">
        <v>86</v>
      </c>
      <c r="B27" s="171"/>
      <c r="C27" s="331"/>
      <c r="D27" s="171"/>
      <c r="E27" s="331"/>
      <c r="F27" s="340"/>
      <c r="G27" s="341"/>
    </row>
    <row r="28" spans="1:7" x14ac:dyDescent="0.25">
      <c r="A28" s="339" t="s">
        <v>86</v>
      </c>
      <c r="B28" s="171"/>
      <c r="C28" s="331"/>
      <c r="D28" s="171"/>
      <c r="E28" s="331"/>
      <c r="F28" s="340"/>
      <c r="G28" s="341"/>
    </row>
    <row r="29" spans="1:7" x14ac:dyDescent="0.25">
      <c r="A29" s="339" t="s">
        <v>86</v>
      </c>
      <c r="B29" s="171"/>
      <c r="C29" s="331"/>
      <c r="D29" s="171"/>
      <c r="E29" s="331"/>
      <c r="F29" s="340"/>
      <c r="G29" s="341"/>
    </row>
    <row r="30" spans="1:7" x14ac:dyDescent="0.25">
      <c r="A30" s="339" t="s">
        <v>86</v>
      </c>
      <c r="B30" s="171"/>
      <c r="C30" s="331"/>
      <c r="D30" s="171"/>
      <c r="E30" s="331"/>
      <c r="F30" s="340"/>
      <c r="G30" s="341"/>
    </row>
    <row r="31" spans="1:7" x14ac:dyDescent="0.25">
      <c r="A31" s="339" t="s">
        <v>86</v>
      </c>
      <c r="B31" s="171"/>
      <c r="C31" s="331"/>
      <c r="D31" s="171"/>
      <c r="E31" s="331"/>
      <c r="F31" s="340"/>
      <c r="G31" s="341"/>
    </row>
    <row r="32" spans="1:7" x14ac:dyDescent="0.25">
      <c r="A32" s="339" t="s">
        <v>86</v>
      </c>
      <c r="B32" s="171"/>
      <c r="C32" s="331"/>
      <c r="D32" s="171"/>
      <c r="E32" s="331"/>
      <c r="F32" s="340"/>
      <c r="G32" s="341"/>
    </row>
    <row r="33" spans="1:7" x14ac:dyDescent="0.25">
      <c r="A33" s="339" t="s">
        <v>86</v>
      </c>
      <c r="B33" s="171"/>
      <c r="C33" s="331"/>
      <c r="D33" s="171"/>
      <c r="E33" s="331"/>
      <c r="F33" s="340"/>
      <c r="G33" s="341"/>
    </row>
    <row r="34" spans="1:7" x14ac:dyDescent="0.25">
      <c r="A34" s="339" t="s">
        <v>86</v>
      </c>
      <c r="B34" s="171"/>
      <c r="C34" s="331"/>
      <c r="D34" s="171"/>
      <c r="E34" s="331"/>
      <c r="F34" s="340"/>
      <c r="G34" s="341"/>
    </row>
    <row r="35" spans="1:7" x14ac:dyDescent="0.25">
      <c r="A35" s="339" t="s">
        <v>86</v>
      </c>
      <c r="B35" s="171"/>
      <c r="C35" s="331"/>
      <c r="D35" s="171"/>
      <c r="E35" s="331"/>
      <c r="F35" s="340"/>
      <c r="G35" s="341"/>
    </row>
    <row r="36" spans="1:7" x14ac:dyDescent="0.25">
      <c r="A36" s="339" t="s">
        <v>86</v>
      </c>
      <c r="B36" s="171"/>
      <c r="C36" s="331"/>
      <c r="D36" s="171"/>
      <c r="E36" s="331"/>
      <c r="F36" s="340"/>
      <c r="G36" s="341"/>
    </row>
    <row r="37" spans="1:7" x14ac:dyDescent="0.25">
      <c r="A37" s="339" t="s">
        <v>86</v>
      </c>
      <c r="B37" s="171"/>
      <c r="C37" s="331"/>
      <c r="D37" s="171"/>
      <c r="E37" s="331"/>
      <c r="F37" s="340"/>
      <c r="G37" s="341"/>
    </row>
    <row r="38" spans="1:7" x14ac:dyDescent="0.25">
      <c r="A38" s="339" t="s">
        <v>86</v>
      </c>
      <c r="B38" s="171"/>
      <c r="C38" s="331"/>
      <c r="D38" s="171"/>
      <c r="E38" s="331"/>
      <c r="F38" s="340"/>
      <c r="G38" s="341"/>
    </row>
    <row r="39" spans="1:7" x14ac:dyDescent="0.25">
      <c r="A39" s="339" t="s">
        <v>86</v>
      </c>
      <c r="B39" s="171"/>
      <c r="C39" s="331"/>
      <c r="D39" s="171"/>
      <c r="E39" s="331"/>
      <c r="F39" s="340"/>
      <c r="G39" s="341"/>
    </row>
    <row r="40" spans="1:7" x14ac:dyDescent="0.25">
      <c r="A40" s="339" t="s">
        <v>86</v>
      </c>
      <c r="B40" s="171"/>
      <c r="C40" s="331"/>
      <c r="D40" s="171"/>
      <c r="E40" s="331"/>
      <c r="F40" s="340"/>
      <c r="G40" s="341"/>
    </row>
    <row r="41" spans="1:7" x14ac:dyDescent="0.25">
      <c r="A41" s="339" t="s">
        <v>86</v>
      </c>
      <c r="B41" s="171"/>
      <c r="C41" s="331"/>
      <c r="D41" s="171"/>
      <c r="E41" s="331"/>
      <c r="F41" s="340"/>
      <c r="G41" s="341"/>
    </row>
    <row r="42" spans="1:7" x14ac:dyDescent="0.25">
      <c r="A42" s="339" t="s">
        <v>86</v>
      </c>
      <c r="B42" s="171"/>
      <c r="C42" s="331"/>
      <c r="D42" s="171"/>
      <c r="E42" s="331"/>
      <c r="F42" s="340"/>
      <c r="G42" s="341"/>
    </row>
    <row r="43" spans="1:7" x14ac:dyDescent="0.25">
      <c r="A43" s="339" t="s">
        <v>86</v>
      </c>
      <c r="B43" s="171"/>
      <c r="C43" s="331"/>
      <c r="D43" s="171"/>
      <c r="E43" s="331"/>
      <c r="F43" s="340"/>
      <c r="G43" s="341"/>
    </row>
    <row r="44" spans="1:7" x14ac:dyDescent="0.25">
      <c r="A44" s="339" t="s">
        <v>86</v>
      </c>
      <c r="B44" s="171"/>
      <c r="C44" s="331"/>
      <c r="D44" s="171"/>
      <c r="E44" s="331"/>
      <c r="F44" s="340"/>
      <c r="G44" s="341"/>
    </row>
    <row r="45" spans="1:7" x14ac:dyDescent="0.25">
      <c r="A45" s="339" t="s">
        <v>86</v>
      </c>
      <c r="B45" s="171"/>
      <c r="C45" s="331"/>
      <c r="D45" s="171"/>
      <c r="E45" s="331"/>
      <c r="F45" s="340"/>
      <c r="G45" s="341"/>
    </row>
    <row r="46" spans="1:7" x14ac:dyDescent="0.25">
      <c r="A46" s="339" t="s">
        <v>86</v>
      </c>
      <c r="B46" s="171"/>
      <c r="C46" s="331"/>
      <c r="D46" s="171"/>
      <c r="E46" s="331"/>
      <c r="F46" s="340"/>
      <c r="G46" s="341"/>
    </row>
    <row r="47" spans="1:7" x14ac:dyDescent="0.25">
      <c r="A47" s="339" t="s">
        <v>86</v>
      </c>
      <c r="B47" s="171"/>
      <c r="C47" s="331"/>
      <c r="D47" s="171"/>
      <c r="E47" s="331"/>
      <c r="F47" s="340"/>
      <c r="G47" s="341"/>
    </row>
    <row r="48" spans="1:7" s="27" customFormat="1" ht="15.75" thickBot="1" x14ac:dyDescent="0.3">
      <c r="A48" s="342" t="s">
        <v>86</v>
      </c>
      <c r="B48" s="343"/>
      <c r="C48" s="197"/>
      <c r="D48" s="343"/>
      <c r="E48" s="197"/>
      <c r="F48" s="344"/>
      <c r="G48" s="345"/>
    </row>
    <row r="49" spans="1:7" ht="15.75" thickBot="1" x14ac:dyDescent="0.3"/>
    <row r="50" spans="1:7" x14ac:dyDescent="0.25">
      <c r="A50" s="134" t="str">
        <f>'Istkosten Netzreserve'!B23</f>
        <v>Kraftwerk 2</v>
      </c>
      <c r="B50" s="181" t="s">
        <v>84</v>
      </c>
      <c r="C50" s="181" t="s">
        <v>85</v>
      </c>
      <c r="D50" s="182" t="s">
        <v>95</v>
      </c>
      <c r="E50" s="182" t="s">
        <v>96</v>
      </c>
      <c r="F50" s="247" t="s">
        <v>3</v>
      </c>
      <c r="G50" s="247"/>
    </row>
    <row r="51" spans="1:7" x14ac:dyDescent="0.25">
      <c r="A51" s="133" t="str">
        <f>'Istkosten Netzreserve'!B26</f>
        <v>Arbeitskosten</v>
      </c>
      <c r="B51" s="135">
        <f>SUM(B52:B92)</f>
        <v>0</v>
      </c>
      <c r="C51" s="208">
        <f>SUM(C52:C92)</f>
        <v>0</v>
      </c>
      <c r="D51" s="210">
        <f>SUM(D53:D92)</f>
        <v>0</v>
      </c>
      <c r="E51" s="211">
        <f>SUM(E53:E92)</f>
        <v>0</v>
      </c>
      <c r="F51" s="243"/>
      <c r="G51" s="242"/>
    </row>
    <row r="52" spans="1:7" x14ac:dyDescent="0.25">
      <c r="A52" s="136"/>
      <c r="B52" s="206"/>
      <c r="C52" s="206"/>
      <c r="D52" s="209"/>
      <c r="E52" s="209"/>
      <c r="F52" s="241"/>
      <c r="G52" s="242"/>
    </row>
    <row r="53" spans="1:7" x14ac:dyDescent="0.25">
      <c r="A53" s="339" t="s">
        <v>86</v>
      </c>
      <c r="B53" s="171"/>
      <c r="C53" s="331"/>
      <c r="D53" s="171"/>
      <c r="E53" s="331"/>
      <c r="F53" s="340"/>
      <c r="G53" s="341"/>
    </row>
    <row r="54" spans="1:7" x14ac:dyDescent="0.25">
      <c r="A54" s="339" t="s">
        <v>86</v>
      </c>
      <c r="B54" s="171"/>
      <c r="C54" s="331"/>
      <c r="D54" s="171"/>
      <c r="E54" s="331"/>
      <c r="F54" s="340"/>
      <c r="G54" s="341"/>
    </row>
    <row r="55" spans="1:7" x14ac:dyDescent="0.25">
      <c r="A55" s="339" t="s">
        <v>86</v>
      </c>
      <c r="B55" s="171"/>
      <c r="C55" s="331"/>
      <c r="D55" s="171"/>
      <c r="E55" s="331"/>
      <c r="F55" s="340"/>
      <c r="G55" s="341"/>
    </row>
    <row r="56" spans="1:7" x14ac:dyDescent="0.25">
      <c r="A56" s="339" t="s">
        <v>86</v>
      </c>
      <c r="B56" s="171"/>
      <c r="C56" s="331"/>
      <c r="D56" s="171"/>
      <c r="E56" s="331"/>
      <c r="F56" s="340"/>
      <c r="G56" s="341"/>
    </row>
    <row r="57" spans="1:7" x14ac:dyDescent="0.25">
      <c r="A57" s="339" t="s">
        <v>86</v>
      </c>
      <c r="B57" s="171"/>
      <c r="C57" s="331"/>
      <c r="D57" s="171"/>
      <c r="E57" s="331"/>
      <c r="F57" s="340"/>
      <c r="G57" s="341"/>
    </row>
    <row r="58" spans="1:7" x14ac:dyDescent="0.25">
      <c r="A58" s="339" t="s">
        <v>86</v>
      </c>
      <c r="B58" s="171"/>
      <c r="C58" s="331"/>
      <c r="D58" s="171"/>
      <c r="E58" s="331"/>
      <c r="F58" s="340"/>
      <c r="G58" s="341"/>
    </row>
    <row r="59" spans="1:7" x14ac:dyDescent="0.25">
      <c r="A59" s="339" t="s">
        <v>86</v>
      </c>
      <c r="B59" s="171"/>
      <c r="C59" s="331"/>
      <c r="D59" s="171"/>
      <c r="E59" s="331"/>
      <c r="F59" s="340"/>
      <c r="G59" s="341"/>
    </row>
    <row r="60" spans="1:7" x14ac:dyDescent="0.25">
      <c r="A60" s="339" t="s">
        <v>86</v>
      </c>
      <c r="B60" s="171"/>
      <c r="C60" s="331"/>
      <c r="D60" s="171"/>
      <c r="E60" s="331"/>
      <c r="F60" s="340"/>
      <c r="G60" s="341"/>
    </row>
    <row r="61" spans="1:7" x14ac:dyDescent="0.25">
      <c r="A61" s="339" t="s">
        <v>86</v>
      </c>
      <c r="B61" s="171"/>
      <c r="C61" s="331"/>
      <c r="D61" s="171"/>
      <c r="E61" s="331"/>
      <c r="F61" s="340"/>
      <c r="G61" s="341"/>
    </row>
    <row r="62" spans="1:7" x14ac:dyDescent="0.25">
      <c r="A62" s="339" t="s">
        <v>86</v>
      </c>
      <c r="B62" s="171"/>
      <c r="C62" s="331"/>
      <c r="D62" s="171"/>
      <c r="E62" s="331"/>
      <c r="F62" s="340"/>
      <c r="G62" s="341"/>
    </row>
    <row r="63" spans="1:7" x14ac:dyDescent="0.25">
      <c r="A63" s="339" t="s">
        <v>86</v>
      </c>
      <c r="B63" s="171"/>
      <c r="C63" s="331"/>
      <c r="D63" s="171"/>
      <c r="E63" s="331"/>
      <c r="F63" s="340"/>
      <c r="G63" s="341"/>
    </row>
    <row r="64" spans="1:7" x14ac:dyDescent="0.25">
      <c r="A64" s="339" t="s">
        <v>86</v>
      </c>
      <c r="B64" s="171"/>
      <c r="C64" s="331"/>
      <c r="D64" s="171"/>
      <c r="E64" s="331"/>
      <c r="F64" s="340"/>
      <c r="G64" s="341"/>
    </row>
    <row r="65" spans="1:7" x14ac:dyDescent="0.25">
      <c r="A65" s="339" t="s">
        <v>86</v>
      </c>
      <c r="B65" s="171"/>
      <c r="C65" s="331"/>
      <c r="D65" s="171"/>
      <c r="E65" s="331"/>
      <c r="F65" s="340"/>
      <c r="G65" s="341"/>
    </row>
    <row r="66" spans="1:7" x14ac:dyDescent="0.25">
      <c r="A66" s="339" t="s">
        <v>86</v>
      </c>
      <c r="B66" s="171"/>
      <c r="C66" s="331"/>
      <c r="D66" s="171"/>
      <c r="E66" s="331"/>
      <c r="F66" s="340"/>
      <c r="G66" s="341"/>
    </row>
    <row r="67" spans="1:7" x14ac:dyDescent="0.25">
      <c r="A67" s="339" t="s">
        <v>86</v>
      </c>
      <c r="B67" s="171"/>
      <c r="C67" s="331"/>
      <c r="D67" s="171"/>
      <c r="E67" s="331"/>
      <c r="F67" s="340"/>
      <c r="G67" s="341"/>
    </row>
    <row r="68" spans="1:7" x14ac:dyDescent="0.25">
      <c r="A68" s="339" t="s">
        <v>86</v>
      </c>
      <c r="B68" s="171"/>
      <c r="C68" s="331"/>
      <c r="D68" s="171"/>
      <c r="E68" s="331"/>
      <c r="F68" s="340"/>
      <c r="G68" s="341"/>
    </row>
    <row r="69" spans="1:7" x14ac:dyDescent="0.25">
      <c r="A69" s="339" t="s">
        <v>86</v>
      </c>
      <c r="B69" s="171"/>
      <c r="C69" s="331"/>
      <c r="D69" s="171"/>
      <c r="E69" s="331"/>
      <c r="F69" s="340"/>
      <c r="G69" s="341"/>
    </row>
    <row r="70" spans="1:7" x14ac:dyDescent="0.25">
      <c r="A70" s="339" t="s">
        <v>86</v>
      </c>
      <c r="B70" s="171"/>
      <c r="C70" s="331"/>
      <c r="D70" s="171"/>
      <c r="E70" s="331"/>
      <c r="F70" s="340"/>
      <c r="G70" s="341"/>
    </row>
    <row r="71" spans="1:7" x14ac:dyDescent="0.25">
      <c r="A71" s="339" t="s">
        <v>86</v>
      </c>
      <c r="B71" s="171"/>
      <c r="C71" s="331"/>
      <c r="D71" s="171"/>
      <c r="E71" s="331"/>
      <c r="F71" s="340"/>
      <c r="G71" s="341"/>
    </row>
    <row r="72" spans="1:7" x14ac:dyDescent="0.25">
      <c r="A72" s="339" t="s">
        <v>86</v>
      </c>
      <c r="B72" s="171"/>
      <c r="C72" s="331"/>
      <c r="D72" s="171"/>
      <c r="E72" s="331"/>
      <c r="F72" s="340"/>
      <c r="G72" s="341"/>
    </row>
    <row r="73" spans="1:7" x14ac:dyDescent="0.25">
      <c r="A73" s="339" t="s">
        <v>86</v>
      </c>
      <c r="B73" s="171"/>
      <c r="C73" s="331"/>
      <c r="D73" s="171"/>
      <c r="E73" s="331"/>
      <c r="F73" s="340"/>
      <c r="G73" s="341"/>
    </row>
    <row r="74" spans="1:7" x14ac:dyDescent="0.25">
      <c r="A74" s="339" t="s">
        <v>86</v>
      </c>
      <c r="B74" s="171"/>
      <c r="C74" s="331"/>
      <c r="D74" s="171"/>
      <c r="E74" s="331"/>
      <c r="F74" s="340"/>
      <c r="G74" s="341"/>
    </row>
    <row r="75" spans="1:7" x14ac:dyDescent="0.25">
      <c r="A75" s="339" t="s">
        <v>86</v>
      </c>
      <c r="B75" s="171"/>
      <c r="C75" s="331"/>
      <c r="D75" s="171"/>
      <c r="E75" s="331"/>
      <c r="F75" s="340"/>
      <c r="G75" s="341"/>
    </row>
    <row r="76" spans="1:7" x14ac:dyDescent="0.25">
      <c r="A76" s="339" t="s">
        <v>86</v>
      </c>
      <c r="B76" s="171"/>
      <c r="C76" s="331"/>
      <c r="D76" s="171"/>
      <c r="E76" s="331"/>
      <c r="F76" s="340"/>
      <c r="G76" s="341"/>
    </row>
    <row r="77" spans="1:7" x14ac:dyDescent="0.25">
      <c r="A77" s="339" t="s">
        <v>86</v>
      </c>
      <c r="B77" s="171"/>
      <c r="C77" s="331"/>
      <c r="D77" s="171"/>
      <c r="E77" s="331"/>
      <c r="F77" s="340"/>
      <c r="G77" s="341"/>
    </row>
    <row r="78" spans="1:7" x14ac:dyDescent="0.25">
      <c r="A78" s="339" t="s">
        <v>86</v>
      </c>
      <c r="B78" s="171"/>
      <c r="C78" s="331"/>
      <c r="D78" s="171"/>
      <c r="E78" s="331"/>
      <c r="F78" s="340"/>
      <c r="G78" s="341"/>
    </row>
    <row r="79" spans="1:7" x14ac:dyDescent="0.25">
      <c r="A79" s="339" t="s">
        <v>86</v>
      </c>
      <c r="B79" s="171"/>
      <c r="C79" s="331"/>
      <c r="D79" s="171"/>
      <c r="E79" s="331"/>
      <c r="F79" s="340"/>
      <c r="G79" s="341"/>
    </row>
    <row r="80" spans="1:7" x14ac:dyDescent="0.25">
      <c r="A80" s="339" t="s">
        <v>86</v>
      </c>
      <c r="B80" s="171"/>
      <c r="C80" s="331"/>
      <c r="D80" s="171"/>
      <c r="E80" s="331"/>
      <c r="F80" s="340"/>
      <c r="G80" s="341"/>
    </row>
    <row r="81" spans="1:7" x14ac:dyDescent="0.25">
      <c r="A81" s="339" t="s">
        <v>86</v>
      </c>
      <c r="B81" s="171"/>
      <c r="C81" s="331"/>
      <c r="D81" s="171"/>
      <c r="E81" s="331"/>
      <c r="F81" s="340"/>
      <c r="G81" s="341"/>
    </row>
    <row r="82" spans="1:7" x14ac:dyDescent="0.25">
      <c r="A82" s="339" t="s">
        <v>86</v>
      </c>
      <c r="B82" s="171"/>
      <c r="C82" s="331"/>
      <c r="D82" s="171"/>
      <c r="E82" s="331"/>
      <c r="F82" s="340"/>
      <c r="G82" s="341"/>
    </row>
    <row r="83" spans="1:7" x14ac:dyDescent="0.25">
      <c r="A83" s="339" t="s">
        <v>86</v>
      </c>
      <c r="B83" s="171"/>
      <c r="C83" s="331"/>
      <c r="D83" s="171"/>
      <c r="E83" s="331"/>
      <c r="F83" s="340"/>
      <c r="G83" s="341"/>
    </row>
    <row r="84" spans="1:7" x14ac:dyDescent="0.25">
      <c r="A84" s="339" t="s">
        <v>86</v>
      </c>
      <c r="B84" s="171"/>
      <c r="C84" s="331"/>
      <c r="D84" s="171"/>
      <c r="E84" s="331"/>
      <c r="F84" s="340"/>
      <c r="G84" s="341"/>
    </row>
    <row r="85" spans="1:7" x14ac:dyDescent="0.25">
      <c r="A85" s="339" t="s">
        <v>86</v>
      </c>
      <c r="B85" s="171"/>
      <c r="C85" s="331"/>
      <c r="D85" s="171"/>
      <c r="E85" s="331"/>
      <c r="F85" s="340"/>
      <c r="G85" s="341"/>
    </row>
    <row r="86" spans="1:7" x14ac:dyDescent="0.25">
      <c r="A86" s="339" t="s">
        <v>86</v>
      </c>
      <c r="B86" s="171"/>
      <c r="C86" s="331"/>
      <c r="D86" s="171"/>
      <c r="E86" s="331"/>
      <c r="F86" s="340"/>
      <c r="G86" s="341"/>
    </row>
    <row r="87" spans="1:7" x14ac:dyDescent="0.25">
      <c r="A87" s="339" t="s">
        <v>86</v>
      </c>
      <c r="B87" s="171"/>
      <c r="C87" s="331"/>
      <c r="D87" s="171"/>
      <c r="E87" s="331"/>
      <c r="F87" s="340"/>
      <c r="G87" s="341"/>
    </row>
    <row r="88" spans="1:7" x14ac:dyDescent="0.25">
      <c r="A88" s="339" t="s">
        <v>86</v>
      </c>
      <c r="B88" s="171"/>
      <c r="C88" s="331"/>
      <c r="D88" s="171"/>
      <c r="E88" s="331"/>
      <c r="F88" s="340"/>
      <c r="G88" s="341"/>
    </row>
    <row r="89" spans="1:7" x14ac:dyDescent="0.25">
      <c r="A89" s="339" t="s">
        <v>86</v>
      </c>
      <c r="B89" s="171"/>
      <c r="C89" s="331"/>
      <c r="D89" s="171"/>
      <c r="E89" s="331"/>
      <c r="F89" s="340"/>
      <c r="G89" s="341"/>
    </row>
    <row r="90" spans="1:7" x14ac:dyDescent="0.25">
      <c r="A90" s="339" t="s">
        <v>86</v>
      </c>
      <c r="B90" s="171"/>
      <c r="C90" s="331"/>
      <c r="D90" s="171"/>
      <c r="E90" s="331"/>
      <c r="F90" s="340"/>
      <c r="G90" s="341"/>
    </row>
    <row r="91" spans="1:7" x14ac:dyDescent="0.25">
      <c r="A91" s="339" t="s">
        <v>86</v>
      </c>
      <c r="B91" s="171"/>
      <c r="C91" s="331"/>
      <c r="D91" s="171"/>
      <c r="E91" s="331"/>
      <c r="F91" s="340"/>
      <c r="G91" s="341"/>
    </row>
    <row r="92" spans="1:7" s="27" customFormat="1" ht="15.75" thickBot="1" x14ac:dyDescent="0.3">
      <c r="A92" s="342" t="s">
        <v>86</v>
      </c>
      <c r="B92" s="343"/>
      <c r="C92" s="197"/>
      <c r="D92" s="343"/>
      <c r="E92" s="197"/>
      <c r="F92" s="344"/>
      <c r="G92" s="345"/>
    </row>
    <row r="93" spans="1:7" ht="15.75" thickBot="1" x14ac:dyDescent="0.3"/>
    <row r="94" spans="1:7" x14ac:dyDescent="0.25">
      <c r="A94" s="134" t="str">
        <f>'Istkosten Netzreserve'!B28</f>
        <v>Kraftwerk 3</v>
      </c>
      <c r="B94" s="181" t="s">
        <v>84</v>
      </c>
      <c r="C94" s="181" t="s">
        <v>85</v>
      </c>
      <c r="D94" s="182" t="s">
        <v>95</v>
      </c>
      <c r="E94" s="182" t="s">
        <v>96</v>
      </c>
      <c r="F94" s="247" t="s">
        <v>3</v>
      </c>
      <c r="G94" s="247"/>
    </row>
    <row r="95" spans="1:7" x14ac:dyDescent="0.25">
      <c r="A95" s="133" t="str">
        <f>'Istkosten Netzreserve'!B31</f>
        <v>Arbeitskosten</v>
      </c>
      <c r="B95" s="135">
        <f>SUM(B96:B136)</f>
        <v>0</v>
      </c>
      <c r="C95" s="208">
        <f>SUM(C96:C136)</f>
        <v>0</v>
      </c>
      <c r="D95" s="210">
        <f>SUM(D97:D136)</f>
        <v>0</v>
      </c>
      <c r="E95" s="211">
        <f>SUM(E97:E136)</f>
        <v>0</v>
      </c>
      <c r="F95" s="243"/>
      <c r="G95" s="242"/>
    </row>
    <row r="96" spans="1:7" x14ac:dyDescent="0.25">
      <c r="A96" s="136"/>
      <c r="B96" s="206"/>
      <c r="C96" s="206"/>
      <c r="D96" s="209"/>
      <c r="E96" s="209"/>
      <c r="F96" s="241"/>
      <c r="G96" s="242"/>
    </row>
    <row r="97" spans="1:7" x14ac:dyDescent="0.25">
      <c r="A97" s="339" t="s">
        <v>86</v>
      </c>
      <c r="B97" s="171"/>
      <c r="C97" s="331"/>
      <c r="D97" s="171"/>
      <c r="E97" s="331"/>
      <c r="F97" s="340"/>
      <c r="G97" s="341"/>
    </row>
    <row r="98" spans="1:7" x14ac:dyDescent="0.25">
      <c r="A98" s="339" t="s">
        <v>86</v>
      </c>
      <c r="B98" s="171"/>
      <c r="C98" s="331"/>
      <c r="D98" s="171"/>
      <c r="E98" s="331"/>
      <c r="F98" s="340"/>
      <c r="G98" s="341"/>
    </row>
    <row r="99" spans="1:7" x14ac:dyDescent="0.25">
      <c r="A99" s="339" t="s">
        <v>86</v>
      </c>
      <c r="B99" s="171"/>
      <c r="C99" s="331"/>
      <c r="D99" s="171"/>
      <c r="E99" s="331"/>
      <c r="F99" s="340"/>
      <c r="G99" s="341"/>
    </row>
    <row r="100" spans="1:7" x14ac:dyDescent="0.25">
      <c r="A100" s="339" t="s">
        <v>86</v>
      </c>
      <c r="B100" s="171"/>
      <c r="C100" s="331"/>
      <c r="D100" s="171"/>
      <c r="E100" s="331"/>
      <c r="F100" s="340"/>
      <c r="G100" s="341"/>
    </row>
    <row r="101" spans="1:7" x14ac:dyDescent="0.25">
      <c r="A101" s="339" t="s">
        <v>86</v>
      </c>
      <c r="B101" s="171"/>
      <c r="C101" s="331"/>
      <c r="D101" s="171"/>
      <c r="E101" s="331"/>
      <c r="F101" s="340"/>
      <c r="G101" s="341"/>
    </row>
    <row r="102" spans="1:7" x14ac:dyDescent="0.25">
      <c r="A102" s="339" t="s">
        <v>86</v>
      </c>
      <c r="B102" s="171"/>
      <c r="C102" s="331"/>
      <c r="D102" s="171"/>
      <c r="E102" s="331"/>
      <c r="F102" s="340"/>
      <c r="G102" s="341"/>
    </row>
    <row r="103" spans="1:7" x14ac:dyDescent="0.25">
      <c r="A103" s="339" t="s">
        <v>86</v>
      </c>
      <c r="B103" s="171"/>
      <c r="C103" s="331"/>
      <c r="D103" s="171"/>
      <c r="E103" s="331"/>
      <c r="F103" s="340"/>
      <c r="G103" s="341"/>
    </row>
    <row r="104" spans="1:7" x14ac:dyDescent="0.25">
      <c r="A104" s="339" t="s">
        <v>86</v>
      </c>
      <c r="B104" s="171"/>
      <c r="C104" s="331"/>
      <c r="D104" s="171"/>
      <c r="E104" s="331"/>
      <c r="F104" s="340"/>
      <c r="G104" s="341"/>
    </row>
    <row r="105" spans="1:7" x14ac:dyDescent="0.25">
      <c r="A105" s="339" t="s">
        <v>86</v>
      </c>
      <c r="B105" s="171"/>
      <c r="C105" s="331"/>
      <c r="D105" s="171"/>
      <c r="E105" s="331"/>
      <c r="F105" s="340"/>
      <c r="G105" s="341"/>
    </row>
    <row r="106" spans="1:7" x14ac:dyDescent="0.25">
      <c r="A106" s="339" t="s">
        <v>86</v>
      </c>
      <c r="B106" s="171"/>
      <c r="C106" s="331"/>
      <c r="D106" s="171"/>
      <c r="E106" s="331"/>
      <c r="F106" s="340"/>
      <c r="G106" s="341"/>
    </row>
    <row r="107" spans="1:7" x14ac:dyDescent="0.25">
      <c r="A107" s="339" t="s">
        <v>86</v>
      </c>
      <c r="B107" s="171"/>
      <c r="C107" s="331"/>
      <c r="D107" s="171"/>
      <c r="E107" s="331"/>
      <c r="F107" s="340"/>
      <c r="G107" s="341"/>
    </row>
    <row r="108" spans="1:7" x14ac:dyDescent="0.25">
      <c r="A108" s="339" t="s">
        <v>86</v>
      </c>
      <c r="B108" s="171"/>
      <c r="C108" s="331"/>
      <c r="D108" s="171"/>
      <c r="E108" s="331"/>
      <c r="F108" s="340"/>
      <c r="G108" s="341"/>
    </row>
    <row r="109" spans="1:7" x14ac:dyDescent="0.25">
      <c r="A109" s="339" t="s">
        <v>86</v>
      </c>
      <c r="B109" s="171"/>
      <c r="C109" s="331"/>
      <c r="D109" s="171"/>
      <c r="E109" s="331"/>
      <c r="F109" s="340"/>
      <c r="G109" s="341"/>
    </row>
    <row r="110" spans="1:7" x14ac:dyDescent="0.25">
      <c r="A110" s="339" t="s">
        <v>86</v>
      </c>
      <c r="B110" s="171"/>
      <c r="C110" s="331"/>
      <c r="D110" s="171"/>
      <c r="E110" s="331"/>
      <c r="F110" s="340"/>
      <c r="G110" s="341"/>
    </row>
    <row r="111" spans="1:7" x14ac:dyDescent="0.25">
      <c r="A111" s="339" t="s">
        <v>86</v>
      </c>
      <c r="B111" s="171"/>
      <c r="C111" s="331"/>
      <c r="D111" s="171"/>
      <c r="E111" s="331"/>
      <c r="F111" s="340"/>
      <c r="G111" s="341"/>
    </row>
    <row r="112" spans="1:7" x14ac:dyDescent="0.25">
      <c r="A112" s="339" t="s">
        <v>86</v>
      </c>
      <c r="B112" s="171"/>
      <c r="C112" s="331"/>
      <c r="D112" s="171"/>
      <c r="E112" s="331"/>
      <c r="F112" s="340"/>
      <c r="G112" s="341"/>
    </row>
    <row r="113" spans="1:7" x14ac:dyDescent="0.25">
      <c r="A113" s="339" t="s">
        <v>86</v>
      </c>
      <c r="B113" s="171"/>
      <c r="C113" s="331"/>
      <c r="D113" s="171"/>
      <c r="E113" s="331"/>
      <c r="F113" s="340"/>
      <c r="G113" s="341"/>
    </row>
    <row r="114" spans="1:7" x14ac:dyDescent="0.25">
      <c r="A114" s="339" t="s">
        <v>86</v>
      </c>
      <c r="B114" s="171"/>
      <c r="C114" s="331"/>
      <c r="D114" s="171"/>
      <c r="E114" s="331"/>
      <c r="F114" s="340"/>
      <c r="G114" s="341"/>
    </row>
    <row r="115" spans="1:7" x14ac:dyDescent="0.25">
      <c r="A115" s="339" t="s">
        <v>86</v>
      </c>
      <c r="B115" s="171"/>
      <c r="C115" s="331"/>
      <c r="D115" s="171"/>
      <c r="E115" s="331"/>
      <c r="F115" s="340"/>
      <c r="G115" s="341"/>
    </row>
    <row r="116" spans="1:7" x14ac:dyDescent="0.25">
      <c r="A116" s="339" t="s">
        <v>86</v>
      </c>
      <c r="B116" s="171"/>
      <c r="C116" s="331"/>
      <c r="D116" s="171"/>
      <c r="E116" s="331"/>
      <c r="F116" s="340"/>
      <c r="G116" s="341"/>
    </row>
    <row r="117" spans="1:7" x14ac:dyDescent="0.25">
      <c r="A117" s="339" t="s">
        <v>86</v>
      </c>
      <c r="B117" s="171"/>
      <c r="C117" s="331"/>
      <c r="D117" s="171"/>
      <c r="E117" s="331"/>
      <c r="F117" s="340"/>
      <c r="G117" s="341"/>
    </row>
    <row r="118" spans="1:7" x14ac:dyDescent="0.25">
      <c r="A118" s="339" t="s">
        <v>86</v>
      </c>
      <c r="B118" s="171"/>
      <c r="C118" s="331"/>
      <c r="D118" s="171"/>
      <c r="E118" s="331"/>
      <c r="F118" s="340"/>
      <c r="G118" s="341"/>
    </row>
    <row r="119" spans="1:7" x14ac:dyDescent="0.25">
      <c r="A119" s="339" t="s">
        <v>86</v>
      </c>
      <c r="B119" s="171"/>
      <c r="C119" s="331"/>
      <c r="D119" s="171"/>
      <c r="E119" s="331"/>
      <c r="F119" s="340"/>
      <c r="G119" s="341"/>
    </row>
    <row r="120" spans="1:7" x14ac:dyDescent="0.25">
      <c r="A120" s="339" t="s">
        <v>86</v>
      </c>
      <c r="B120" s="171"/>
      <c r="C120" s="331"/>
      <c r="D120" s="171"/>
      <c r="E120" s="331"/>
      <c r="F120" s="340"/>
      <c r="G120" s="341"/>
    </row>
    <row r="121" spans="1:7" x14ac:dyDescent="0.25">
      <c r="A121" s="339" t="s">
        <v>86</v>
      </c>
      <c r="B121" s="171"/>
      <c r="C121" s="331"/>
      <c r="D121" s="171"/>
      <c r="E121" s="331"/>
      <c r="F121" s="340"/>
      <c r="G121" s="341"/>
    </row>
    <row r="122" spans="1:7" x14ac:dyDescent="0.25">
      <c r="A122" s="339" t="s">
        <v>86</v>
      </c>
      <c r="B122" s="171"/>
      <c r="C122" s="331"/>
      <c r="D122" s="171"/>
      <c r="E122" s="331"/>
      <c r="F122" s="340"/>
      <c r="G122" s="341"/>
    </row>
    <row r="123" spans="1:7" x14ac:dyDescent="0.25">
      <c r="A123" s="339" t="s">
        <v>86</v>
      </c>
      <c r="B123" s="171"/>
      <c r="C123" s="331"/>
      <c r="D123" s="171"/>
      <c r="E123" s="331"/>
      <c r="F123" s="340"/>
      <c r="G123" s="341"/>
    </row>
    <row r="124" spans="1:7" x14ac:dyDescent="0.25">
      <c r="A124" s="339" t="s">
        <v>86</v>
      </c>
      <c r="B124" s="171"/>
      <c r="C124" s="331"/>
      <c r="D124" s="171"/>
      <c r="E124" s="331"/>
      <c r="F124" s="340"/>
      <c r="G124" s="341"/>
    </row>
    <row r="125" spans="1:7" x14ac:dyDescent="0.25">
      <c r="A125" s="339" t="s">
        <v>86</v>
      </c>
      <c r="B125" s="171"/>
      <c r="C125" s="331"/>
      <c r="D125" s="171"/>
      <c r="E125" s="331"/>
      <c r="F125" s="340"/>
      <c r="G125" s="341"/>
    </row>
    <row r="126" spans="1:7" x14ac:dyDescent="0.25">
      <c r="A126" s="339" t="s">
        <v>86</v>
      </c>
      <c r="B126" s="171"/>
      <c r="C126" s="331"/>
      <c r="D126" s="171"/>
      <c r="E126" s="331"/>
      <c r="F126" s="340"/>
      <c r="G126" s="341"/>
    </row>
    <row r="127" spans="1:7" x14ac:dyDescent="0.25">
      <c r="A127" s="339" t="s">
        <v>86</v>
      </c>
      <c r="B127" s="171"/>
      <c r="C127" s="331"/>
      <c r="D127" s="171"/>
      <c r="E127" s="331"/>
      <c r="F127" s="340"/>
      <c r="G127" s="341"/>
    </row>
    <row r="128" spans="1:7" x14ac:dyDescent="0.25">
      <c r="A128" s="339" t="s">
        <v>86</v>
      </c>
      <c r="B128" s="171"/>
      <c r="C128" s="331"/>
      <c r="D128" s="171"/>
      <c r="E128" s="331"/>
      <c r="F128" s="340"/>
      <c r="G128" s="341"/>
    </row>
    <row r="129" spans="1:7" x14ac:dyDescent="0.25">
      <c r="A129" s="339" t="s">
        <v>86</v>
      </c>
      <c r="B129" s="171"/>
      <c r="C129" s="331"/>
      <c r="D129" s="171"/>
      <c r="E129" s="331"/>
      <c r="F129" s="340"/>
      <c r="G129" s="341"/>
    </row>
    <row r="130" spans="1:7" x14ac:dyDescent="0.25">
      <c r="A130" s="339" t="s">
        <v>86</v>
      </c>
      <c r="B130" s="171"/>
      <c r="C130" s="331"/>
      <c r="D130" s="171"/>
      <c r="E130" s="331"/>
      <c r="F130" s="340"/>
      <c r="G130" s="341"/>
    </row>
    <row r="131" spans="1:7" x14ac:dyDescent="0.25">
      <c r="A131" s="339" t="s">
        <v>86</v>
      </c>
      <c r="B131" s="171"/>
      <c r="C131" s="331"/>
      <c r="D131" s="171"/>
      <c r="E131" s="331"/>
      <c r="F131" s="340"/>
      <c r="G131" s="341"/>
    </row>
    <row r="132" spans="1:7" x14ac:dyDescent="0.25">
      <c r="A132" s="339" t="s">
        <v>86</v>
      </c>
      <c r="B132" s="171"/>
      <c r="C132" s="331"/>
      <c r="D132" s="171"/>
      <c r="E132" s="331"/>
      <c r="F132" s="340"/>
      <c r="G132" s="341"/>
    </row>
    <row r="133" spans="1:7" x14ac:dyDescent="0.25">
      <c r="A133" s="339" t="s">
        <v>86</v>
      </c>
      <c r="B133" s="171"/>
      <c r="C133" s="331"/>
      <c r="D133" s="171"/>
      <c r="E133" s="331"/>
      <c r="F133" s="340"/>
      <c r="G133" s="341"/>
    </row>
    <row r="134" spans="1:7" x14ac:dyDescent="0.25">
      <c r="A134" s="339" t="s">
        <v>86</v>
      </c>
      <c r="B134" s="171"/>
      <c r="C134" s="331"/>
      <c r="D134" s="171"/>
      <c r="E134" s="331"/>
      <c r="F134" s="340"/>
      <c r="G134" s="341"/>
    </row>
    <row r="135" spans="1:7" s="27" customFormat="1" x14ac:dyDescent="0.25">
      <c r="A135" s="339" t="s">
        <v>86</v>
      </c>
      <c r="B135" s="171"/>
      <c r="C135" s="331"/>
      <c r="D135" s="171"/>
      <c r="E135" s="331"/>
      <c r="F135" s="340"/>
      <c r="G135" s="341"/>
    </row>
    <row r="136" spans="1:7" ht="15.75" thickBot="1" x14ac:dyDescent="0.3">
      <c r="A136" s="342" t="s">
        <v>86</v>
      </c>
      <c r="B136" s="343"/>
      <c r="C136" s="197"/>
      <c r="D136" s="343"/>
      <c r="E136" s="197"/>
      <c r="F136" s="344"/>
      <c r="G136" s="345"/>
    </row>
    <row r="137" spans="1:7" ht="15.75" thickBot="1" x14ac:dyDescent="0.3"/>
    <row r="138" spans="1:7" x14ac:dyDescent="0.25">
      <c r="A138" s="134" t="str">
        <f>'Istkosten Netzreserve'!B33</f>
        <v xml:space="preserve">Kraftwerk 4 </v>
      </c>
      <c r="B138" s="181" t="s">
        <v>84</v>
      </c>
      <c r="C138" s="181" t="s">
        <v>85</v>
      </c>
      <c r="D138" s="182" t="s">
        <v>95</v>
      </c>
      <c r="E138" s="182" t="s">
        <v>96</v>
      </c>
      <c r="F138" s="247" t="s">
        <v>3</v>
      </c>
      <c r="G138" s="247"/>
    </row>
    <row r="139" spans="1:7" x14ac:dyDescent="0.25">
      <c r="A139" s="133" t="str">
        <f>'Istkosten Netzreserve'!B36</f>
        <v>Arbeitskosten</v>
      </c>
      <c r="B139" s="135">
        <f>SUM(B140:B180)</f>
        <v>0</v>
      </c>
      <c r="C139" s="208">
        <f>SUM(C140:C180)</f>
        <v>0</v>
      </c>
      <c r="D139" s="210">
        <f>SUM(D141:D180)</f>
        <v>0</v>
      </c>
      <c r="E139" s="211">
        <f>SUM(E141:E180)</f>
        <v>0</v>
      </c>
      <c r="F139" s="243"/>
      <c r="G139" s="242"/>
    </row>
    <row r="140" spans="1:7" x14ac:dyDescent="0.25">
      <c r="A140" s="136"/>
      <c r="B140" s="206"/>
      <c r="C140" s="206"/>
      <c r="D140" s="209"/>
      <c r="E140" s="209"/>
      <c r="F140" s="241"/>
      <c r="G140" s="242"/>
    </row>
    <row r="141" spans="1:7" x14ac:dyDescent="0.25">
      <c r="A141" s="339" t="s">
        <v>86</v>
      </c>
      <c r="B141" s="171"/>
      <c r="C141" s="331"/>
      <c r="D141" s="171"/>
      <c r="E141" s="331"/>
      <c r="F141" s="340"/>
      <c r="G141" s="341"/>
    </row>
    <row r="142" spans="1:7" x14ac:dyDescent="0.25">
      <c r="A142" s="339" t="s">
        <v>86</v>
      </c>
      <c r="B142" s="171"/>
      <c r="C142" s="331"/>
      <c r="D142" s="171"/>
      <c r="E142" s="331"/>
      <c r="F142" s="340"/>
      <c r="G142" s="341"/>
    </row>
    <row r="143" spans="1:7" x14ac:dyDescent="0.25">
      <c r="A143" s="339" t="s">
        <v>86</v>
      </c>
      <c r="B143" s="171"/>
      <c r="C143" s="331"/>
      <c r="D143" s="171"/>
      <c r="E143" s="331"/>
      <c r="F143" s="340"/>
      <c r="G143" s="341"/>
    </row>
    <row r="144" spans="1:7" x14ac:dyDescent="0.25">
      <c r="A144" s="339" t="s">
        <v>86</v>
      </c>
      <c r="B144" s="171"/>
      <c r="C144" s="331"/>
      <c r="D144" s="171"/>
      <c r="E144" s="331"/>
      <c r="F144" s="340"/>
      <c r="G144" s="341"/>
    </row>
    <row r="145" spans="1:7" x14ac:dyDescent="0.25">
      <c r="A145" s="339" t="s">
        <v>86</v>
      </c>
      <c r="B145" s="171"/>
      <c r="C145" s="331"/>
      <c r="D145" s="171"/>
      <c r="E145" s="331"/>
      <c r="F145" s="340"/>
      <c r="G145" s="341"/>
    </row>
    <row r="146" spans="1:7" x14ac:dyDescent="0.25">
      <c r="A146" s="339" t="s">
        <v>86</v>
      </c>
      <c r="B146" s="171"/>
      <c r="C146" s="331"/>
      <c r="D146" s="171"/>
      <c r="E146" s="331"/>
      <c r="F146" s="340"/>
      <c r="G146" s="341"/>
    </row>
    <row r="147" spans="1:7" x14ac:dyDescent="0.25">
      <c r="A147" s="339" t="s">
        <v>86</v>
      </c>
      <c r="B147" s="171"/>
      <c r="C147" s="331"/>
      <c r="D147" s="171"/>
      <c r="E147" s="331"/>
      <c r="F147" s="340"/>
      <c r="G147" s="341"/>
    </row>
    <row r="148" spans="1:7" x14ac:dyDescent="0.25">
      <c r="A148" s="339" t="s">
        <v>86</v>
      </c>
      <c r="B148" s="171"/>
      <c r="C148" s="331"/>
      <c r="D148" s="171"/>
      <c r="E148" s="331"/>
      <c r="F148" s="340"/>
      <c r="G148" s="341"/>
    </row>
    <row r="149" spans="1:7" x14ac:dyDescent="0.25">
      <c r="A149" s="339" t="s">
        <v>86</v>
      </c>
      <c r="B149" s="171"/>
      <c r="C149" s="331"/>
      <c r="D149" s="171"/>
      <c r="E149" s="331"/>
      <c r="F149" s="340"/>
      <c r="G149" s="341"/>
    </row>
    <row r="150" spans="1:7" x14ac:dyDescent="0.25">
      <c r="A150" s="339" t="s">
        <v>86</v>
      </c>
      <c r="B150" s="171"/>
      <c r="C150" s="331"/>
      <c r="D150" s="171"/>
      <c r="E150" s="331"/>
      <c r="F150" s="340"/>
      <c r="G150" s="341"/>
    </row>
    <row r="151" spans="1:7" x14ac:dyDescent="0.25">
      <c r="A151" s="339" t="s">
        <v>86</v>
      </c>
      <c r="B151" s="171"/>
      <c r="C151" s="331"/>
      <c r="D151" s="171"/>
      <c r="E151" s="331"/>
      <c r="F151" s="340"/>
      <c r="G151" s="341"/>
    </row>
    <row r="152" spans="1:7" x14ac:dyDescent="0.25">
      <c r="A152" s="339" t="s">
        <v>86</v>
      </c>
      <c r="B152" s="171"/>
      <c r="C152" s="331"/>
      <c r="D152" s="171"/>
      <c r="E152" s="331"/>
      <c r="F152" s="340"/>
      <c r="G152" s="341"/>
    </row>
    <row r="153" spans="1:7" x14ac:dyDescent="0.25">
      <c r="A153" s="339" t="s">
        <v>86</v>
      </c>
      <c r="B153" s="171"/>
      <c r="C153" s="331"/>
      <c r="D153" s="171"/>
      <c r="E153" s="331"/>
      <c r="F153" s="340"/>
      <c r="G153" s="341"/>
    </row>
    <row r="154" spans="1:7" x14ac:dyDescent="0.25">
      <c r="A154" s="339" t="s">
        <v>86</v>
      </c>
      <c r="B154" s="171"/>
      <c r="C154" s="331"/>
      <c r="D154" s="171"/>
      <c r="E154" s="331"/>
      <c r="F154" s="340"/>
      <c r="G154" s="341"/>
    </row>
    <row r="155" spans="1:7" x14ac:dyDescent="0.25">
      <c r="A155" s="339" t="s">
        <v>86</v>
      </c>
      <c r="B155" s="171"/>
      <c r="C155" s="331"/>
      <c r="D155" s="171"/>
      <c r="E155" s="331"/>
      <c r="F155" s="340"/>
      <c r="G155" s="341"/>
    </row>
    <row r="156" spans="1:7" x14ac:dyDescent="0.25">
      <c r="A156" s="339" t="s">
        <v>86</v>
      </c>
      <c r="B156" s="171"/>
      <c r="C156" s="331"/>
      <c r="D156" s="171"/>
      <c r="E156" s="331"/>
      <c r="F156" s="340"/>
      <c r="G156" s="341"/>
    </row>
    <row r="157" spans="1:7" x14ac:dyDescent="0.25">
      <c r="A157" s="339" t="s">
        <v>86</v>
      </c>
      <c r="B157" s="171"/>
      <c r="C157" s="331"/>
      <c r="D157" s="171"/>
      <c r="E157" s="331"/>
      <c r="F157" s="340"/>
      <c r="G157" s="341"/>
    </row>
    <row r="158" spans="1:7" x14ac:dyDescent="0.25">
      <c r="A158" s="339" t="s">
        <v>86</v>
      </c>
      <c r="B158" s="171"/>
      <c r="C158" s="331"/>
      <c r="D158" s="171"/>
      <c r="E158" s="331"/>
      <c r="F158" s="340"/>
      <c r="G158" s="341"/>
    </row>
    <row r="159" spans="1:7" x14ac:dyDescent="0.25">
      <c r="A159" s="339" t="s">
        <v>86</v>
      </c>
      <c r="B159" s="171"/>
      <c r="C159" s="331"/>
      <c r="D159" s="171"/>
      <c r="E159" s="331"/>
      <c r="F159" s="340"/>
      <c r="G159" s="341"/>
    </row>
    <row r="160" spans="1:7" x14ac:dyDescent="0.25">
      <c r="A160" s="339" t="s">
        <v>86</v>
      </c>
      <c r="B160" s="171"/>
      <c r="C160" s="331"/>
      <c r="D160" s="171"/>
      <c r="E160" s="331"/>
      <c r="F160" s="340"/>
      <c r="G160" s="341"/>
    </row>
    <row r="161" spans="1:7" x14ac:dyDescent="0.25">
      <c r="A161" s="339" t="s">
        <v>86</v>
      </c>
      <c r="B161" s="171"/>
      <c r="C161" s="331"/>
      <c r="D161" s="171"/>
      <c r="E161" s="331"/>
      <c r="F161" s="340"/>
      <c r="G161" s="341"/>
    </row>
    <row r="162" spans="1:7" x14ac:dyDescent="0.25">
      <c r="A162" s="339" t="s">
        <v>86</v>
      </c>
      <c r="B162" s="171"/>
      <c r="C162" s="331"/>
      <c r="D162" s="171"/>
      <c r="E162" s="331"/>
      <c r="F162" s="340"/>
      <c r="G162" s="341"/>
    </row>
    <row r="163" spans="1:7" x14ac:dyDescent="0.25">
      <c r="A163" s="339" t="s">
        <v>86</v>
      </c>
      <c r="B163" s="171"/>
      <c r="C163" s="331"/>
      <c r="D163" s="171"/>
      <c r="E163" s="331"/>
      <c r="F163" s="340"/>
      <c r="G163" s="341"/>
    </row>
    <row r="164" spans="1:7" x14ac:dyDescent="0.25">
      <c r="A164" s="339" t="s">
        <v>86</v>
      </c>
      <c r="B164" s="171"/>
      <c r="C164" s="331"/>
      <c r="D164" s="171"/>
      <c r="E164" s="331"/>
      <c r="F164" s="340"/>
      <c r="G164" s="341"/>
    </row>
    <row r="165" spans="1:7" x14ac:dyDescent="0.25">
      <c r="A165" s="339" t="s">
        <v>86</v>
      </c>
      <c r="B165" s="171"/>
      <c r="C165" s="331"/>
      <c r="D165" s="171"/>
      <c r="E165" s="331"/>
      <c r="F165" s="340"/>
      <c r="G165" s="341"/>
    </row>
    <row r="166" spans="1:7" x14ac:dyDescent="0.25">
      <c r="A166" s="339" t="s">
        <v>86</v>
      </c>
      <c r="B166" s="171"/>
      <c r="C166" s="331"/>
      <c r="D166" s="171"/>
      <c r="E166" s="331"/>
      <c r="F166" s="340"/>
      <c r="G166" s="341"/>
    </row>
    <row r="167" spans="1:7" x14ac:dyDescent="0.25">
      <c r="A167" s="339" t="s">
        <v>86</v>
      </c>
      <c r="B167" s="171"/>
      <c r="C167" s="331"/>
      <c r="D167" s="171"/>
      <c r="E167" s="331"/>
      <c r="F167" s="340"/>
      <c r="G167" s="341"/>
    </row>
    <row r="168" spans="1:7" x14ac:dyDescent="0.25">
      <c r="A168" s="339" t="s">
        <v>86</v>
      </c>
      <c r="B168" s="171"/>
      <c r="C168" s="331"/>
      <c r="D168" s="171"/>
      <c r="E168" s="331"/>
      <c r="F168" s="340"/>
      <c r="G168" s="341"/>
    </row>
    <row r="169" spans="1:7" x14ac:dyDescent="0.25">
      <c r="A169" s="339" t="s">
        <v>86</v>
      </c>
      <c r="B169" s="171"/>
      <c r="C169" s="331"/>
      <c r="D169" s="171"/>
      <c r="E169" s="331"/>
      <c r="F169" s="340"/>
      <c r="G169" s="341"/>
    </row>
    <row r="170" spans="1:7" x14ac:dyDescent="0.25">
      <c r="A170" s="339" t="s">
        <v>86</v>
      </c>
      <c r="B170" s="171"/>
      <c r="C170" s="331"/>
      <c r="D170" s="171"/>
      <c r="E170" s="331"/>
      <c r="F170" s="340"/>
      <c r="G170" s="341"/>
    </row>
    <row r="171" spans="1:7" x14ac:dyDescent="0.25">
      <c r="A171" s="339" t="s">
        <v>86</v>
      </c>
      <c r="B171" s="171"/>
      <c r="C171" s="331"/>
      <c r="D171" s="171"/>
      <c r="E171" s="331"/>
      <c r="F171" s="340"/>
      <c r="G171" s="341"/>
    </row>
    <row r="172" spans="1:7" x14ac:dyDescent="0.25">
      <c r="A172" s="339" t="s">
        <v>86</v>
      </c>
      <c r="B172" s="171"/>
      <c r="C172" s="331"/>
      <c r="D172" s="171"/>
      <c r="E172" s="331"/>
      <c r="F172" s="340"/>
      <c r="G172" s="341"/>
    </row>
    <row r="173" spans="1:7" x14ac:dyDescent="0.25">
      <c r="A173" s="339" t="s">
        <v>86</v>
      </c>
      <c r="B173" s="171"/>
      <c r="C173" s="331"/>
      <c r="D173" s="171"/>
      <c r="E173" s="331"/>
      <c r="F173" s="340"/>
      <c r="G173" s="341"/>
    </row>
    <row r="174" spans="1:7" x14ac:dyDescent="0.25">
      <c r="A174" s="339" t="s">
        <v>86</v>
      </c>
      <c r="B174" s="171"/>
      <c r="C174" s="331"/>
      <c r="D174" s="171"/>
      <c r="E174" s="331"/>
      <c r="F174" s="340"/>
      <c r="G174" s="341"/>
    </row>
    <row r="175" spans="1:7" x14ac:dyDescent="0.25">
      <c r="A175" s="339" t="s">
        <v>86</v>
      </c>
      <c r="B175" s="171"/>
      <c r="C175" s="331"/>
      <c r="D175" s="171"/>
      <c r="E175" s="331"/>
      <c r="F175" s="340"/>
      <c r="G175" s="341"/>
    </row>
    <row r="176" spans="1:7" x14ac:dyDescent="0.25">
      <c r="A176" s="339" t="s">
        <v>86</v>
      </c>
      <c r="B176" s="171"/>
      <c r="C176" s="331"/>
      <c r="D176" s="171"/>
      <c r="E176" s="331"/>
      <c r="F176" s="340"/>
      <c r="G176" s="341"/>
    </row>
    <row r="177" spans="1:7" x14ac:dyDescent="0.25">
      <c r="A177" s="339" t="s">
        <v>86</v>
      </c>
      <c r="B177" s="171"/>
      <c r="C177" s="331"/>
      <c r="D177" s="171"/>
      <c r="E177" s="331"/>
      <c r="F177" s="340"/>
      <c r="G177" s="341"/>
    </row>
    <row r="178" spans="1:7" s="27" customFormat="1" x14ac:dyDescent="0.25">
      <c r="A178" s="339" t="s">
        <v>86</v>
      </c>
      <c r="B178" s="171"/>
      <c r="C178" s="331"/>
      <c r="D178" s="171"/>
      <c r="E178" s="331"/>
      <c r="F178" s="340"/>
      <c r="G178" s="341"/>
    </row>
    <row r="179" spans="1:7" x14ac:dyDescent="0.25">
      <c r="A179" s="339" t="s">
        <v>86</v>
      </c>
      <c r="B179" s="171"/>
      <c r="C179" s="331"/>
      <c r="D179" s="171"/>
      <c r="E179" s="331"/>
      <c r="F179" s="340"/>
      <c r="G179" s="341"/>
    </row>
    <row r="180" spans="1:7" ht="15.75" thickBot="1" x14ac:dyDescent="0.3">
      <c r="A180" s="342" t="s">
        <v>86</v>
      </c>
      <c r="B180" s="343"/>
      <c r="C180" s="197"/>
      <c r="D180" s="343"/>
      <c r="E180" s="197"/>
      <c r="F180" s="344"/>
      <c r="G180" s="345"/>
    </row>
    <row r="181" spans="1:7" ht="15.75" thickBot="1" x14ac:dyDescent="0.3"/>
    <row r="182" spans="1:7" x14ac:dyDescent="0.25">
      <c r="A182" s="134" t="str">
        <f>'Istkosten Netzreserve'!B38</f>
        <v>Kraftwerk 5</v>
      </c>
      <c r="B182" s="181" t="s">
        <v>84</v>
      </c>
      <c r="C182" s="181" t="s">
        <v>85</v>
      </c>
      <c r="D182" s="182" t="s">
        <v>95</v>
      </c>
      <c r="E182" s="182" t="s">
        <v>96</v>
      </c>
      <c r="F182" s="247" t="s">
        <v>3</v>
      </c>
      <c r="G182" s="247"/>
    </row>
    <row r="183" spans="1:7" x14ac:dyDescent="0.25">
      <c r="A183" s="133" t="str">
        <f>'Istkosten Netzreserve'!B41</f>
        <v>Arbeitskosten</v>
      </c>
      <c r="B183" s="135">
        <f>SUM(B184:B224)</f>
        <v>0</v>
      </c>
      <c r="C183" s="208">
        <f>SUM(C184:C224)</f>
        <v>0</v>
      </c>
      <c r="D183" s="210">
        <f>SUM(D185:D224)</f>
        <v>0</v>
      </c>
      <c r="E183" s="211">
        <f>SUM(E185:E224)</f>
        <v>0</v>
      </c>
      <c r="F183" s="243"/>
      <c r="G183" s="242"/>
    </row>
    <row r="184" spans="1:7" x14ac:dyDescent="0.25">
      <c r="A184" s="136"/>
      <c r="B184" s="206"/>
      <c r="C184" s="206"/>
      <c r="D184" s="209"/>
      <c r="E184" s="209"/>
      <c r="F184" s="241"/>
      <c r="G184" s="242"/>
    </row>
    <row r="185" spans="1:7" x14ac:dyDescent="0.25">
      <c r="A185" s="339" t="s">
        <v>86</v>
      </c>
      <c r="B185" s="171"/>
      <c r="C185" s="331"/>
      <c r="D185" s="171"/>
      <c r="E185" s="331"/>
      <c r="F185" s="340"/>
      <c r="G185" s="341"/>
    </row>
    <row r="186" spans="1:7" x14ac:dyDescent="0.25">
      <c r="A186" s="339" t="s">
        <v>86</v>
      </c>
      <c r="B186" s="171"/>
      <c r="C186" s="331"/>
      <c r="D186" s="171"/>
      <c r="E186" s="331"/>
      <c r="F186" s="340"/>
      <c r="G186" s="341"/>
    </row>
    <row r="187" spans="1:7" x14ac:dyDescent="0.25">
      <c r="A187" s="339" t="s">
        <v>86</v>
      </c>
      <c r="B187" s="171"/>
      <c r="C187" s="331"/>
      <c r="D187" s="171"/>
      <c r="E187" s="331"/>
      <c r="F187" s="340"/>
      <c r="G187" s="341"/>
    </row>
    <row r="188" spans="1:7" x14ac:dyDescent="0.25">
      <c r="A188" s="339" t="s">
        <v>86</v>
      </c>
      <c r="B188" s="171"/>
      <c r="C188" s="331"/>
      <c r="D188" s="171"/>
      <c r="E188" s="331"/>
      <c r="F188" s="340"/>
      <c r="G188" s="341"/>
    </row>
    <row r="189" spans="1:7" x14ac:dyDescent="0.25">
      <c r="A189" s="339" t="s">
        <v>86</v>
      </c>
      <c r="B189" s="171"/>
      <c r="C189" s="331"/>
      <c r="D189" s="171"/>
      <c r="E189" s="331"/>
      <c r="F189" s="340"/>
      <c r="G189" s="341"/>
    </row>
    <row r="190" spans="1:7" x14ac:dyDescent="0.25">
      <c r="A190" s="339" t="s">
        <v>86</v>
      </c>
      <c r="B190" s="171"/>
      <c r="C190" s="331"/>
      <c r="D190" s="171"/>
      <c r="E190" s="331"/>
      <c r="F190" s="340"/>
      <c r="G190" s="341"/>
    </row>
    <row r="191" spans="1:7" x14ac:dyDescent="0.25">
      <c r="A191" s="339" t="s">
        <v>86</v>
      </c>
      <c r="B191" s="171"/>
      <c r="C191" s="331"/>
      <c r="D191" s="171"/>
      <c r="E191" s="331"/>
      <c r="F191" s="340"/>
      <c r="G191" s="341"/>
    </row>
    <row r="192" spans="1:7" x14ac:dyDescent="0.25">
      <c r="A192" s="339" t="s">
        <v>86</v>
      </c>
      <c r="B192" s="171"/>
      <c r="C192" s="331"/>
      <c r="D192" s="171"/>
      <c r="E192" s="331"/>
      <c r="F192" s="340"/>
      <c r="G192" s="341"/>
    </row>
    <row r="193" spans="1:7" x14ac:dyDescent="0.25">
      <c r="A193" s="339" t="s">
        <v>86</v>
      </c>
      <c r="B193" s="171"/>
      <c r="C193" s="331"/>
      <c r="D193" s="171"/>
      <c r="E193" s="331"/>
      <c r="F193" s="340"/>
      <c r="G193" s="341"/>
    </row>
    <row r="194" spans="1:7" x14ac:dyDescent="0.25">
      <c r="A194" s="339" t="s">
        <v>86</v>
      </c>
      <c r="B194" s="171"/>
      <c r="C194" s="331"/>
      <c r="D194" s="171"/>
      <c r="E194" s="331"/>
      <c r="F194" s="340"/>
      <c r="G194" s="341"/>
    </row>
    <row r="195" spans="1:7" x14ac:dyDescent="0.25">
      <c r="A195" s="339" t="s">
        <v>86</v>
      </c>
      <c r="B195" s="171"/>
      <c r="C195" s="331"/>
      <c r="D195" s="171"/>
      <c r="E195" s="331"/>
      <c r="F195" s="340"/>
      <c r="G195" s="341"/>
    </row>
    <row r="196" spans="1:7" x14ac:dyDescent="0.25">
      <c r="A196" s="339" t="s">
        <v>86</v>
      </c>
      <c r="B196" s="171"/>
      <c r="C196" s="331"/>
      <c r="D196" s="171"/>
      <c r="E196" s="331"/>
      <c r="F196" s="340"/>
      <c r="G196" s="341"/>
    </row>
    <row r="197" spans="1:7" x14ac:dyDescent="0.25">
      <c r="A197" s="339" t="s">
        <v>86</v>
      </c>
      <c r="B197" s="171"/>
      <c r="C197" s="331"/>
      <c r="D197" s="171"/>
      <c r="E197" s="331"/>
      <c r="F197" s="340"/>
      <c r="G197" s="341"/>
    </row>
    <row r="198" spans="1:7" x14ac:dyDescent="0.25">
      <c r="A198" s="339" t="s">
        <v>86</v>
      </c>
      <c r="B198" s="171"/>
      <c r="C198" s="331"/>
      <c r="D198" s="171"/>
      <c r="E198" s="331"/>
      <c r="F198" s="340"/>
      <c r="G198" s="341"/>
    </row>
    <row r="199" spans="1:7" x14ac:dyDescent="0.25">
      <c r="A199" s="339" t="s">
        <v>86</v>
      </c>
      <c r="B199" s="171"/>
      <c r="C199" s="331"/>
      <c r="D199" s="171"/>
      <c r="E199" s="331"/>
      <c r="F199" s="340"/>
      <c r="G199" s="341"/>
    </row>
    <row r="200" spans="1:7" x14ac:dyDescent="0.25">
      <c r="A200" s="339" t="s">
        <v>86</v>
      </c>
      <c r="B200" s="171"/>
      <c r="C200" s="331"/>
      <c r="D200" s="171"/>
      <c r="E200" s="331"/>
      <c r="F200" s="340"/>
      <c r="G200" s="341"/>
    </row>
    <row r="201" spans="1:7" x14ac:dyDescent="0.25">
      <c r="A201" s="339" t="s">
        <v>86</v>
      </c>
      <c r="B201" s="171"/>
      <c r="C201" s="331"/>
      <c r="D201" s="171"/>
      <c r="E201" s="331"/>
      <c r="F201" s="340"/>
      <c r="G201" s="341"/>
    </row>
    <row r="202" spans="1:7" x14ac:dyDescent="0.25">
      <c r="A202" s="339" t="s">
        <v>86</v>
      </c>
      <c r="B202" s="171"/>
      <c r="C202" s="331"/>
      <c r="D202" s="171"/>
      <c r="E202" s="331"/>
      <c r="F202" s="340"/>
      <c r="G202" s="341"/>
    </row>
    <row r="203" spans="1:7" x14ac:dyDescent="0.25">
      <c r="A203" s="339" t="s">
        <v>86</v>
      </c>
      <c r="B203" s="171"/>
      <c r="C203" s="331"/>
      <c r="D203" s="171"/>
      <c r="E203" s="331"/>
      <c r="F203" s="340"/>
      <c r="G203" s="341"/>
    </row>
    <row r="204" spans="1:7" x14ac:dyDescent="0.25">
      <c r="A204" s="339" t="s">
        <v>86</v>
      </c>
      <c r="B204" s="171"/>
      <c r="C204" s="331"/>
      <c r="D204" s="171"/>
      <c r="E204" s="331"/>
      <c r="F204" s="340"/>
      <c r="G204" s="341"/>
    </row>
    <row r="205" spans="1:7" x14ac:dyDescent="0.25">
      <c r="A205" s="339" t="s">
        <v>86</v>
      </c>
      <c r="B205" s="171"/>
      <c r="C205" s="331"/>
      <c r="D205" s="171"/>
      <c r="E205" s="331"/>
      <c r="F205" s="340"/>
      <c r="G205" s="341"/>
    </row>
    <row r="206" spans="1:7" x14ac:dyDescent="0.25">
      <c r="A206" s="339" t="s">
        <v>86</v>
      </c>
      <c r="B206" s="171"/>
      <c r="C206" s="331"/>
      <c r="D206" s="171"/>
      <c r="E206" s="331"/>
      <c r="F206" s="340"/>
      <c r="G206" s="341"/>
    </row>
    <row r="207" spans="1:7" x14ac:dyDescent="0.25">
      <c r="A207" s="339" t="s">
        <v>86</v>
      </c>
      <c r="B207" s="171"/>
      <c r="C207" s="331"/>
      <c r="D207" s="171"/>
      <c r="E207" s="331"/>
      <c r="F207" s="340"/>
      <c r="G207" s="341"/>
    </row>
    <row r="208" spans="1:7" x14ac:dyDescent="0.25">
      <c r="A208" s="339" t="s">
        <v>86</v>
      </c>
      <c r="B208" s="171"/>
      <c r="C208" s="331"/>
      <c r="D208" s="171"/>
      <c r="E208" s="331"/>
      <c r="F208" s="340"/>
      <c r="G208" s="341"/>
    </row>
    <row r="209" spans="1:7" x14ac:dyDescent="0.25">
      <c r="A209" s="339" t="s">
        <v>86</v>
      </c>
      <c r="B209" s="171"/>
      <c r="C209" s="331"/>
      <c r="D209" s="171"/>
      <c r="E209" s="331"/>
      <c r="F209" s="340"/>
      <c r="G209" s="341"/>
    </row>
    <row r="210" spans="1:7" x14ac:dyDescent="0.25">
      <c r="A210" s="339" t="s">
        <v>86</v>
      </c>
      <c r="B210" s="171"/>
      <c r="C210" s="331"/>
      <c r="D210" s="171"/>
      <c r="E210" s="331"/>
      <c r="F210" s="340"/>
      <c r="G210" s="341"/>
    </row>
    <row r="211" spans="1:7" x14ac:dyDescent="0.25">
      <c r="A211" s="339" t="s">
        <v>86</v>
      </c>
      <c r="B211" s="171"/>
      <c r="C211" s="331"/>
      <c r="D211" s="171"/>
      <c r="E211" s="331"/>
      <c r="F211" s="340"/>
      <c r="G211" s="341"/>
    </row>
    <row r="212" spans="1:7" x14ac:dyDescent="0.25">
      <c r="A212" s="339" t="s">
        <v>86</v>
      </c>
      <c r="B212" s="171"/>
      <c r="C212" s="331"/>
      <c r="D212" s="171"/>
      <c r="E212" s="331"/>
      <c r="F212" s="340"/>
      <c r="G212" s="341"/>
    </row>
    <row r="213" spans="1:7" x14ac:dyDescent="0.25">
      <c r="A213" s="339" t="s">
        <v>86</v>
      </c>
      <c r="B213" s="171"/>
      <c r="C213" s="331"/>
      <c r="D213" s="171"/>
      <c r="E213" s="331"/>
      <c r="F213" s="340"/>
      <c r="G213" s="341"/>
    </row>
    <row r="214" spans="1:7" x14ac:dyDescent="0.25">
      <c r="A214" s="339" t="s">
        <v>86</v>
      </c>
      <c r="B214" s="171"/>
      <c r="C214" s="331"/>
      <c r="D214" s="171"/>
      <c r="E214" s="331"/>
      <c r="F214" s="340"/>
      <c r="G214" s="341"/>
    </row>
    <row r="215" spans="1:7" x14ac:dyDescent="0.25">
      <c r="A215" s="339" t="s">
        <v>86</v>
      </c>
      <c r="B215" s="171"/>
      <c r="C215" s="331"/>
      <c r="D215" s="171"/>
      <c r="E215" s="331"/>
      <c r="F215" s="340"/>
      <c r="G215" s="341"/>
    </row>
    <row r="216" spans="1:7" x14ac:dyDescent="0.25">
      <c r="A216" s="339" t="s">
        <v>86</v>
      </c>
      <c r="B216" s="171"/>
      <c r="C216" s="331"/>
      <c r="D216" s="171"/>
      <c r="E216" s="331"/>
      <c r="F216" s="340"/>
      <c r="G216" s="341"/>
    </row>
    <row r="217" spans="1:7" x14ac:dyDescent="0.25">
      <c r="A217" s="339" t="s">
        <v>86</v>
      </c>
      <c r="B217" s="171"/>
      <c r="C217" s="331"/>
      <c r="D217" s="171"/>
      <c r="E217" s="331"/>
      <c r="F217" s="340"/>
      <c r="G217" s="341"/>
    </row>
    <row r="218" spans="1:7" x14ac:dyDescent="0.25">
      <c r="A218" s="339" t="s">
        <v>86</v>
      </c>
      <c r="B218" s="171"/>
      <c r="C218" s="331"/>
      <c r="D218" s="171"/>
      <c r="E218" s="331"/>
      <c r="F218" s="340"/>
      <c r="G218" s="341"/>
    </row>
    <row r="219" spans="1:7" x14ac:dyDescent="0.25">
      <c r="A219" s="339" t="s">
        <v>86</v>
      </c>
      <c r="B219" s="171"/>
      <c r="C219" s="331"/>
      <c r="D219" s="171"/>
      <c r="E219" s="331"/>
      <c r="F219" s="340"/>
      <c r="G219" s="341"/>
    </row>
    <row r="220" spans="1:7" x14ac:dyDescent="0.25">
      <c r="A220" s="339" t="s">
        <v>86</v>
      </c>
      <c r="B220" s="171"/>
      <c r="C220" s="331"/>
      <c r="D220" s="171"/>
      <c r="E220" s="331"/>
      <c r="F220" s="340"/>
      <c r="G220" s="341"/>
    </row>
    <row r="221" spans="1:7" s="27" customFormat="1" x14ac:dyDescent="0.25">
      <c r="A221" s="339" t="s">
        <v>86</v>
      </c>
      <c r="B221" s="171"/>
      <c r="C221" s="331"/>
      <c r="D221" s="171"/>
      <c r="E221" s="331"/>
      <c r="F221" s="340"/>
      <c r="G221" s="341"/>
    </row>
    <row r="222" spans="1:7" x14ac:dyDescent="0.25">
      <c r="A222" s="339" t="s">
        <v>86</v>
      </c>
      <c r="B222" s="171"/>
      <c r="C222" s="331"/>
      <c r="D222" s="171"/>
      <c r="E222" s="331"/>
      <c r="F222" s="340"/>
      <c r="G222" s="341"/>
    </row>
    <row r="223" spans="1:7" x14ac:dyDescent="0.25">
      <c r="A223" s="339" t="s">
        <v>86</v>
      </c>
      <c r="B223" s="171"/>
      <c r="C223" s="331"/>
      <c r="D223" s="171"/>
      <c r="E223" s="331"/>
      <c r="F223" s="340"/>
      <c r="G223" s="341"/>
    </row>
    <row r="224" spans="1:7" ht="15.75" thickBot="1" x14ac:dyDescent="0.3">
      <c r="A224" s="342" t="s">
        <v>86</v>
      </c>
      <c r="B224" s="343"/>
      <c r="C224" s="197"/>
      <c r="D224" s="343"/>
      <c r="E224" s="197"/>
      <c r="F224" s="344"/>
      <c r="G224" s="345"/>
    </row>
    <row r="225" spans="1:7" ht="15.75" thickBot="1" x14ac:dyDescent="0.3"/>
    <row r="226" spans="1:7" x14ac:dyDescent="0.25">
      <c r="A226" s="134" t="str">
        <f>'Istkosten Netzreserve'!B43</f>
        <v>Kraftwerk 6</v>
      </c>
      <c r="B226" s="181" t="s">
        <v>84</v>
      </c>
      <c r="C226" s="181" t="s">
        <v>85</v>
      </c>
      <c r="D226" s="182" t="s">
        <v>95</v>
      </c>
      <c r="E226" s="182" t="s">
        <v>96</v>
      </c>
      <c r="F226" s="247" t="s">
        <v>3</v>
      </c>
      <c r="G226" s="247"/>
    </row>
    <row r="227" spans="1:7" x14ac:dyDescent="0.25">
      <c r="A227" s="133" t="str">
        <f>'Istkosten Netzreserve'!B46</f>
        <v>Arbeitskosten</v>
      </c>
      <c r="B227" s="135">
        <f>SUM(B228:B268)</f>
        <v>0</v>
      </c>
      <c r="C227" s="208">
        <f>SUM(C228:C268)</f>
        <v>0</v>
      </c>
      <c r="D227" s="210">
        <f>SUM(D229:D268)</f>
        <v>0</v>
      </c>
      <c r="E227" s="211">
        <f>SUM(E229:E268)</f>
        <v>0</v>
      </c>
      <c r="F227" s="243"/>
      <c r="G227" s="242"/>
    </row>
    <row r="228" spans="1:7" x14ac:dyDescent="0.25">
      <c r="A228" s="136"/>
      <c r="B228" s="206"/>
      <c r="C228" s="206"/>
      <c r="D228" s="209"/>
      <c r="E228" s="209"/>
      <c r="F228" s="241"/>
      <c r="G228" s="242"/>
    </row>
    <row r="229" spans="1:7" x14ac:dyDescent="0.25">
      <c r="A229" s="339" t="s">
        <v>86</v>
      </c>
      <c r="B229" s="171"/>
      <c r="C229" s="331"/>
      <c r="D229" s="171"/>
      <c r="E229" s="331"/>
      <c r="F229" s="340"/>
      <c r="G229" s="341"/>
    </row>
    <row r="230" spans="1:7" x14ac:dyDescent="0.25">
      <c r="A230" s="339" t="s">
        <v>86</v>
      </c>
      <c r="B230" s="171"/>
      <c r="C230" s="331"/>
      <c r="D230" s="171"/>
      <c r="E230" s="331"/>
      <c r="F230" s="340"/>
      <c r="G230" s="341"/>
    </row>
    <row r="231" spans="1:7" x14ac:dyDescent="0.25">
      <c r="A231" s="339" t="s">
        <v>86</v>
      </c>
      <c r="B231" s="171"/>
      <c r="C231" s="331"/>
      <c r="D231" s="171"/>
      <c r="E231" s="331"/>
      <c r="F231" s="340"/>
      <c r="G231" s="341"/>
    </row>
    <row r="232" spans="1:7" x14ac:dyDescent="0.25">
      <c r="A232" s="339" t="s">
        <v>86</v>
      </c>
      <c r="B232" s="171"/>
      <c r="C232" s="331"/>
      <c r="D232" s="171"/>
      <c r="E232" s="331"/>
      <c r="F232" s="340"/>
      <c r="G232" s="341"/>
    </row>
    <row r="233" spans="1:7" x14ac:dyDescent="0.25">
      <c r="A233" s="339" t="s">
        <v>86</v>
      </c>
      <c r="B233" s="171"/>
      <c r="C233" s="331"/>
      <c r="D233" s="171"/>
      <c r="E233" s="331"/>
      <c r="F233" s="340"/>
      <c r="G233" s="341"/>
    </row>
    <row r="234" spans="1:7" x14ac:dyDescent="0.25">
      <c r="A234" s="339" t="s">
        <v>86</v>
      </c>
      <c r="B234" s="171"/>
      <c r="C234" s="331"/>
      <c r="D234" s="171"/>
      <c r="E234" s="331"/>
      <c r="F234" s="340"/>
      <c r="G234" s="341"/>
    </row>
    <row r="235" spans="1:7" x14ac:dyDescent="0.25">
      <c r="A235" s="339" t="s">
        <v>86</v>
      </c>
      <c r="B235" s="171"/>
      <c r="C235" s="331"/>
      <c r="D235" s="171"/>
      <c r="E235" s="331"/>
      <c r="F235" s="340"/>
      <c r="G235" s="341"/>
    </row>
    <row r="236" spans="1:7" x14ac:dyDescent="0.25">
      <c r="A236" s="339" t="s">
        <v>86</v>
      </c>
      <c r="B236" s="171"/>
      <c r="C236" s="331"/>
      <c r="D236" s="171"/>
      <c r="E236" s="331"/>
      <c r="F236" s="340"/>
      <c r="G236" s="341"/>
    </row>
    <row r="237" spans="1:7" x14ac:dyDescent="0.25">
      <c r="A237" s="339" t="s">
        <v>86</v>
      </c>
      <c r="B237" s="171"/>
      <c r="C237" s="331"/>
      <c r="D237" s="171"/>
      <c r="E237" s="331"/>
      <c r="F237" s="340"/>
      <c r="G237" s="341"/>
    </row>
    <row r="238" spans="1:7" x14ac:dyDescent="0.25">
      <c r="A238" s="339" t="s">
        <v>86</v>
      </c>
      <c r="B238" s="171"/>
      <c r="C238" s="331"/>
      <c r="D238" s="171"/>
      <c r="E238" s="331"/>
      <c r="F238" s="340"/>
      <c r="G238" s="341"/>
    </row>
    <row r="239" spans="1:7" x14ac:dyDescent="0.25">
      <c r="A239" s="339" t="s">
        <v>86</v>
      </c>
      <c r="B239" s="171"/>
      <c r="C239" s="331"/>
      <c r="D239" s="171"/>
      <c r="E239" s="331"/>
      <c r="F239" s="340"/>
      <c r="G239" s="341"/>
    </row>
    <row r="240" spans="1:7" x14ac:dyDescent="0.25">
      <c r="A240" s="339" t="s">
        <v>86</v>
      </c>
      <c r="B240" s="171"/>
      <c r="C240" s="331"/>
      <c r="D240" s="171"/>
      <c r="E240" s="331"/>
      <c r="F240" s="340"/>
      <c r="G240" s="341"/>
    </row>
    <row r="241" spans="1:7" x14ac:dyDescent="0.25">
      <c r="A241" s="339" t="s">
        <v>86</v>
      </c>
      <c r="B241" s="171"/>
      <c r="C241" s="331"/>
      <c r="D241" s="171"/>
      <c r="E241" s="331"/>
      <c r="F241" s="340"/>
      <c r="G241" s="341"/>
    </row>
    <row r="242" spans="1:7" x14ac:dyDescent="0.25">
      <c r="A242" s="339" t="s">
        <v>86</v>
      </c>
      <c r="B242" s="171"/>
      <c r="C242" s="331"/>
      <c r="D242" s="171"/>
      <c r="E242" s="331"/>
      <c r="F242" s="340"/>
      <c r="G242" s="341"/>
    </row>
    <row r="243" spans="1:7" x14ac:dyDescent="0.25">
      <c r="A243" s="339" t="s">
        <v>86</v>
      </c>
      <c r="B243" s="171"/>
      <c r="C243" s="331"/>
      <c r="D243" s="171"/>
      <c r="E243" s="331"/>
      <c r="F243" s="340"/>
      <c r="G243" s="341"/>
    </row>
    <row r="244" spans="1:7" x14ac:dyDescent="0.25">
      <c r="A244" s="339" t="s">
        <v>86</v>
      </c>
      <c r="B244" s="171"/>
      <c r="C244" s="331"/>
      <c r="D244" s="171"/>
      <c r="E244" s="331"/>
      <c r="F244" s="340"/>
      <c r="G244" s="341"/>
    </row>
    <row r="245" spans="1:7" x14ac:dyDescent="0.25">
      <c r="A245" s="339" t="s">
        <v>86</v>
      </c>
      <c r="B245" s="171"/>
      <c r="C245" s="331"/>
      <c r="D245" s="171"/>
      <c r="E245" s="331"/>
      <c r="F245" s="340"/>
      <c r="G245" s="341"/>
    </row>
    <row r="246" spans="1:7" x14ac:dyDescent="0.25">
      <c r="A246" s="339" t="s">
        <v>86</v>
      </c>
      <c r="B246" s="171"/>
      <c r="C246" s="331"/>
      <c r="D246" s="171"/>
      <c r="E246" s="331"/>
      <c r="F246" s="340"/>
      <c r="G246" s="341"/>
    </row>
    <row r="247" spans="1:7" x14ac:dyDescent="0.25">
      <c r="A247" s="339" t="s">
        <v>86</v>
      </c>
      <c r="B247" s="171"/>
      <c r="C247" s="331"/>
      <c r="D247" s="171"/>
      <c r="E247" s="331"/>
      <c r="F247" s="340"/>
      <c r="G247" s="341"/>
    </row>
    <row r="248" spans="1:7" x14ac:dyDescent="0.25">
      <c r="A248" s="339" t="s">
        <v>86</v>
      </c>
      <c r="B248" s="171"/>
      <c r="C248" s="331"/>
      <c r="D248" s="171"/>
      <c r="E248" s="331"/>
      <c r="F248" s="340"/>
      <c r="G248" s="341"/>
    </row>
    <row r="249" spans="1:7" x14ac:dyDescent="0.25">
      <c r="A249" s="339" t="s">
        <v>86</v>
      </c>
      <c r="B249" s="171"/>
      <c r="C249" s="331"/>
      <c r="D249" s="171"/>
      <c r="E249" s="331"/>
      <c r="F249" s="340"/>
      <c r="G249" s="341"/>
    </row>
    <row r="250" spans="1:7" x14ac:dyDescent="0.25">
      <c r="A250" s="339" t="s">
        <v>86</v>
      </c>
      <c r="B250" s="171"/>
      <c r="C250" s="331"/>
      <c r="D250" s="171"/>
      <c r="E250" s="331"/>
      <c r="F250" s="340"/>
      <c r="G250" s="341"/>
    </row>
    <row r="251" spans="1:7" x14ac:dyDescent="0.25">
      <c r="A251" s="339" t="s">
        <v>86</v>
      </c>
      <c r="B251" s="171"/>
      <c r="C251" s="331"/>
      <c r="D251" s="171"/>
      <c r="E251" s="331"/>
      <c r="F251" s="340"/>
      <c r="G251" s="341"/>
    </row>
    <row r="252" spans="1:7" x14ac:dyDescent="0.25">
      <c r="A252" s="339" t="s">
        <v>86</v>
      </c>
      <c r="B252" s="171"/>
      <c r="C252" s="331"/>
      <c r="D252" s="171"/>
      <c r="E252" s="331"/>
      <c r="F252" s="340"/>
      <c r="G252" s="341"/>
    </row>
    <row r="253" spans="1:7" x14ac:dyDescent="0.25">
      <c r="A253" s="339" t="s">
        <v>86</v>
      </c>
      <c r="B253" s="171"/>
      <c r="C253" s="331"/>
      <c r="D253" s="171"/>
      <c r="E253" s="331"/>
      <c r="F253" s="340"/>
      <c r="G253" s="341"/>
    </row>
    <row r="254" spans="1:7" x14ac:dyDescent="0.25">
      <c r="A254" s="339" t="s">
        <v>86</v>
      </c>
      <c r="B254" s="171"/>
      <c r="C254" s="331"/>
      <c r="D254" s="171"/>
      <c r="E254" s="331"/>
      <c r="F254" s="340"/>
      <c r="G254" s="341"/>
    </row>
    <row r="255" spans="1:7" x14ac:dyDescent="0.25">
      <c r="A255" s="339" t="s">
        <v>86</v>
      </c>
      <c r="B255" s="171"/>
      <c r="C255" s="331"/>
      <c r="D255" s="171"/>
      <c r="E255" s="331"/>
      <c r="F255" s="340"/>
      <c r="G255" s="341"/>
    </row>
    <row r="256" spans="1:7" x14ac:dyDescent="0.25">
      <c r="A256" s="339" t="s">
        <v>86</v>
      </c>
      <c r="B256" s="171"/>
      <c r="C256" s="331"/>
      <c r="D256" s="171"/>
      <c r="E256" s="331"/>
      <c r="F256" s="340"/>
      <c r="G256" s="341"/>
    </row>
    <row r="257" spans="1:7" x14ac:dyDescent="0.25">
      <c r="A257" s="339" t="s">
        <v>86</v>
      </c>
      <c r="B257" s="171"/>
      <c r="C257" s="331"/>
      <c r="D257" s="171"/>
      <c r="E257" s="331"/>
      <c r="F257" s="340"/>
      <c r="G257" s="341"/>
    </row>
    <row r="258" spans="1:7" x14ac:dyDescent="0.25">
      <c r="A258" s="339" t="s">
        <v>86</v>
      </c>
      <c r="B258" s="171"/>
      <c r="C258" s="331"/>
      <c r="D258" s="171"/>
      <c r="E258" s="331"/>
      <c r="F258" s="340"/>
      <c r="G258" s="341"/>
    </row>
    <row r="259" spans="1:7" x14ac:dyDescent="0.25">
      <c r="A259" s="339" t="s">
        <v>86</v>
      </c>
      <c r="B259" s="171"/>
      <c r="C259" s="331"/>
      <c r="D259" s="171"/>
      <c r="E259" s="331"/>
      <c r="F259" s="340"/>
      <c r="G259" s="341"/>
    </row>
    <row r="260" spans="1:7" x14ac:dyDescent="0.25">
      <c r="A260" s="339" t="s">
        <v>86</v>
      </c>
      <c r="B260" s="171"/>
      <c r="C260" s="331"/>
      <c r="D260" s="171"/>
      <c r="E260" s="331"/>
      <c r="F260" s="340"/>
      <c r="G260" s="341"/>
    </row>
    <row r="261" spans="1:7" x14ac:dyDescent="0.25">
      <c r="A261" s="339" t="s">
        <v>86</v>
      </c>
      <c r="B261" s="171"/>
      <c r="C261" s="331"/>
      <c r="D261" s="171"/>
      <c r="E261" s="331"/>
      <c r="F261" s="340"/>
      <c r="G261" s="341"/>
    </row>
    <row r="262" spans="1:7" x14ac:dyDescent="0.25">
      <c r="A262" s="339" t="s">
        <v>86</v>
      </c>
      <c r="B262" s="171"/>
      <c r="C262" s="331"/>
      <c r="D262" s="171"/>
      <c r="E262" s="331"/>
      <c r="F262" s="340"/>
      <c r="G262" s="341"/>
    </row>
    <row r="263" spans="1:7" x14ac:dyDescent="0.25">
      <c r="A263" s="339" t="s">
        <v>86</v>
      </c>
      <c r="B263" s="171"/>
      <c r="C263" s="331"/>
      <c r="D263" s="171"/>
      <c r="E263" s="331"/>
      <c r="F263" s="340"/>
      <c r="G263" s="341"/>
    </row>
    <row r="264" spans="1:7" s="27" customFormat="1" x14ac:dyDescent="0.25">
      <c r="A264" s="339" t="s">
        <v>86</v>
      </c>
      <c r="B264" s="171"/>
      <c r="C264" s="331"/>
      <c r="D264" s="171"/>
      <c r="E264" s="331"/>
      <c r="F264" s="340"/>
      <c r="G264" s="341"/>
    </row>
    <row r="265" spans="1:7" x14ac:dyDescent="0.25">
      <c r="A265" s="339" t="s">
        <v>86</v>
      </c>
      <c r="B265" s="171"/>
      <c r="C265" s="331"/>
      <c r="D265" s="171"/>
      <c r="E265" s="331"/>
      <c r="F265" s="340"/>
      <c r="G265" s="341"/>
    </row>
    <row r="266" spans="1:7" x14ac:dyDescent="0.25">
      <c r="A266" s="339" t="s">
        <v>86</v>
      </c>
      <c r="B266" s="171"/>
      <c r="C266" s="331"/>
      <c r="D266" s="171"/>
      <c r="E266" s="331"/>
      <c r="F266" s="340"/>
      <c r="G266" s="341"/>
    </row>
    <row r="267" spans="1:7" x14ac:dyDescent="0.25">
      <c r="A267" s="339" t="s">
        <v>86</v>
      </c>
      <c r="B267" s="171"/>
      <c r="C267" s="331"/>
      <c r="D267" s="171"/>
      <c r="E267" s="331"/>
      <c r="F267" s="340"/>
      <c r="G267" s="341"/>
    </row>
    <row r="268" spans="1:7" s="27" customFormat="1" ht="15.75" thickBot="1" x14ac:dyDescent="0.3">
      <c r="A268" s="342" t="s">
        <v>86</v>
      </c>
      <c r="B268" s="343"/>
      <c r="C268" s="197"/>
      <c r="D268" s="343"/>
      <c r="E268" s="197"/>
      <c r="F268" s="344"/>
      <c r="G268" s="345"/>
    </row>
    <row r="269" spans="1:7" ht="15.75" thickBot="1" x14ac:dyDescent="0.3"/>
    <row r="270" spans="1:7" x14ac:dyDescent="0.25">
      <c r="A270" s="134" t="str">
        <f>'Istkosten Netzreserve'!B48</f>
        <v>Kraftwerk 7</v>
      </c>
      <c r="B270" s="181" t="s">
        <v>84</v>
      </c>
      <c r="C270" s="181" t="s">
        <v>85</v>
      </c>
      <c r="D270" s="182" t="s">
        <v>95</v>
      </c>
      <c r="E270" s="182" t="s">
        <v>96</v>
      </c>
      <c r="F270" s="247" t="s">
        <v>3</v>
      </c>
      <c r="G270" s="247"/>
    </row>
    <row r="271" spans="1:7" x14ac:dyDescent="0.25">
      <c r="A271" s="133" t="str">
        <f>'Istkosten Netzreserve'!B51</f>
        <v>Arbeitskosten</v>
      </c>
      <c r="B271" s="135">
        <f>SUM(B272:B312)</f>
        <v>0</v>
      </c>
      <c r="C271" s="208">
        <f>SUM(C272:C312)</f>
        <v>0</v>
      </c>
      <c r="D271" s="210">
        <f>SUM(D273:D312)</f>
        <v>0</v>
      </c>
      <c r="E271" s="211">
        <f>SUM(E273:E312)</f>
        <v>0</v>
      </c>
      <c r="F271" s="243"/>
      <c r="G271" s="242"/>
    </row>
    <row r="272" spans="1:7" x14ac:dyDescent="0.25">
      <c r="A272" s="136"/>
      <c r="B272" s="206"/>
      <c r="C272" s="206"/>
      <c r="D272" s="209"/>
      <c r="E272" s="209"/>
      <c r="F272" s="241"/>
      <c r="G272" s="242"/>
    </row>
    <row r="273" spans="1:7" x14ac:dyDescent="0.25">
      <c r="A273" s="339" t="s">
        <v>86</v>
      </c>
      <c r="B273" s="171"/>
      <c r="C273" s="331"/>
      <c r="D273" s="171"/>
      <c r="E273" s="331"/>
      <c r="F273" s="340"/>
      <c r="G273" s="341"/>
    </row>
    <row r="274" spans="1:7" x14ac:dyDescent="0.25">
      <c r="A274" s="339" t="s">
        <v>86</v>
      </c>
      <c r="B274" s="171"/>
      <c r="C274" s="331"/>
      <c r="D274" s="171"/>
      <c r="E274" s="331"/>
      <c r="F274" s="340"/>
      <c r="G274" s="341"/>
    </row>
    <row r="275" spans="1:7" x14ac:dyDescent="0.25">
      <c r="A275" s="339" t="s">
        <v>86</v>
      </c>
      <c r="B275" s="171"/>
      <c r="C275" s="331"/>
      <c r="D275" s="171"/>
      <c r="E275" s="331"/>
      <c r="F275" s="340"/>
      <c r="G275" s="341"/>
    </row>
    <row r="276" spans="1:7" x14ac:dyDescent="0.25">
      <c r="A276" s="339" t="s">
        <v>86</v>
      </c>
      <c r="B276" s="171"/>
      <c r="C276" s="331"/>
      <c r="D276" s="171"/>
      <c r="E276" s="331"/>
      <c r="F276" s="340"/>
      <c r="G276" s="341"/>
    </row>
    <row r="277" spans="1:7" x14ac:dyDescent="0.25">
      <c r="A277" s="339" t="s">
        <v>86</v>
      </c>
      <c r="B277" s="171"/>
      <c r="C277" s="331"/>
      <c r="D277" s="171"/>
      <c r="E277" s="331"/>
      <c r="F277" s="340"/>
      <c r="G277" s="341"/>
    </row>
    <row r="278" spans="1:7" x14ac:dyDescent="0.25">
      <c r="A278" s="339" t="s">
        <v>86</v>
      </c>
      <c r="B278" s="171"/>
      <c r="C278" s="331"/>
      <c r="D278" s="171"/>
      <c r="E278" s="331"/>
      <c r="F278" s="340"/>
      <c r="G278" s="341"/>
    </row>
    <row r="279" spans="1:7" x14ac:dyDescent="0.25">
      <c r="A279" s="339" t="s">
        <v>86</v>
      </c>
      <c r="B279" s="171"/>
      <c r="C279" s="331"/>
      <c r="D279" s="171"/>
      <c r="E279" s="331"/>
      <c r="F279" s="340"/>
      <c r="G279" s="341"/>
    </row>
    <row r="280" spans="1:7" x14ac:dyDescent="0.25">
      <c r="A280" s="339" t="s">
        <v>86</v>
      </c>
      <c r="B280" s="171"/>
      <c r="C280" s="331"/>
      <c r="D280" s="171"/>
      <c r="E280" s="331"/>
      <c r="F280" s="340"/>
      <c r="G280" s="341"/>
    </row>
    <row r="281" spans="1:7" x14ac:dyDescent="0.25">
      <c r="A281" s="339" t="s">
        <v>86</v>
      </c>
      <c r="B281" s="171"/>
      <c r="C281" s="331"/>
      <c r="D281" s="171"/>
      <c r="E281" s="331"/>
      <c r="F281" s="340"/>
      <c r="G281" s="341"/>
    </row>
    <row r="282" spans="1:7" x14ac:dyDescent="0.25">
      <c r="A282" s="339" t="s">
        <v>86</v>
      </c>
      <c r="B282" s="171"/>
      <c r="C282" s="331"/>
      <c r="D282" s="171"/>
      <c r="E282" s="331"/>
      <c r="F282" s="340"/>
      <c r="G282" s="341"/>
    </row>
    <row r="283" spans="1:7" x14ac:dyDescent="0.25">
      <c r="A283" s="339" t="s">
        <v>86</v>
      </c>
      <c r="B283" s="171"/>
      <c r="C283" s="331"/>
      <c r="D283" s="171"/>
      <c r="E283" s="331"/>
      <c r="F283" s="340"/>
      <c r="G283" s="341"/>
    </row>
    <row r="284" spans="1:7" x14ac:dyDescent="0.25">
      <c r="A284" s="339" t="s">
        <v>86</v>
      </c>
      <c r="B284" s="171"/>
      <c r="C284" s="331"/>
      <c r="D284" s="171"/>
      <c r="E284" s="331"/>
      <c r="F284" s="340"/>
      <c r="G284" s="341"/>
    </row>
    <row r="285" spans="1:7" x14ac:dyDescent="0.25">
      <c r="A285" s="339" t="s">
        <v>86</v>
      </c>
      <c r="B285" s="171"/>
      <c r="C285" s="331"/>
      <c r="D285" s="171"/>
      <c r="E285" s="331"/>
      <c r="F285" s="340"/>
      <c r="G285" s="341"/>
    </row>
    <row r="286" spans="1:7" x14ac:dyDescent="0.25">
      <c r="A286" s="339" t="s">
        <v>86</v>
      </c>
      <c r="B286" s="171"/>
      <c r="C286" s="331"/>
      <c r="D286" s="171"/>
      <c r="E286" s="331"/>
      <c r="F286" s="340"/>
      <c r="G286" s="341"/>
    </row>
    <row r="287" spans="1:7" x14ac:dyDescent="0.25">
      <c r="A287" s="339" t="s">
        <v>86</v>
      </c>
      <c r="B287" s="171"/>
      <c r="C287" s="331"/>
      <c r="D287" s="171"/>
      <c r="E287" s="331"/>
      <c r="F287" s="340"/>
      <c r="G287" s="341"/>
    </row>
    <row r="288" spans="1:7" x14ac:dyDescent="0.25">
      <c r="A288" s="339" t="s">
        <v>86</v>
      </c>
      <c r="B288" s="171"/>
      <c r="C288" s="331"/>
      <c r="D288" s="171"/>
      <c r="E288" s="331"/>
      <c r="F288" s="340"/>
      <c r="G288" s="341"/>
    </row>
    <row r="289" spans="1:7" x14ac:dyDescent="0.25">
      <c r="A289" s="339" t="s">
        <v>86</v>
      </c>
      <c r="B289" s="171"/>
      <c r="C289" s="331"/>
      <c r="D289" s="171"/>
      <c r="E289" s="331"/>
      <c r="F289" s="340"/>
      <c r="G289" s="341"/>
    </row>
    <row r="290" spans="1:7" x14ac:dyDescent="0.25">
      <c r="A290" s="339" t="s">
        <v>86</v>
      </c>
      <c r="B290" s="171"/>
      <c r="C290" s="331"/>
      <c r="D290" s="171"/>
      <c r="E290" s="331"/>
      <c r="F290" s="340"/>
      <c r="G290" s="341"/>
    </row>
    <row r="291" spans="1:7" x14ac:dyDescent="0.25">
      <c r="A291" s="339" t="s">
        <v>86</v>
      </c>
      <c r="B291" s="171"/>
      <c r="C291" s="331"/>
      <c r="D291" s="171"/>
      <c r="E291" s="331"/>
      <c r="F291" s="340"/>
      <c r="G291" s="341"/>
    </row>
    <row r="292" spans="1:7" x14ac:dyDescent="0.25">
      <c r="A292" s="339" t="s">
        <v>86</v>
      </c>
      <c r="B292" s="171"/>
      <c r="C292" s="331"/>
      <c r="D292" s="171"/>
      <c r="E292" s="331"/>
      <c r="F292" s="340"/>
      <c r="G292" s="341"/>
    </row>
    <row r="293" spans="1:7" x14ac:dyDescent="0.25">
      <c r="A293" s="339" t="s">
        <v>86</v>
      </c>
      <c r="B293" s="171"/>
      <c r="C293" s="331"/>
      <c r="D293" s="171"/>
      <c r="E293" s="331"/>
      <c r="F293" s="340"/>
      <c r="G293" s="341"/>
    </row>
    <row r="294" spans="1:7" x14ac:dyDescent="0.25">
      <c r="A294" s="339" t="s">
        <v>86</v>
      </c>
      <c r="B294" s="171"/>
      <c r="C294" s="331"/>
      <c r="D294" s="171"/>
      <c r="E294" s="331"/>
      <c r="F294" s="340"/>
      <c r="G294" s="341"/>
    </row>
    <row r="295" spans="1:7" x14ac:dyDescent="0.25">
      <c r="A295" s="339" t="s">
        <v>86</v>
      </c>
      <c r="B295" s="171"/>
      <c r="C295" s="331"/>
      <c r="D295" s="171"/>
      <c r="E295" s="331"/>
      <c r="F295" s="340"/>
      <c r="G295" s="341"/>
    </row>
    <row r="296" spans="1:7" x14ac:dyDescent="0.25">
      <c r="A296" s="339" t="s">
        <v>86</v>
      </c>
      <c r="B296" s="171"/>
      <c r="C296" s="331"/>
      <c r="D296" s="171"/>
      <c r="E296" s="331"/>
      <c r="F296" s="340"/>
      <c r="G296" s="341"/>
    </row>
    <row r="297" spans="1:7" x14ac:dyDescent="0.25">
      <c r="A297" s="339" t="s">
        <v>86</v>
      </c>
      <c r="B297" s="171"/>
      <c r="C297" s="331"/>
      <c r="D297" s="171"/>
      <c r="E297" s="331"/>
      <c r="F297" s="340"/>
      <c r="G297" s="341"/>
    </row>
    <row r="298" spans="1:7" x14ac:dyDescent="0.25">
      <c r="A298" s="339" t="s">
        <v>86</v>
      </c>
      <c r="B298" s="171"/>
      <c r="C298" s="331"/>
      <c r="D298" s="171"/>
      <c r="E298" s="331"/>
      <c r="F298" s="340"/>
      <c r="G298" s="341"/>
    </row>
    <row r="299" spans="1:7" x14ac:dyDescent="0.25">
      <c r="A299" s="339" t="s">
        <v>86</v>
      </c>
      <c r="B299" s="171"/>
      <c r="C299" s="331"/>
      <c r="D299" s="171"/>
      <c r="E299" s="331"/>
      <c r="F299" s="340"/>
      <c r="G299" s="341"/>
    </row>
    <row r="300" spans="1:7" x14ac:dyDescent="0.25">
      <c r="A300" s="339" t="s">
        <v>86</v>
      </c>
      <c r="B300" s="171"/>
      <c r="C300" s="331"/>
      <c r="D300" s="171"/>
      <c r="E300" s="331"/>
      <c r="F300" s="340"/>
      <c r="G300" s="341"/>
    </row>
    <row r="301" spans="1:7" x14ac:dyDescent="0.25">
      <c r="A301" s="339" t="s">
        <v>86</v>
      </c>
      <c r="B301" s="171"/>
      <c r="C301" s="331"/>
      <c r="D301" s="171"/>
      <c r="E301" s="331"/>
      <c r="F301" s="340"/>
      <c r="G301" s="341"/>
    </row>
    <row r="302" spans="1:7" x14ac:dyDescent="0.25">
      <c r="A302" s="339" t="s">
        <v>86</v>
      </c>
      <c r="B302" s="171"/>
      <c r="C302" s="331"/>
      <c r="D302" s="171"/>
      <c r="E302" s="331"/>
      <c r="F302" s="340"/>
      <c r="G302" s="341"/>
    </row>
    <row r="303" spans="1:7" x14ac:dyDescent="0.25">
      <c r="A303" s="339" t="s">
        <v>86</v>
      </c>
      <c r="B303" s="171"/>
      <c r="C303" s="331"/>
      <c r="D303" s="171"/>
      <c r="E303" s="331"/>
      <c r="F303" s="340"/>
      <c r="G303" s="341"/>
    </row>
    <row r="304" spans="1:7" x14ac:dyDescent="0.25">
      <c r="A304" s="339" t="s">
        <v>86</v>
      </c>
      <c r="B304" s="171"/>
      <c r="C304" s="331"/>
      <c r="D304" s="171"/>
      <c r="E304" s="331"/>
      <c r="F304" s="340"/>
      <c r="G304" s="341"/>
    </row>
    <row r="305" spans="1:7" x14ac:dyDescent="0.25">
      <c r="A305" s="339" t="s">
        <v>86</v>
      </c>
      <c r="B305" s="171"/>
      <c r="C305" s="331"/>
      <c r="D305" s="171"/>
      <c r="E305" s="331"/>
      <c r="F305" s="340"/>
      <c r="G305" s="341"/>
    </row>
    <row r="306" spans="1:7" x14ac:dyDescent="0.25">
      <c r="A306" s="339" t="s">
        <v>86</v>
      </c>
      <c r="B306" s="171"/>
      <c r="C306" s="331"/>
      <c r="D306" s="171"/>
      <c r="E306" s="331"/>
      <c r="F306" s="340"/>
      <c r="G306" s="341"/>
    </row>
    <row r="307" spans="1:7" s="27" customFormat="1" x14ac:dyDescent="0.25">
      <c r="A307" s="339" t="s">
        <v>86</v>
      </c>
      <c r="B307" s="171"/>
      <c r="C307" s="331"/>
      <c r="D307" s="171"/>
      <c r="E307" s="331"/>
      <c r="F307" s="340"/>
      <c r="G307" s="341"/>
    </row>
    <row r="308" spans="1:7" x14ac:dyDescent="0.25">
      <c r="A308" s="339" t="s">
        <v>86</v>
      </c>
      <c r="B308" s="171"/>
      <c r="C308" s="331"/>
      <c r="D308" s="171"/>
      <c r="E308" s="331"/>
      <c r="F308" s="340"/>
      <c r="G308" s="341"/>
    </row>
    <row r="309" spans="1:7" x14ac:dyDescent="0.25">
      <c r="A309" s="339" t="s">
        <v>86</v>
      </c>
      <c r="B309" s="171"/>
      <c r="C309" s="331"/>
      <c r="D309" s="171"/>
      <c r="E309" s="331"/>
      <c r="F309" s="340"/>
      <c r="G309" s="341"/>
    </row>
    <row r="310" spans="1:7" x14ac:dyDescent="0.25">
      <c r="A310" s="339" t="s">
        <v>86</v>
      </c>
      <c r="B310" s="171"/>
      <c r="C310" s="331"/>
      <c r="D310" s="171"/>
      <c r="E310" s="331"/>
      <c r="F310" s="340"/>
      <c r="G310" s="341"/>
    </row>
    <row r="311" spans="1:7" x14ac:dyDescent="0.25">
      <c r="A311" s="339" t="s">
        <v>86</v>
      </c>
      <c r="B311" s="171"/>
      <c r="C311" s="331"/>
      <c r="D311" s="171"/>
      <c r="E311" s="331"/>
      <c r="F311" s="340"/>
      <c r="G311" s="341"/>
    </row>
    <row r="312" spans="1:7" ht="15.75" thickBot="1" x14ac:dyDescent="0.3">
      <c r="A312" s="342" t="s">
        <v>86</v>
      </c>
      <c r="B312" s="343"/>
      <c r="C312" s="197"/>
      <c r="D312" s="343"/>
      <c r="E312" s="197"/>
      <c r="F312" s="344"/>
      <c r="G312" s="345"/>
    </row>
    <row r="313" spans="1:7" ht="15.75" thickBot="1" x14ac:dyDescent="0.3"/>
    <row r="314" spans="1:7" x14ac:dyDescent="0.25">
      <c r="A314" s="134" t="str">
        <f>'Istkosten Netzreserve'!B53</f>
        <v>Kraftwerk 8</v>
      </c>
      <c r="B314" s="181" t="s">
        <v>84</v>
      </c>
      <c r="C314" s="181" t="s">
        <v>85</v>
      </c>
      <c r="D314" s="182" t="s">
        <v>95</v>
      </c>
      <c r="E314" s="182" t="s">
        <v>96</v>
      </c>
      <c r="F314" s="247" t="s">
        <v>3</v>
      </c>
      <c r="G314" s="247"/>
    </row>
    <row r="315" spans="1:7" x14ac:dyDescent="0.25">
      <c r="A315" s="133" t="str">
        <f>'Istkosten Netzreserve'!B56</f>
        <v>Arbeitskosten</v>
      </c>
      <c r="B315" s="135">
        <f>SUM(B316:B356)</f>
        <v>0</v>
      </c>
      <c r="C315" s="208">
        <f>SUM(C316:C356)</f>
        <v>0</v>
      </c>
      <c r="D315" s="210">
        <f>SUM(D317:D356)</f>
        <v>0</v>
      </c>
      <c r="E315" s="211">
        <f>SUM(E317:E356)</f>
        <v>0</v>
      </c>
      <c r="F315" s="243"/>
      <c r="G315" s="242"/>
    </row>
    <row r="316" spans="1:7" x14ac:dyDescent="0.25">
      <c r="A316" s="136"/>
      <c r="B316" s="206"/>
      <c r="C316" s="206"/>
      <c r="D316" s="209"/>
      <c r="E316" s="209"/>
      <c r="F316" s="241"/>
      <c r="G316" s="242"/>
    </row>
    <row r="317" spans="1:7" x14ac:dyDescent="0.25">
      <c r="A317" s="339" t="s">
        <v>86</v>
      </c>
      <c r="B317" s="171"/>
      <c r="C317" s="331"/>
      <c r="D317" s="171"/>
      <c r="E317" s="331"/>
      <c r="F317" s="340"/>
      <c r="G317" s="341"/>
    </row>
    <row r="318" spans="1:7" x14ac:dyDescent="0.25">
      <c r="A318" s="339" t="s">
        <v>86</v>
      </c>
      <c r="B318" s="171"/>
      <c r="C318" s="331"/>
      <c r="D318" s="171"/>
      <c r="E318" s="331"/>
      <c r="F318" s="340"/>
      <c r="G318" s="341"/>
    </row>
    <row r="319" spans="1:7" x14ac:dyDescent="0.25">
      <c r="A319" s="339" t="s">
        <v>86</v>
      </c>
      <c r="B319" s="171"/>
      <c r="C319" s="331"/>
      <c r="D319" s="171"/>
      <c r="E319" s="331"/>
      <c r="F319" s="340"/>
      <c r="G319" s="341"/>
    </row>
    <row r="320" spans="1:7" x14ac:dyDescent="0.25">
      <c r="A320" s="339" t="s">
        <v>86</v>
      </c>
      <c r="B320" s="171"/>
      <c r="C320" s="331"/>
      <c r="D320" s="171"/>
      <c r="E320" s="331"/>
      <c r="F320" s="340"/>
      <c r="G320" s="341"/>
    </row>
    <row r="321" spans="1:7" x14ac:dyDescent="0.25">
      <c r="A321" s="339" t="s">
        <v>86</v>
      </c>
      <c r="B321" s="171"/>
      <c r="C321" s="331"/>
      <c r="D321" s="171"/>
      <c r="E321" s="331"/>
      <c r="F321" s="340"/>
      <c r="G321" s="341"/>
    </row>
    <row r="322" spans="1:7" x14ac:dyDescent="0.25">
      <c r="A322" s="339" t="s">
        <v>86</v>
      </c>
      <c r="B322" s="171"/>
      <c r="C322" s="331"/>
      <c r="D322" s="171"/>
      <c r="E322" s="331"/>
      <c r="F322" s="340"/>
      <c r="G322" s="341"/>
    </row>
    <row r="323" spans="1:7" x14ac:dyDescent="0.25">
      <c r="A323" s="339" t="s">
        <v>86</v>
      </c>
      <c r="B323" s="171"/>
      <c r="C323" s="331"/>
      <c r="D323" s="171"/>
      <c r="E323" s="331"/>
      <c r="F323" s="340"/>
      <c r="G323" s="341"/>
    </row>
    <row r="324" spans="1:7" x14ac:dyDescent="0.25">
      <c r="A324" s="339" t="s">
        <v>86</v>
      </c>
      <c r="B324" s="171"/>
      <c r="C324" s="331"/>
      <c r="D324" s="171"/>
      <c r="E324" s="331"/>
      <c r="F324" s="340"/>
      <c r="G324" s="341"/>
    </row>
    <row r="325" spans="1:7" x14ac:dyDescent="0.25">
      <c r="A325" s="339" t="s">
        <v>86</v>
      </c>
      <c r="B325" s="171"/>
      <c r="C325" s="331"/>
      <c r="D325" s="171"/>
      <c r="E325" s="331"/>
      <c r="F325" s="340"/>
      <c r="G325" s="341"/>
    </row>
    <row r="326" spans="1:7" x14ac:dyDescent="0.25">
      <c r="A326" s="339" t="s">
        <v>86</v>
      </c>
      <c r="B326" s="171"/>
      <c r="C326" s="331"/>
      <c r="D326" s="171"/>
      <c r="E326" s="331"/>
      <c r="F326" s="340"/>
      <c r="G326" s="341"/>
    </row>
    <row r="327" spans="1:7" x14ac:dyDescent="0.25">
      <c r="A327" s="339" t="s">
        <v>86</v>
      </c>
      <c r="B327" s="171"/>
      <c r="C327" s="331"/>
      <c r="D327" s="171"/>
      <c r="E327" s="331"/>
      <c r="F327" s="340"/>
      <c r="G327" s="341"/>
    </row>
    <row r="328" spans="1:7" x14ac:dyDescent="0.25">
      <c r="A328" s="339" t="s">
        <v>86</v>
      </c>
      <c r="B328" s="171"/>
      <c r="C328" s="331"/>
      <c r="D328" s="171"/>
      <c r="E328" s="331"/>
      <c r="F328" s="340"/>
      <c r="G328" s="341"/>
    </row>
    <row r="329" spans="1:7" x14ac:dyDescent="0.25">
      <c r="A329" s="339" t="s">
        <v>86</v>
      </c>
      <c r="B329" s="171"/>
      <c r="C329" s="331"/>
      <c r="D329" s="171"/>
      <c r="E329" s="331"/>
      <c r="F329" s="340"/>
      <c r="G329" s="341"/>
    </row>
    <row r="330" spans="1:7" x14ac:dyDescent="0.25">
      <c r="A330" s="339" t="s">
        <v>86</v>
      </c>
      <c r="B330" s="171"/>
      <c r="C330" s="331"/>
      <c r="D330" s="171"/>
      <c r="E330" s="331"/>
      <c r="F330" s="340"/>
      <c r="G330" s="341"/>
    </row>
    <row r="331" spans="1:7" x14ac:dyDescent="0.25">
      <c r="A331" s="339" t="s">
        <v>86</v>
      </c>
      <c r="B331" s="171"/>
      <c r="C331" s="331"/>
      <c r="D331" s="171"/>
      <c r="E331" s="331"/>
      <c r="F331" s="340"/>
      <c r="G331" s="341"/>
    </row>
    <row r="332" spans="1:7" x14ac:dyDescent="0.25">
      <c r="A332" s="339" t="s">
        <v>86</v>
      </c>
      <c r="B332" s="171"/>
      <c r="C332" s="331"/>
      <c r="D332" s="171"/>
      <c r="E332" s="331"/>
      <c r="F332" s="340"/>
      <c r="G332" s="341"/>
    </row>
    <row r="333" spans="1:7" x14ac:dyDescent="0.25">
      <c r="A333" s="339" t="s">
        <v>86</v>
      </c>
      <c r="B333" s="171"/>
      <c r="C333" s="331"/>
      <c r="D333" s="171"/>
      <c r="E333" s="331"/>
      <c r="F333" s="340"/>
      <c r="G333" s="341"/>
    </row>
    <row r="334" spans="1:7" x14ac:dyDescent="0.25">
      <c r="A334" s="339" t="s">
        <v>86</v>
      </c>
      <c r="B334" s="171"/>
      <c r="C334" s="331"/>
      <c r="D334" s="171"/>
      <c r="E334" s="331"/>
      <c r="F334" s="340"/>
      <c r="G334" s="341"/>
    </row>
    <row r="335" spans="1:7" x14ac:dyDescent="0.25">
      <c r="A335" s="339" t="s">
        <v>86</v>
      </c>
      <c r="B335" s="171"/>
      <c r="C335" s="331"/>
      <c r="D335" s="171"/>
      <c r="E335" s="331"/>
      <c r="F335" s="340"/>
      <c r="G335" s="341"/>
    </row>
    <row r="336" spans="1:7" x14ac:dyDescent="0.25">
      <c r="A336" s="339" t="s">
        <v>86</v>
      </c>
      <c r="B336" s="171"/>
      <c r="C336" s="331"/>
      <c r="D336" s="171"/>
      <c r="E336" s="331"/>
      <c r="F336" s="340"/>
      <c r="G336" s="341"/>
    </row>
    <row r="337" spans="1:7" x14ac:dyDescent="0.25">
      <c r="A337" s="339" t="s">
        <v>86</v>
      </c>
      <c r="B337" s="171"/>
      <c r="C337" s="331"/>
      <c r="D337" s="171"/>
      <c r="E337" s="331"/>
      <c r="F337" s="340"/>
      <c r="G337" s="341"/>
    </row>
    <row r="338" spans="1:7" x14ac:dyDescent="0.25">
      <c r="A338" s="339" t="s">
        <v>86</v>
      </c>
      <c r="B338" s="171"/>
      <c r="C338" s="331"/>
      <c r="D338" s="171"/>
      <c r="E338" s="331"/>
      <c r="F338" s="340"/>
      <c r="G338" s="341"/>
    </row>
    <row r="339" spans="1:7" x14ac:dyDescent="0.25">
      <c r="A339" s="339" t="s">
        <v>86</v>
      </c>
      <c r="B339" s="171"/>
      <c r="C339" s="331"/>
      <c r="D339" s="171"/>
      <c r="E339" s="331"/>
      <c r="F339" s="340"/>
      <c r="G339" s="341"/>
    </row>
    <row r="340" spans="1:7" x14ac:dyDescent="0.25">
      <c r="A340" s="339" t="s">
        <v>86</v>
      </c>
      <c r="B340" s="171"/>
      <c r="C340" s="331"/>
      <c r="D340" s="171"/>
      <c r="E340" s="331"/>
      <c r="F340" s="340"/>
      <c r="G340" s="341"/>
    </row>
    <row r="341" spans="1:7" x14ac:dyDescent="0.25">
      <c r="A341" s="339" t="s">
        <v>86</v>
      </c>
      <c r="B341" s="171"/>
      <c r="C341" s="331"/>
      <c r="D341" s="171"/>
      <c r="E341" s="331"/>
      <c r="F341" s="340"/>
      <c r="G341" s="341"/>
    </row>
    <row r="342" spans="1:7" x14ac:dyDescent="0.25">
      <c r="A342" s="339" t="s">
        <v>86</v>
      </c>
      <c r="B342" s="171"/>
      <c r="C342" s="331"/>
      <c r="D342" s="171"/>
      <c r="E342" s="331"/>
      <c r="F342" s="340"/>
      <c r="G342" s="341"/>
    </row>
    <row r="343" spans="1:7" x14ac:dyDescent="0.25">
      <c r="A343" s="339" t="s">
        <v>86</v>
      </c>
      <c r="B343" s="171"/>
      <c r="C343" s="331"/>
      <c r="D343" s="171"/>
      <c r="E343" s="331"/>
      <c r="F343" s="340"/>
      <c r="G343" s="341"/>
    </row>
    <row r="344" spans="1:7" x14ac:dyDescent="0.25">
      <c r="A344" s="339" t="s">
        <v>86</v>
      </c>
      <c r="B344" s="171"/>
      <c r="C344" s="331"/>
      <c r="D344" s="171"/>
      <c r="E344" s="331"/>
      <c r="F344" s="340"/>
      <c r="G344" s="341"/>
    </row>
    <row r="345" spans="1:7" x14ac:dyDescent="0.25">
      <c r="A345" s="339" t="s">
        <v>86</v>
      </c>
      <c r="B345" s="171"/>
      <c r="C345" s="331"/>
      <c r="D345" s="171"/>
      <c r="E345" s="331"/>
      <c r="F345" s="340"/>
      <c r="G345" s="341"/>
    </row>
    <row r="346" spans="1:7" x14ac:dyDescent="0.25">
      <c r="A346" s="339" t="s">
        <v>86</v>
      </c>
      <c r="B346" s="171"/>
      <c r="C346" s="331"/>
      <c r="D346" s="171"/>
      <c r="E346" s="331"/>
      <c r="F346" s="340"/>
      <c r="G346" s="341"/>
    </row>
    <row r="347" spans="1:7" x14ac:dyDescent="0.25">
      <c r="A347" s="339" t="s">
        <v>86</v>
      </c>
      <c r="B347" s="171"/>
      <c r="C347" s="331"/>
      <c r="D347" s="171"/>
      <c r="E347" s="331"/>
      <c r="F347" s="340"/>
      <c r="G347" s="341"/>
    </row>
    <row r="348" spans="1:7" x14ac:dyDescent="0.25">
      <c r="A348" s="339" t="s">
        <v>86</v>
      </c>
      <c r="B348" s="171"/>
      <c r="C348" s="331"/>
      <c r="D348" s="171"/>
      <c r="E348" s="331"/>
      <c r="F348" s="340"/>
      <c r="G348" s="341"/>
    </row>
    <row r="349" spans="1:7" x14ac:dyDescent="0.25">
      <c r="A349" s="339" t="s">
        <v>86</v>
      </c>
      <c r="B349" s="171"/>
      <c r="C349" s="331"/>
      <c r="D349" s="171"/>
      <c r="E349" s="331"/>
      <c r="F349" s="340"/>
      <c r="G349" s="341"/>
    </row>
    <row r="350" spans="1:7" s="27" customFormat="1" x14ac:dyDescent="0.25">
      <c r="A350" s="339" t="s">
        <v>86</v>
      </c>
      <c r="B350" s="171"/>
      <c r="C350" s="331"/>
      <c r="D350" s="171"/>
      <c r="E350" s="331"/>
      <c r="F350" s="340"/>
      <c r="G350" s="341"/>
    </row>
    <row r="351" spans="1:7" x14ac:dyDescent="0.25">
      <c r="A351" s="339" t="s">
        <v>86</v>
      </c>
      <c r="B351" s="171"/>
      <c r="C351" s="331"/>
      <c r="D351" s="171"/>
      <c r="E351" s="331"/>
      <c r="F351" s="340"/>
      <c r="G351" s="341"/>
    </row>
    <row r="352" spans="1:7" x14ac:dyDescent="0.25">
      <c r="A352" s="339" t="s">
        <v>86</v>
      </c>
      <c r="B352" s="171"/>
      <c r="C352" s="331"/>
      <c r="D352" s="171"/>
      <c r="E352" s="331"/>
      <c r="F352" s="340"/>
      <c r="G352" s="341"/>
    </row>
    <row r="353" spans="1:7" x14ac:dyDescent="0.25">
      <c r="A353" s="339" t="s">
        <v>86</v>
      </c>
      <c r="B353" s="171"/>
      <c r="C353" s="331"/>
      <c r="D353" s="171"/>
      <c r="E353" s="331"/>
      <c r="F353" s="340"/>
      <c r="G353" s="341"/>
    </row>
    <row r="354" spans="1:7" x14ac:dyDescent="0.25">
      <c r="A354" s="339" t="s">
        <v>86</v>
      </c>
      <c r="B354" s="171"/>
      <c r="C354" s="331"/>
      <c r="D354" s="171"/>
      <c r="E354" s="331"/>
      <c r="F354" s="340"/>
      <c r="G354" s="341"/>
    </row>
    <row r="355" spans="1:7" x14ac:dyDescent="0.25">
      <c r="A355" s="339" t="s">
        <v>86</v>
      </c>
      <c r="B355" s="171"/>
      <c r="C355" s="331"/>
      <c r="D355" s="171"/>
      <c r="E355" s="331"/>
      <c r="F355" s="340"/>
      <c r="G355" s="341"/>
    </row>
    <row r="356" spans="1:7" ht="15.75" thickBot="1" x14ac:dyDescent="0.3">
      <c r="A356" s="342" t="s">
        <v>86</v>
      </c>
      <c r="B356" s="343"/>
      <c r="C356" s="197"/>
      <c r="D356" s="343"/>
      <c r="E356" s="197"/>
      <c r="F356" s="344"/>
      <c r="G356" s="345"/>
    </row>
    <row r="357" spans="1:7" ht="15.75" thickBot="1" x14ac:dyDescent="0.3"/>
    <row r="358" spans="1:7" x14ac:dyDescent="0.25">
      <c r="A358" s="134" t="str">
        <f>'Istkosten Netzreserve'!B58</f>
        <v>Kraftwerk 9</v>
      </c>
      <c r="B358" s="181" t="s">
        <v>84</v>
      </c>
      <c r="C358" s="181" t="s">
        <v>85</v>
      </c>
      <c r="D358" s="182" t="s">
        <v>95</v>
      </c>
      <c r="E358" s="182" t="s">
        <v>96</v>
      </c>
      <c r="F358" s="247" t="s">
        <v>3</v>
      </c>
      <c r="G358" s="247"/>
    </row>
    <row r="359" spans="1:7" x14ac:dyDescent="0.25">
      <c r="A359" s="133" t="str">
        <f>'Istkosten Netzreserve'!B61</f>
        <v>Arbeitskosten</v>
      </c>
      <c r="B359" s="135">
        <f>SUM(B360:B400)</f>
        <v>0</v>
      </c>
      <c r="C359" s="208">
        <f>SUM(C360:C400)</f>
        <v>0</v>
      </c>
      <c r="D359" s="210">
        <f>SUM(D361:D400)</f>
        <v>0</v>
      </c>
      <c r="E359" s="211">
        <f>SUM(E361:E400)</f>
        <v>0</v>
      </c>
      <c r="F359" s="243"/>
      <c r="G359" s="242"/>
    </row>
    <row r="360" spans="1:7" x14ac:dyDescent="0.25">
      <c r="A360" s="136"/>
      <c r="B360" s="206"/>
      <c r="C360" s="206"/>
      <c r="D360" s="209"/>
      <c r="E360" s="209"/>
      <c r="F360" s="241"/>
      <c r="G360" s="242"/>
    </row>
    <row r="361" spans="1:7" x14ac:dyDescent="0.25">
      <c r="A361" s="339" t="s">
        <v>86</v>
      </c>
      <c r="B361" s="171"/>
      <c r="C361" s="331"/>
      <c r="D361" s="171"/>
      <c r="E361" s="331"/>
      <c r="F361" s="340"/>
      <c r="G361" s="341"/>
    </row>
    <row r="362" spans="1:7" x14ac:dyDescent="0.25">
      <c r="A362" s="339" t="s">
        <v>86</v>
      </c>
      <c r="B362" s="171"/>
      <c r="C362" s="331"/>
      <c r="D362" s="171"/>
      <c r="E362" s="331"/>
      <c r="F362" s="340"/>
      <c r="G362" s="341"/>
    </row>
    <row r="363" spans="1:7" x14ac:dyDescent="0.25">
      <c r="A363" s="339" t="s">
        <v>86</v>
      </c>
      <c r="B363" s="171"/>
      <c r="C363" s="331"/>
      <c r="D363" s="171"/>
      <c r="E363" s="331"/>
      <c r="F363" s="340"/>
      <c r="G363" s="341"/>
    </row>
    <row r="364" spans="1:7" x14ac:dyDescent="0.25">
      <c r="A364" s="339" t="s">
        <v>86</v>
      </c>
      <c r="B364" s="171"/>
      <c r="C364" s="331"/>
      <c r="D364" s="171"/>
      <c r="E364" s="331"/>
      <c r="F364" s="340"/>
      <c r="G364" s="341"/>
    </row>
    <row r="365" spans="1:7" x14ac:dyDescent="0.25">
      <c r="A365" s="339" t="s">
        <v>86</v>
      </c>
      <c r="B365" s="171"/>
      <c r="C365" s="331"/>
      <c r="D365" s="171"/>
      <c r="E365" s="331"/>
      <c r="F365" s="340"/>
      <c r="G365" s="341"/>
    </row>
    <row r="366" spans="1:7" x14ac:dyDescent="0.25">
      <c r="A366" s="339" t="s">
        <v>86</v>
      </c>
      <c r="B366" s="171"/>
      <c r="C366" s="331"/>
      <c r="D366" s="171"/>
      <c r="E366" s="331"/>
      <c r="F366" s="340"/>
      <c r="G366" s="341"/>
    </row>
    <row r="367" spans="1:7" x14ac:dyDescent="0.25">
      <c r="A367" s="339" t="s">
        <v>86</v>
      </c>
      <c r="B367" s="171"/>
      <c r="C367" s="331"/>
      <c r="D367" s="171"/>
      <c r="E367" s="331"/>
      <c r="F367" s="340"/>
      <c r="G367" s="341"/>
    </row>
    <row r="368" spans="1:7" x14ac:dyDescent="0.25">
      <c r="A368" s="339" t="s">
        <v>86</v>
      </c>
      <c r="B368" s="171"/>
      <c r="C368" s="331"/>
      <c r="D368" s="171"/>
      <c r="E368" s="331"/>
      <c r="F368" s="340"/>
      <c r="G368" s="341"/>
    </row>
    <row r="369" spans="1:7" x14ac:dyDescent="0.25">
      <c r="A369" s="339" t="s">
        <v>86</v>
      </c>
      <c r="B369" s="171"/>
      <c r="C369" s="331"/>
      <c r="D369" s="171"/>
      <c r="E369" s="331"/>
      <c r="F369" s="340"/>
      <c r="G369" s="341"/>
    </row>
    <row r="370" spans="1:7" x14ac:dyDescent="0.25">
      <c r="A370" s="339" t="s">
        <v>86</v>
      </c>
      <c r="B370" s="171"/>
      <c r="C370" s="331"/>
      <c r="D370" s="171"/>
      <c r="E370" s="331"/>
      <c r="F370" s="340"/>
      <c r="G370" s="341"/>
    </row>
    <row r="371" spans="1:7" x14ac:dyDescent="0.25">
      <c r="A371" s="339" t="s">
        <v>86</v>
      </c>
      <c r="B371" s="171"/>
      <c r="C371" s="331"/>
      <c r="D371" s="171"/>
      <c r="E371" s="331"/>
      <c r="F371" s="340"/>
      <c r="G371" s="341"/>
    </row>
    <row r="372" spans="1:7" x14ac:dyDescent="0.25">
      <c r="A372" s="339" t="s">
        <v>86</v>
      </c>
      <c r="B372" s="171"/>
      <c r="C372" s="331"/>
      <c r="D372" s="171"/>
      <c r="E372" s="331"/>
      <c r="F372" s="340"/>
      <c r="G372" s="341"/>
    </row>
    <row r="373" spans="1:7" x14ac:dyDescent="0.25">
      <c r="A373" s="339" t="s">
        <v>86</v>
      </c>
      <c r="B373" s="171"/>
      <c r="C373" s="331"/>
      <c r="D373" s="171"/>
      <c r="E373" s="331"/>
      <c r="F373" s="340"/>
      <c r="G373" s="341"/>
    </row>
    <row r="374" spans="1:7" x14ac:dyDescent="0.25">
      <c r="A374" s="339" t="s">
        <v>86</v>
      </c>
      <c r="B374" s="171"/>
      <c r="C374" s="331"/>
      <c r="D374" s="171"/>
      <c r="E374" s="331"/>
      <c r="F374" s="340"/>
      <c r="G374" s="341"/>
    </row>
    <row r="375" spans="1:7" x14ac:dyDescent="0.25">
      <c r="A375" s="339" t="s">
        <v>86</v>
      </c>
      <c r="B375" s="171"/>
      <c r="C375" s="331"/>
      <c r="D375" s="171"/>
      <c r="E375" s="331"/>
      <c r="F375" s="340"/>
      <c r="G375" s="341"/>
    </row>
    <row r="376" spans="1:7" x14ac:dyDescent="0.25">
      <c r="A376" s="339" t="s">
        <v>86</v>
      </c>
      <c r="B376" s="171"/>
      <c r="C376" s="331"/>
      <c r="D376" s="171"/>
      <c r="E376" s="331"/>
      <c r="F376" s="340"/>
      <c r="G376" s="341"/>
    </row>
    <row r="377" spans="1:7" x14ac:dyDescent="0.25">
      <c r="A377" s="339" t="s">
        <v>86</v>
      </c>
      <c r="B377" s="171"/>
      <c r="C377" s="331"/>
      <c r="D377" s="171"/>
      <c r="E377" s="331"/>
      <c r="F377" s="340"/>
      <c r="G377" s="341"/>
    </row>
    <row r="378" spans="1:7" x14ac:dyDescent="0.25">
      <c r="A378" s="339" t="s">
        <v>86</v>
      </c>
      <c r="B378" s="171"/>
      <c r="C378" s="331"/>
      <c r="D378" s="171"/>
      <c r="E378" s="331"/>
      <c r="F378" s="340"/>
      <c r="G378" s="341"/>
    </row>
    <row r="379" spans="1:7" x14ac:dyDescent="0.25">
      <c r="A379" s="339" t="s">
        <v>86</v>
      </c>
      <c r="B379" s="171"/>
      <c r="C379" s="331"/>
      <c r="D379" s="171"/>
      <c r="E379" s="331"/>
      <c r="F379" s="340"/>
      <c r="G379" s="341"/>
    </row>
    <row r="380" spans="1:7" x14ac:dyDescent="0.25">
      <c r="A380" s="339" t="s">
        <v>86</v>
      </c>
      <c r="B380" s="171"/>
      <c r="C380" s="331"/>
      <c r="D380" s="171"/>
      <c r="E380" s="331"/>
      <c r="F380" s="340"/>
      <c r="G380" s="341"/>
    </row>
    <row r="381" spans="1:7" x14ac:dyDescent="0.25">
      <c r="A381" s="339" t="s">
        <v>86</v>
      </c>
      <c r="B381" s="171"/>
      <c r="C381" s="331"/>
      <c r="D381" s="171"/>
      <c r="E381" s="331"/>
      <c r="F381" s="340"/>
      <c r="G381" s="341"/>
    </row>
    <row r="382" spans="1:7" x14ac:dyDescent="0.25">
      <c r="A382" s="339" t="s">
        <v>86</v>
      </c>
      <c r="B382" s="171"/>
      <c r="C382" s="331"/>
      <c r="D382" s="171"/>
      <c r="E382" s="331"/>
      <c r="F382" s="340"/>
      <c r="G382" s="341"/>
    </row>
    <row r="383" spans="1:7" x14ac:dyDescent="0.25">
      <c r="A383" s="339" t="s">
        <v>86</v>
      </c>
      <c r="B383" s="171"/>
      <c r="C383" s="331"/>
      <c r="D383" s="171"/>
      <c r="E383" s="331"/>
      <c r="F383" s="340"/>
      <c r="G383" s="341"/>
    </row>
    <row r="384" spans="1:7" x14ac:dyDescent="0.25">
      <c r="A384" s="339" t="s">
        <v>86</v>
      </c>
      <c r="B384" s="171"/>
      <c r="C384" s="331"/>
      <c r="D384" s="171"/>
      <c r="E384" s="331"/>
      <c r="F384" s="340"/>
      <c r="G384" s="341"/>
    </row>
    <row r="385" spans="1:7" x14ac:dyDescent="0.25">
      <c r="A385" s="339" t="s">
        <v>86</v>
      </c>
      <c r="B385" s="171"/>
      <c r="C385" s="331"/>
      <c r="D385" s="171"/>
      <c r="E385" s="331"/>
      <c r="F385" s="340"/>
      <c r="G385" s="341"/>
    </row>
    <row r="386" spans="1:7" x14ac:dyDescent="0.25">
      <c r="A386" s="339" t="s">
        <v>86</v>
      </c>
      <c r="B386" s="171"/>
      <c r="C386" s="331"/>
      <c r="D386" s="171"/>
      <c r="E386" s="331"/>
      <c r="F386" s="340"/>
      <c r="G386" s="341"/>
    </row>
    <row r="387" spans="1:7" x14ac:dyDescent="0.25">
      <c r="A387" s="339" t="s">
        <v>86</v>
      </c>
      <c r="B387" s="171"/>
      <c r="C387" s="331"/>
      <c r="D387" s="171"/>
      <c r="E387" s="331"/>
      <c r="F387" s="340"/>
      <c r="G387" s="341"/>
    </row>
    <row r="388" spans="1:7" x14ac:dyDescent="0.25">
      <c r="A388" s="339" t="s">
        <v>86</v>
      </c>
      <c r="B388" s="171"/>
      <c r="C388" s="331"/>
      <c r="D388" s="171"/>
      <c r="E388" s="331"/>
      <c r="F388" s="340"/>
      <c r="G388" s="341"/>
    </row>
    <row r="389" spans="1:7" x14ac:dyDescent="0.25">
      <c r="A389" s="339" t="s">
        <v>86</v>
      </c>
      <c r="B389" s="171"/>
      <c r="C389" s="331"/>
      <c r="D389" s="171"/>
      <c r="E389" s="331"/>
      <c r="F389" s="340"/>
      <c r="G389" s="341"/>
    </row>
    <row r="390" spans="1:7" x14ac:dyDescent="0.25">
      <c r="A390" s="339" t="s">
        <v>86</v>
      </c>
      <c r="B390" s="171"/>
      <c r="C390" s="331"/>
      <c r="D390" s="171"/>
      <c r="E390" s="331"/>
      <c r="F390" s="340"/>
      <c r="G390" s="341"/>
    </row>
    <row r="391" spans="1:7" x14ac:dyDescent="0.25">
      <c r="A391" s="339" t="s">
        <v>86</v>
      </c>
      <c r="B391" s="171"/>
      <c r="C391" s="331"/>
      <c r="D391" s="171"/>
      <c r="E391" s="331"/>
      <c r="F391" s="340"/>
      <c r="G391" s="341"/>
    </row>
    <row r="392" spans="1:7" x14ac:dyDescent="0.25">
      <c r="A392" s="339" t="s">
        <v>86</v>
      </c>
      <c r="B392" s="171"/>
      <c r="C392" s="331"/>
      <c r="D392" s="171"/>
      <c r="E392" s="331"/>
      <c r="F392" s="340"/>
      <c r="G392" s="341"/>
    </row>
    <row r="393" spans="1:7" s="27" customFormat="1" x14ac:dyDescent="0.25">
      <c r="A393" s="339" t="s">
        <v>86</v>
      </c>
      <c r="B393" s="171"/>
      <c r="C393" s="331"/>
      <c r="D393" s="171"/>
      <c r="E393" s="331"/>
      <c r="F393" s="340"/>
      <c r="G393" s="341"/>
    </row>
    <row r="394" spans="1:7" x14ac:dyDescent="0.25">
      <c r="A394" s="339" t="s">
        <v>86</v>
      </c>
      <c r="B394" s="171"/>
      <c r="C394" s="331"/>
      <c r="D394" s="171"/>
      <c r="E394" s="331"/>
      <c r="F394" s="340"/>
      <c r="G394" s="341"/>
    </row>
    <row r="395" spans="1:7" x14ac:dyDescent="0.25">
      <c r="A395" s="339" t="s">
        <v>86</v>
      </c>
      <c r="B395" s="171"/>
      <c r="C395" s="331"/>
      <c r="D395" s="171"/>
      <c r="E395" s="331"/>
      <c r="F395" s="340"/>
      <c r="G395" s="341"/>
    </row>
    <row r="396" spans="1:7" x14ac:dyDescent="0.25">
      <c r="A396" s="339" t="s">
        <v>86</v>
      </c>
      <c r="B396" s="171"/>
      <c r="C396" s="331"/>
      <c r="D396" s="171"/>
      <c r="E396" s="331"/>
      <c r="F396" s="340"/>
      <c r="G396" s="341"/>
    </row>
    <row r="397" spans="1:7" x14ac:dyDescent="0.25">
      <c r="A397" s="339" t="s">
        <v>86</v>
      </c>
      <c r="B397" s="171"/>
      <c r="C397" s="331"/>
      <c r="D397" s="171"/>
      <c r="E397" s="331"/>
      <c r="F397" s="340"/>
      <c r="G397" s="341"/>
    </row>
    <row r="398" spans="1:7" x14ac:dyDescent="0.25">
      <c r="A398" s="339" t="s">
        <v>86</v>
      </c>
      <c r="B398" s="171"/>
      <c r="C398" s="331"/>
      <c r="D398" s="171"/>
      <c r="E398" s="331"/>
      <c r="F398" s="340"/>
      <c r="G398" s="341"/>
    </row>
    <row r="399" spans="1:7" x14ac:dyDescent="0.25">
      <c r="A399" s="339" t="s">
        <v>86</v>
      </c>
      <c r="B399" s="171"/>
      <c r="C399" s="331"/>
      <c r="D399" s="171"/>
      <c r="E399" s="331"/>
      <c r="F399" s="340"/>
      <c r="G399" s="341"/>
    </row>
    <row r="400" spans="1:7" ht="15.75" thickBot="1" x14ac:dyDescent="0.3">
      <c r="A400" s="342" t="s">
        <v>86</v>
      </c>
      <c r="B400" s="343"/>
      <c r="C400" s="197"/>
      <c r="D400" s="343"/>
      <c r="E400" s="197"/>
      <c r="F400" s="344"/>
      <c r="G400" s="345"/>
    </row>
    <row r="401" spans="1:7" ht="15.75" thickBot="1" x14ac:dyDescent="0.3"/>
    <row r="402" spans="1:7" x14ac:dyDescent="0.25">
      <c r="A402" s="134" t="str">
        <f>'Istkosten Netzreserve'!B63</f>
        <v>Kraftwerk 10</v>
      </c>
      <c r="B402" s="181" t="s">
        <v>84</v>
      </c>
      <c r="C402" s="181" t="s">
        <v>85</v>
      </c>
      <c r="D402" s="182" t="s">
        <v>95</v>
      </c>
      <c r="E402" s="182" t="s">
        <v>96</v>
      </c>
      <c r="F402" s="247" t="s">
        <v>3</v>
      </c>
      <c r="G402" s="247"/>
    </row>
    <row r="403" spans="1:7" x14ac:dyDescent="0.25">
      <c r="A403" s="170" t="str">
        <f>'Istkosten Netzreserve'!B66</f>
        <v>Arbeitskosten</v>
      </c>
      <c r="B403" s="135">
        <f>SUM(B404:B444)</f>
        <v>0</v>
      </c>
      <c r="C403" s="208">
        <f>SUM(C404:C444)</f>
        <v>0</v>
      </c>
      <c r="D403" s="210">
        <f>SUM(D405:D444)</f>
        <v>0</v>
      </c>
      <c r="E403" s="211">
        <f>SUM(E405:E444)</f>
        <v>0</v>
      </c>
      <c r="F403" s="243"/>
      <c r="G403" s="242"/>
    </row>
    <row r="404" spans="1:7" x14ac:dyDescent="0.25">
      <c r="A404" s="136"/>
      <c r="B404" s="206"/>
      <c r="C404" s="206"/>
      <c r="D404" s="209"/>
      <c r="E404" s="209"/>
      <c r="F404" s="241"/>
      <c r="G404" s="242"/>
    </row>
    <row r="405" spans="1:7" x14ac:dyDescent="0.25">
      <c r="A405" s="339" t="s">
        <v>86</v>
      </c>
      <c r="B405" s="171"/>
      <c r="C405" s="331"/>
      <c r="D405" s="171"/>
      <c r="E405" s="331"/>
      <c r="F405" s="340"/>
      <c r="G405" s="341"/>
    </row>
    <row r="406" spans="1:7" x14ac:dyDescent="0.25">
      <c r="A406" s="339" t="s">
        <v>86</v>
      </c>
      <c r="B406" s="171"/>
      <c r="C406" s="331"/>
      <c r="D406" s="171"/>
      <c r="E406" s="331"/>
      <c r="F406" s="340"/>
      <c r="G406" s="341"/>
    </row>
    <row r="407" spans="1:7" x14ac:dyDescent="0.25">
      <c r="A407" s="339" t="s">
        <v>86</v>
      </c>
      <c r="B407" s="171"/>
      <c r="C407" s="331"/>
      <c r="D407" s="171"/>
      <c r="E407" s="331"/>
      <c r="F407" s="340"/>
      <c r="G407" s="341"/>
    </row>
    <row r="408" spans="1:7" x14ac:dyDescent="0.25">
      <c r="A408" s="339" t="s">
        <v>86</v>
      </c>
      <c r="B408" s="171"/>
      <c r="C408" s="331"/>
      <c r="D408" s="171"/>
      <c r="E408" s="331"/>
      <c r="F408" s="340"/>
      <c r="G408" s="341"/>
    </row>
    <row r="409" spans="1:7" x14ac:dyDescent="0.25">
      <c r="A409" s="339" t="s">
        <v>86</v>
      </c>
      <c r="B409" s="171"/>
      <c r="C409" s="331"/>
      <c r="D409" s="171"/>
      <c r="E409" s="331"/>
      <c r="F409" s="340"/>
      <c r="G409" s="341"/>
    </row>
    <row r="410" spans="1:7" x14ac:dyDescent="0.25">
      <c r="A410" s="339" t="s">
        <v>86</v>
      </c>
      <c r="B410" s="171"/>
      <c r="C410" s="331"/>
      <c r="D410" s="171"/>
      <c r="E410" s="331"/>
      <c r="F410" s="340"/>
      <c r="G410" s="341"/>
    </row>
    <row r="411" spans="1:7" x14ac:dyDescent="0.25">
      <c r="A411" s="339" t="s">
        <v>86</v>
      </c>
      <c r="B411" s="171"/>
      <c r="C411" s="331"/>
      <c r="D411" s="171"/>
      <c r="E411" s="331"/>
      <c r="F411" s="340"/>
      <c r="G411" s="341"/>
    </row>
    <row r="412" spans="1:7" x14ac:dyDescent="0.25">
      <c r="A412" s="339" t="s">
        <v>86</v>
      </c>
      <c r="B412" s="171"/>
      <c r="C412" s="331"/>
      <c r="D412" s="171"/>
      <c r="E412" s="331"/>
      <c r="F412" s="340"/>
      <c r="G412" s="341"/>
    </row>
    <row r="413" spans="1:7" x14ac:dyDescent="0.25">
      <c r="A413" s="339" t="s">
        <v>86</v>
      </c>
      <c r="B413" s="171"/>
      <c r="C413" s="331"/>
      <c r="D413" s="171"/>
      <c r="E413" s="331"/>
      <c r="F413" s="340"/>
      <c r="G413" s="341"/>
    </row>
    <row r="414" spans="1:7" x14ac:dyDescent="0.25">
      <c r="A414" s="339" t="s">
        <v>86</v>
      </c>
      <c r="B414" s="171"/>
      <c r="C414" s="331"/>
      <c r="D414" s="171"/>
      <c r="E414" s="331"/>
      <c r="F414" s="340"/>
      <c r="G414" s="341"/>
    </row>
    <row r="415" spans="1:7" x14ac:dyDescent="0.25">
      <c r="A415" s="339" t="s">
        <v>86</v>
      </c>
      <c r="B415" s="171"/>
      <c r="C415" s="331"/>
      <c r="D415" s="171"/>
      <c r="E415" s="331"/>
      <c r="F415" s="340"/>
      <c r="G415" s="341"/>
    </row>
    <row r="416" spans="1:7" x14ac:dyDescent="0.25">
      <c r="A416" s="339" t="s">
        <v>86</v>
      </c>
      <c r="B416" s="171"/>
      <c r="C416" s="331"/>
      <c r="D416" s="171"/>
      <c r="E416" s="331"/>
      <c r="F416" s="340"/>
      <c r="G416" s="341"/>
    </row>
    <row r="417" spans="1:7" x14ac:dyDescent="0.25">
      <c r="A417" s="339" t="s">
        <v>86</v>
      </c>
      <c r="B417" s="171"/>
      <c r="C417" s="331"/>
      <c r="D417" s="171"/>
      <c r="E417" s="331"/>
      <c r="F417" s="340"/>
      <c r="G417" s="341"/>
    </row>
    <row r="418" spans="1:7" x14ac:dyDescent="0.25">
      <c r="A418" s="339" t="s">
        <v>86</v>
      </c>
      <c r="B418" s="171"/>
      <c r="C418" s="331"/>
      <c r="D418" s="171"/>
      <c r="E418" s="331"/>
      <c r="F418" s="340"/>
      <c r="G418" s="341"/>
    </row>
    <row r="419" spans="1:7" x14ac:dyDescent="0.25">
      <c r="A419" s="339" t="s">
        <v>86</v>
      </c>
      <c r="B419" s="171"/>
      <c r="C419" s="331"/>
      <c r="D419" s="171"/>
      <c r="E419" s="331"/>
      <c r="F419" s="340"/>
      <c r="G419" s="341"/>
    </row>
    <row r="420" spans="1:7" x14ac:dyDescent="0.25">
      <c r="A420" s="339" t="s">
        <v>86</v>
      </c>
      <c r="B420" s="171"/>
      <c r="C420" s="331"/>
      <c r="D420" s="171"/>
      <c r="E420" s="331"/>
      <c r="F420" s="340"/>
      <c r="G420" s="341"/>
    </row>
    <row r="421" spans="1:7" x14ac:dyDescent="0.25">
      <c r="A421" s="339" t="s">
        <v>86</v>
      </c>
      <c r="B421" s="171"/>
      <c r="C421" s="331"/>
      <c r="D421" s="171"/>
      <c r="E421" s="331"/>
      <c r="F421" s="340"/>
      <c r="G421" s="341"/>
    </row>
    <row r="422" spans="1:7" x14ac:dyDescent="0.25">
      <c r="A422" s="339" t="s">
        <v>86</v>
      </c>
      <c r="B422" s="171"/>
      <c r="C422" s="331"/>
      <c r="D422" s="171"/>
      <c r="E422" s="331"/>
      <c r="F422" s="340"/>
      <c r="G422" s="341"/>
    </row>
    <row r="423" spans="1:7" x14ac:dyDescent="0.25">
      <c r="A423" s="339" t="s">
        <v>86</v>
      </c>
      <c r="B423" s="171"/>
      <c r="C423" s="331"/>
      <c r="D423" s="171"/>
      <c r="E423" s="331"/>
      <c r="F423" s="340"/>
      <c r="G423" s="341"/>
    </row>
    <row r="424" spans="1:7" x14ac:dyDescent="0.25">
      <c r="A424" s="339" t="s">
        <v>86</v>
      </c>
      <c r="B424" s="171"/>
      <c r="C424" s="331"/>
      <c r="D424" s="171"/>
      <c r="E424" s="331"/>
      <c r="F424" s="340"/>
      <c r="G424" s="341"/>
    </row>
    <row r="425" spans="1:7" x14ac:dyDescent="0.25">
      <c r="A425" s="339" t="s">
        <v>86</v>
      </c>
      <c r="B425" s="171"/>
      <c r="C425" s="331"/>
      <c r="D425" s="171"/>
      <c r="E425" s="331"/>
      <c r="F425" s="340"/>
      <c r="G425" s="341"/>
    </row>
    <row r="426" spans="1:7" x14ac:dyDescent="0.25">
      <c r="A426" s="339" t="s">
        <v>86</v>
      </c>
      <c r="B426" s="171"/>
      <c r="C426" s="331"/>
      <c r="D426" s="171"/>
      <c r="E426" s="331"/>
      <c r="F426" s="340"/>
      <c r="G426" s="341"/>
    </row>
    <row r="427" spans="1:7" x14ac:dyDescent="0.25">
      <c r="A427" s="339" t="s">
        <v>86</v>
      </c>
      <c r="B427" s="171"/>
      <c r="C427" s="331"/>
      <c r="D427" s="171"/>
      <c r="E427" s="331"/>
      <c r="F427" s="340"/>
      <c r="G427" s="341"/>
    </row>
    <row r="428" spans="1:7" x14ac:dyDescent="0.25">
      <c r="A428" s="339" t="s">
        <v>86</v>
      </c>
      <c r="B428" s="171"/>
      <c r="C428" s="331"/>
      <c r="D428" s="171"/>
      <c r="E428" s="331"/>
      <c r="F428" s="340"/>
      <c r="G428" s="341"/>
    </row>
    <row r="429" spans="1:7" x14ac:dyDescent="0.25">
      <c r="A429" s="339" t="s">
        <v>86</v>
      </c>
      <c r="B429" s="171"/>
      <c r="C429" s="331"/>
      <c r="D429" s="171"/>
      <c r="E429" s="331"/>
      <c r="F429" s="340"/>
      <c r="G429" s="341"/>
    </row>
    <row r="430" spans="1:7" x14ac:dyDescent="0.25">
      <c r="A430" s="339" t="s">
        <v>86</v>
      </c>
      <c r="B430" s="171"/>
      <c r="C430" s="331"/>
      <c r="D430" s="171"/>
      <c r="E430" s="331"/>
      <c r="F430" s="340"/>
      <c r="G430" s="341"/>
    </row>
    <row r="431" spans="1:7" x14ac:dyDescent="0.25">
      <c r="A431" s="339" t="s">
        <v>86</v>
      </c>
      <c r="B431" s="171"/>
      <c r="C431" s="331"/>
      <c r="D431" s="171"/>
      <c r="E431" s="331"/>
      <c r="F431" s="340"/>
      <c r="G431" s="341"/>
    </row>
    <row r="432" spans="1:7" x14ac:dyDescent="0.25">
      <c r="A432" s="339" t="s">
        <v>86</v>
      </c>
      <c r="B432" s="171"/>
      <c r="C432" s="331"/>
      <c r="D432" s="171"/>
      <c r="E432" s="331"/>
      <c r="F432" s="340"/>
      <c r="G432" s="341"/>
    </row>
    <row r="433" spans="1:8" x14ac:dyDescent="0.25">
      <c r="A433" s="339" t="s">
        <v>86</v>
      </c>
      <c r="B433" s="171"/>
      <c r="C433" s="331"/>
      <c r="D433" s="171"/>
      <c r="E433" s="331"/>
      <c r="F433" s="340"/>
      <c r="G433" s="341"/>
    </row>
    <row r="434" spans="1:8" x14ac:dyDescent="0.25">
      <c r="A434" s="339" t="s">
        <v>86</v>
      </c>
      <c r="B434" s="171"/>
      <c r="C434" s="331"/>
      <c r="D434" s="171"/>
      <c r="E434" s="331"/>
      <c r="F434" s="340"/>
      <c r="G434" s="341"/>
    </row>
    <row r="435" spans="1:8" x14ac:dyDescent="0.25">
      <c r="A435" s="339" t="s">
        <v>86</v>
      </c>
      <c r="B435" s="171"/>
      <c r="C435" s="331"/>
      <c r="D435" s="171"/>
      <c r="E435" s="331"/>
      <c r="F435" s="340"/>
      <c r="G435" s="341"/>
    </row>
    <row r="436" spans="1:8" x14ac:dyDescent="0.25">
      <c r="A436" s="339" t="s">
        <v>86</v>
      </c>
      <c r="B436" s="171"/>
      <c r="C436" s="331"/>
      <c r="D436" s="171"/>
      <c r="E436" s="331"/>
      <c r="F436" s="340"/>
      <c r="G436" s="341"/>
    </row>
    <row r="437" spans="1:8" x14ac:dyDescent="0.25">
      <c r="A437" s="339" t="s">
        <v>86</v>
      </c>
      <c r="B437" s="171"/>
      <c r="C437" s="331"/>
      <c r="D437" s="171"/>
      <c r="E437" s="331"/>
      <c r="F437" s="340"/>
      <c r="G437" s="341"/>
    </row>
    <row r="438" spans="1:8" x14ac:dyDescent="0.25">
      <c r="A438" s="339" t="s">
        <v>86</v>
      </c>
      <c r="B438" s="171"/>
      <c r="C438" s="331"/>
      <c r="D438" s="171"/>
      <c r="E438" s="331"/>
      <c r="F438" s="340"/>
      <c r="G438" s="341"/>
    </row>
    <row r="439" spans="1:8" x14ac:dyDescent="0.25">
      <c r="A439" s="339" t="s">
        <v>86</v>
      </c>
      <c r="B439" s="171"/>
      <c r="C439" s="331"/>
      <c r="D439" s="171"/>
      <c r="E439" s="331"/>
      <c r="F439" s="340"/>
      <c r="G439" s="341"/>
    </row>
    <row r="440" spans="1:8" x14ac:dyDescent="0.25">
      <c r="A440" s="339" t="s">
        <v>86</v>
      </c>
      <c r="B440" s="171"/>
      <c r="C440" s="331"/>
      <c r="D440" s="171"/>
      <c r="E440" s="331"/>
      <c r="F440" s="340"/>
      <c r="G440" s="341"/>
    </row>
    <row r="441" spans="1:8" x14ac:dyDescent="0.25">
      <c r="A441" s="339" t="s">
        <v>86</v>
      </c>
      <c r="B441" s="171"/>
      <c r="C441" s="331"/>
      <c r="D441" s="171"/>
      <c r="E441" s="331"/>
      <c r="F441" s="340"/>
      <c r="G441" s="341"/>
    </row>
    <row r="442" spans="1:8" x14ac:dyDescent="0.25">
      <c r="A442" s="339" t="s">
        <v>86</v>
      </c>
      <c r="B442" s="171"/>
      <c r="C442" s="331"/>
      <c r="D442" s="171"/>
      <c r="E442" s="331"/>
      <c r="F442" s="340"/>
      <c r="G442" s="341"/>
    </row>
    <row r="443" spans="1:8" x14ac:dyDescent="0.25">
      <c r="A443" s="339" t="s">
        <v>86</v>
      </c>
      <c r="B443" s="171"/>
      <c r="C443" s="331"/>
      <c r="D443" s="171"/>
      <c r="E443" s="331"/>
      <c r="F443" s="340"/>
      <c r="G443" s="341"/>
    </row>
    <row r="444" spans="1:8" ht="15.75" thickBot="1" x14ac:dyDescent="0.3">
      <c r="A444" s="342" t="s">
        <v>86</v>
      </c>
      <c r="B444" s="343"/>
      <c r="C444" s="197"/>
      <c r="D444" s="343"/>
      <c r="E444" s="197"/>
      <c r="F444" s="344"/>
      <c r="G444" s="345"/>
    </row>
    <row r="447" spans="1:8" ht="15.75" thickBot="1" x14ac:dyDescent="0.3"/>
    <row r="448" spans="1:8" ht="19.5" thickBot="1" x14ac:dyDescent="0.35">
      <c r="A448" s="422" t="s">
        <v>9</v>
      </c>
      <c r="B448" s="422"/>
      <c r="C448" s="422"/>
      <c r="D448" s="422"/>
      <c r="E448" s="422"/>
      <c r="F448" s="422"/>
      <c r="G448" s="422"/>
      <c r="H448" s="423"/>
    </row>
    <row r="449" spans="1:8" ht="15.75" thickBot="1" x14ac:dyDescent="0.3"/>
    <row r="450" spans="1:8" x14ac:dyDescent="0.25">
      <c r="A450" s="158" t="str">
        <f>'Istkosten Netzreserve'!B77</f>
        <v>Kraftwerk 1</v>
      </c>
      <c r="B450" s="184" t="s">
        <v>84</v>
      </c>
      <c r="C450" s="184" t="s">
        <v>85</v>
      </c>
      <c r="D450" s="185" t="s">
        <v>95</v>
      </c>
      <c r="E450" s="185" t="s">
        <v>97</v>
      </c>
      <c r="F450" s="185" t="s">
        <v>88</v>
      </c>
      <c r="G450" s="185" t="s">
        <v>3</v>
      </c>
      <c r="H450" s="185"/>
    </row>
    <row r="451" spans="1:8" x14ac:dyDescent="0.25">
      <c r="A451" s="119" t="str">
        <f>'Istkosten Netzreserve'!B85</f>
        <v>Arbeitskosten</v>
      </c>
      <c r="B451" s="149">
        <f>SUM(B452:B492)</f>
        <v>0</v>
      </c>
      <c r="C451" s="248">
        <f>SUM(C452:C492)</f>
        <v>0</v>
      </c>
      <c r="D451" s="169">
        <f>SUM(D453:D492)</f>
        <v>0</v>
      </c>
      <c r="E451" s="249">
        <f>SUM(E453:E492)</f>
        <v>0</v>
      </c>
      <c r="F451" s="249"/>
      <c r="G451" s="250"/>
      <c r="H451" s="250"/>
    </row>
    <row r="452" spans="1:8" x14ac:dyDescent="0.25">
      <c r="A452" s="106"/>
      <c r="B452" s="252"/>
      <c r="C452" s="252"/>
      <c r="D452" s="161"/>
      <c r="E452" s="161"/>
      <c r="F452" s="251"/>
      <c r="G452" s="251"/>
      <c r="H452" s="251"/>
    </row>
    <row r="453" spans="1:8" x14ac:dyDescent="0.25">
      <c r="A453" s="339" t="s">
        <v>86</v>
      </c>
      <c r="B453" s="171"/>
      <c r="C453" s="331"/>
      <c r="D453" s="171"/>
      <c r="E453" s="331"/>
      <c r="F453" s="346"/>
      <c r="G453" s="346"/>
      <c r="H453" s="340"/>
    </row>
    <row r="454" spans="1:8" x14ac:dyDescent="0.25">
      <c r="A454" s="339" t="s">
        <v>86</v>
      </c>
      <c r="B454" s="171"/>
      <c r="C454" s="331"/>
      <c r="D454" s="171"/>
      <c r="E454" s="331"/>
      <c r="F454" s="346"/>
      <c r="G454" s="346"/>
      <c r="H454" s="340"/>
    </row>
    <row r="455" spans="1:8" x14ac:dyDescent="0.25">
      <c r="A455" s="339" t="s">
        <v>86</v>
      </c>
      <c r="B455" s="171"/>
      <c r="C455" s="331"/>
      <c r="D455" s="171"/>
      <c r="E455" s="331"/>
      <c r="F455" s="346"/>
      <c r="G455" s="346"/>
      <c r="H455" s="340"/>
    </row>
    <row r="456" spans="1:8" x14ac:dyDescent="0.25">
      <c r="A456" s="339" t="s">
        <v>86</v>
      </c>
      <c r="B456" s="171"/>
      <c r="C456" s="331"/>
      <c r="D456" s="171"/>
      <c r="E456" s="331"/>
      <c r="F456" s="346"/>
      <c r="G456" s="346"/>
      <c r="H456" s="340"/>
    </row>
    <row r="457" spans="1:8" x14ac:dyDescent="0.25">
      <c r="A457" s="339" t="s">
        <v>86</v>
      </c>
      <c r="B457" s="171"/>
      <c r="C457" s="331"/>
      <c r="D457" s="171"/>
      <c r="E457" s="331"/>
      <c r="F457" s="346"/>
      <c r="G457" s="346"/>
      <c r="H457" s="340"/>
    </row>
    <row r="458" spans="1:8" x14ac:dyDescent="0.25">
      <c r="A458" s="339" t="s">
        <v>86</v>
      </c>
      <c r="B458" s="171"/>
      <c r="C458" s="331"/>
      <c r="D458" s="171"/>
      <c r="E458" s="331"/>
      <c r="F458" s="346"/>
      <c r="G458" s="346"/>
      <c r="H458" s="340"/>
    </row>
    <row r="459" spans="1:8" x14ac:dyDescent="0.25">
      <c r="A459" s="339" t="s">
        <v>86</v>
      </c>
      <c r="B459" s="171"/>
      <c r="C459" s="331"/>
      <c r="D459" s="171"/>
      <c r="E459" s="331"/>
      <c r="F459" s="346"/>
      <c r="G459" s="346"/>
      <c r="H459" s="340"/>
    </row>
    <row r="460" spans="1:8" x14ac:dyDescent="0.25">
      <c r="A460" s="339" t="s">
        <v>86</v>
      </c>
      <c r="B460" s="171"/>
      <c r="C460" s="331"/>
      <c r="D460" s="171"/>
      <c r="E460" s="331"/>
      <c r="F460" s="346"/>
      <c r="G460" s="346"/>
      <c r="H460" s="340"/>
    </row>
    <row r="461" spans="1:8" x14ac:dyDescent="0.25">
      <c r="A461" s="339" t="s">
        <v>86</v>
      </c>
      <c r="B461" s="171"/>
      <c r="C461" s="331"/>
      <c r="D461" s="171"/>
      <c r="E461" s="331"/>
      <c r="F461" s="346"/>
      <c r="G461" s="346"/>
      <c r="H461" s="340"/>
    </row>
    <row r="462" spans="1:8" x14ac:dyDescent="0.25">
      <c r="A462" s="339" t="s">
        <v>86</v>
      </c>
      <c r="B462" s="171"/>
      <c r="C462" s="331"/>
      <c r="D462" s="171"/>
      <c r="E462" s="331"/>
      <c r="F462" s="346"/>
      <c r="G462" s="346"/>
      <c r="H462" s="340"/>
    </row>
    <row r="463" spans="1:8" x14ac:dyDescent="0.25">
      <c r="A463" s="339" t="s">
        <v>86</v>
      </c>
      <c r="B463" s="171"/>
      <c r="C463" s="331"/>
      <c r="D463" s="171"/>
      <c r="E463" s="331"/>
      <c r="F463" s="346"/>
      <c r="G463" s="346"/>
      <c r="H463" s="340"/>
    </row>
    <row r="464" spans="1:8" x14ac:dyDescent="0.25">
      <c r="A464" s="339" t="s">
        <v>86</v>
      </c>
      <c r="B464" s="171"/>
      <c r="C464" s="331"/>
      <c r="D464" s="171"/>
      <c r="E464" s="331"/>
      <c r="F464" s="346"/>
      <c r="G464" s="346"/>
      <c r="H464" s="340"/>
    </row>
    <row r="465" spans="1:8" x14ac:dyDescent="0.25">
      <c r="A465" s="339" t="s">
        <v>86</v>
      </c>
      <c r="B465" s="171"/>
      <c r="C465" s="331"/>
      <c r="D465" s="171"/>
      <c r="E465" s="331"/>
      <c r="F465" s="346"/>
      <c r="G465" s="346"/>
      <c r="H465" s="340"/>
    </row>
    <row r="466" spans="1:8" x14ac:dyDescent="0.25">
      <c r="A466" s="339" t="s">
        <v>86</v>
      </c>
      <c r="B466" s="171"/>
      <c r="C466" s="331"/>
      <c r="D466" s="171"/>
      <c r="E466" s="331"/>
      <c r="F466" s="346"/>
      <c r="G466" s="346"/>
      <c r="H466" s="340"/>
    </row>
    <row r="467" spans="1:8" x14ac:dyDescent="0.25">
      <c r="A467" s="339" t="s">
        <v>86</v>
      </c>
      <c r="B467" s="171"/>
      <c r="C467" s="331"/>
      <c r="D467" s="171"/>
      <c r="E467" s="331"/>
      <c r="F467" s="346"/>
      <c r="G467" s="346"/>
      <c r="H467" s="340"/>
    </row>
    <row r="468" spans="1:8" x14ac:dyDescent="0.25">
      <c r="A468" s="339" t="s">
        <v>86</v>
      </c>
      <c r="B468" s="171"/>
      <c r="C468" s="331"/>
      <c r="D468" s="171"/>
      <c r="E468" s="331"/>
      <c r="F468" s="346"/>
      <c r="G468" s="346"/>
      <c r="H468" s="340"/>
    </row>
    <row r="469" spans="1:8" x14ac:dyDescent="0.25">
      <c r="A469" s="339" t="s">
        <v>86</v>
      </c>
      <c r="B469" s="171"/>
      <c r="C469" s="331"/>
      <c r="D469" s="171"/>
      <c r="E469" s="331"/>
      <c r="F469" s="346"/>
      <c r="G469" s="346"/>
      <c r="H469" s="340"/>
    </row>
    <row r="470" spans="1:8" x14ac:dyDescent="0.25">
      <c r="A470" s="339" t="s">
        <v>86</v>
      </c>
      <c r="B470" s="171"/>
      <c r="C470" s="331"/>
      <c r="D470" s="171"/>
      <c r="E470" s="331"/>
      <c r="F470" s="346"/>
      <c r="G470" s="346"/>
      <c r="H470" s="340"/>
    </row>
    <row r="471" spans="1:8" x14ac:dyDescent="0.25">
      <c r="A471" s="339" t="s">
        <v>86</v>
      </c>
      <c r="B471" s="171"/>
      <c r="C471" s="331"/>
      <c r="D471" s="171"/>
      <c r="E471" s="331"/>
      <c r="F471" s="346"/>
      <c r="G471" s="346"/>
      <c r="H471" s="340"/>
    </row>
    <row r="472" spans="1:8" x14ac:dyDescent="0.25">
      <c r="A472" s="339" t="s">
        <v>86</v>
      </c>
      <c r="B472" s="171"/>
      <c r="C472" s="331"/>
      <c r="D472" s="171"/>
      <c r="E472" s="331"/>
      <c r="F472" s="346"/>
      <c r="G472" s="346"/>
      <c r="H472" s="340"/>
    </row>
    <row r="473" spans="1:8" x14ac:dyDescent="0.25">
      <c r="A473" s="339" t="s">
        <v>86</v>
      </c>
      <c r="B473" s="171"/>
      <c r="C473" s="331"/>
      <c r="D473" s="171"/>
      <c r="E473" s="331"/>
      <c r="F473" s="346"/>
      <c r="G473" s="346"/>
      <c r="H473" s="340"/>
    </row>
    <row r="474" spans="1:8" x14ac:dyDescent="0.25">
      <c r="A474" s="339" t="s">
        <v>86</v>
      </c>
      <c r="B474" s="171"/>
      <c r="C474" s="331"/>
      <c r="D474" s="171"/>
      <c r="E474" s="331"/>
      <c r="F474" s="346"/>
      <c r="G474" s="346"/>
      <c r="H474" s="340"/>
    </row>
    <row r="475" spans="1:8" x14ac:dyDescent="0.25">
      <c r="A475" s="339" t="s">
        <v>86</v>
      </c>
      <c r="B475" s="171"/>
      <c r="C475" s="331"/>
      <c r="D475" s="171"/>
      <c r="E475" s="331"/>
      <c r="F475" s="346"/>
      <c r="G475" s="346"/>
      <c r="H475" s="340"/>
    </row>
    <row r="476" spans="1:8" x14ac:dyDescent="0.25">
      <c r="A476" s="339" t="s">
        <v>86</v>
      </c>
      <c r="B476" s="171"/>
      <c r="C476" s="331"/>
      <c r="D476" s="171"/>
      <c r="E476" s="331"/>
      <c r="F476" s="346"/>
      <c r="G476" s="346"/>
      <c r="H476" s="340"/>
    </row>
    <row r="477" spans="1:8" x14ac:dyDescent="0.25">
      <c r="A477" s="339" t="s">
        <v>86</v>
      </c>
      <c r="B477" s="171"/>
      <c r="C477" s="331"/>
      <c r="D477" s="171"/>
      <c r="E477" s="331"/>
      <c r="F477" s="346"/>
      <c r="G477" s="346"/>
      <c r="H477" s="340"/>
    </row>
    <row r="478" spans="1:8" x14ac:dyDescent="0.25">
      <c r="A478" s="339" t="s">
        <v>86</v>
      </c>
      <c r="B478" s="171"/>
      <c r="C478" s="331"/>
      <c r="D478" s="171"/>
      <c r="E478" s="331"/>
      <c r="F478" s="346"/>
      <c r="G478" s="346"/>
      <c r="H478" s="340"/>
    </row>
    <row r="479" spans="1:8" x14ac:dyDescent="0.25">
      <c r="A479" s="339" t="s">
        <v>86</v>
      </c>
      <c r="B479" s="171"/>
      <c r="C479" s="331"/>
      <c r="D479" s="171"/>
      <c r="E479" s="331"/>
      <c r="F479" s="346"/>
      <c r="G479" s="346"/>
      <c r="H479" s="340"/>
    </row>
    <row r="480" spans="1:8" x14ac:dyDescent="0.25">
      <c r="A480" s="339" t="s">
        <v>86</v>
      </c>
      <c r="B480" s="171"/>
      <c r="C480" s="331"/>
      <c r="D480" s="171"/>
      <c r="E480" s="331"/>
      <c r="F480" s="346"/>
      <c r="G480" s="346"/>
      <c r="H480" s="340"/>
    </row>
    <row r="481" spans="1:8" x14ac:dyDescent="0.25">
      <c r="A481" s="339" t="s">
        <v>86</v>
      </c>
      <c r="B481" s="171"/>
      <c r="C481" s="331"/>
      <c r="D481" s="171"/>
      <c r="E481" s="331"/>
      <c r="F481" s="346"/>
      <c r="G481" s="346"/>
      <c r="H481" s="340"/>
    </row>
    <row r="482" spans="1:8" x14ac:dyDescent="0.25">
      <c r="A482" s="339" t="s">
        <v>86</v>
      </c>
      <c r="B482" s="171"/>
      <c r="C482" s="331"/>
      <c r="D482" s="171"/>
      <c r="E482" s="331"/>
      <c r="F482" s="346"/>
      <c r="G482" s="346"/>
      <c r="H482" s="340"/>
    </row>
    <row r="483" spans="1:8" x14ac:dyDescent="0.25">
      <c r="A483" s="339" t="s">
        <v>86</v>
      </c>
      <c r="B483" s="171"/>
      <c r="C483" s="331"/>
      <c r="D483" s="171"/>
      <c r="E483" s="331"/>
      <c r="F483" s="346"/>
      <c r="G483" s="346"/>
      <c r="H483" s="340"/>
    </row>
    <row r="484" spans="1:8" x14ac:dyDescent="0.25">
      <c r="A484" s="339" t="s">
        <v>86</v>
      </c>
      <c r="B484" s="171"/>
      <c r="C484" s="331"/>
      <c r="D484" s="171"/>
      <c r="E484" s="331"/>
      <c r="F484" s="346"/>
      <c r="G484" s="346"/>
      <c r="H484" s="340"/>
    </row>
    <row r="485" spans="1:8" x14ac:dyDescent="0.25">
      <c r="A485" s="339" t="s">
        <v>86</v>
      </c>
      <c r="B485" s="171"/>
      <c r="C485" s="331"/>
      <c r="D485" s="171"/>
      <c r="E485" s="331"/>
      <c r="F485" s="346"/>
      <c r="G485" s="346"/>
      <c r="H485" s="340"/>
    </row>
    <row r="486" spans="1:8" x14ac:dyDescent="0.25">
      <c r="A486" s="339" t="s">
        <v>86</v>
      </c>
      <c r="B486" s="171"/>
      <c r="C486" s="331"/>
      <c r="D486" s="171"/>
      <c r="E486" s="331"/>
      <c r="F486" s="346"/>
      <c r="G486" s="346"/>
      <c r="H486" s="340"/>
    </row>
    <row r="487" spans="1:8" x14ac:dyDescent="0.25">
      <c r="A487" s="339" t="s">
        <v>86</v>
      </c>
      <c r="B487" s="171"/>
      <c r="C487" s="331"/>
      <c r="D487" s="171"/>
      <c r="E487" s="331"/>
      <c r="F487" s="346"/>
      <c r="G487" s="346"/>
      <c r="H487" s="340"/>
    </row>
    <row r="488" spans="1:8" x14ac:dyDescent="0.25">
      <c r="A488" s="339" t="s">
        <v>86</v>
      </c>
      <c r="B488" s="171"/>
      <c r="C488" s="331"/>
      <c r="D488" s="171"/>
      <c r="E488" s="331"/>
      <c r="F488" s="346"/>
      <c r="G488" s="346"/>
      <c r="H488" s="340"/>
    </row>
    <row r="489" spans="1:8" x14ac:dyDescent="0.25">
      <c r="A489" s="339" t="s">
        <v>86</v>
      </c>
      <c r="B489" s="171"/>
      <c r="C489" s="331"/>
      <c r="D489" s="171"/>
      <c r="E489" s="331"/>
      <c r="F489" s="346"/>
      <c r="G489" s="346"/>
      <c r="H489" s="340"/>
    </row>
    <row r="490" spans="1:8" x14ac:dyDescent="0.25">
      <c r="A490" s="339" t="s">
        <v>86</v>
      </c>
      <c r="B490" s="171"/>
      <c r="C490" s="331"/>
      <c r="D490" s="171"/>
      <c r="E490" s="331"/>
      <c r="F490" s="346"/>
      <c r="G490" s="346"/>
      <c r="H490" s="340"/>
    </row>
    <row r="491" spans="1:8" x14ac:dyDescent="0.25">
      <c r="A491" s="339" t="s">
        <v>86</v>
      </c>
      <c r="B491" s="171"/>
      <c r="C491" s="331"/>
      <c r="D491" s="171"/>
      <c r="E491" s="331"/>
      <c r="F491" s="346"/>
      <c r="G491" s="346"/>
      <c r="H491" s="340"/>
    </row>
    <row r="492" spans="1:8" ht="15.75" thickBot="1" x14ac:dyDescent="0.3">
      <c r="A492" s="342" t="s">
        <v>86</v>
      </c>
      <c r="B492" s="343"/>
      <c r="C492" s="197"/>
      <c r="D492" s="343"/>
      <c r="E492" s="197"/>
      <c r="F492" s="347"/>
      <c r="G492" s="347"/>
      <c r="H492" s="344"/>
    </row>
    <row r="493" spans="1:8" ht="15.75" thickBot="1" x14ac:dyDescent="0.3"/>
    <row r="494" spans="1:8" x14ac:dyDescent="0.25">
      <c r="A494" s="158" t="str">
        <f>'Istkosten Netzreserve'!B95</f>
        <v>Kraftwerk 2</v>
      </c>
      <c r="B494" s="184" t="s">
        <v>84</v>
      </c>
      <c r="C494" s="184" t="s">
        <v>85</v>
      </c>
      <c r="D494" s="185" t="s">
        <v>95</v>
      </c>
      <c r="E494" s="185" t="s">
        <v>97</v>
      </c>
      <c r="F494" s="185" t="s">
        <v>88</v>
      </c>
      <c r="G494" s="185" t="s">
        <v>3</v>
      </c>
      <c r="H494" s="185"/>
    </row>
    <row r="495" spans="1:8" x14ac:dyDescent="0.25">
      <c r="A495" s="119" t="str">
        <f>'Istkosten Netzreserve'!B103</f>
        <v>Arbeitskosten</v>
      </c>
      <c r="B495" s="149">
        <f>SUM(B496:B536)</f>
        <v>0</v>
      </c>
      <c r="C495" s="248">
        <f>SUM(C496:C536)</f>
        <v>0</v>
      </c>
      <c r="D495" s="169">
        <f>SUM(D497:D536)</f>
        <v>0</v>
      </c>
      <c r="E495" s="249">
        <f>SUM(E497:E536)</f>
        <v>0</v>
      </c>
      <c r="F495" s="249"/>
      <c r="G495" s="250"/>
      <c r="H495" s="250"/>
    </row>
    <row r="496" spans="1:8" x14ac:dyDescent="0.25">
      <c r="A496" s="106"/>
      <c r="B496" s="252"/>
      <c r="C496" s="252"/>
      <c r="D496" s="161"/>
      <c r="E496" s="161"/>
      <c r="F496" s="251"/>
      <c r="G496" s="251"/>
      <c r="H496" s="251"/>
    </row>
    <row r="497" spans="1:8" x14ac:dyDescent="0.25">
      <c r="A497" s="339" t="s">
        <v>86</v>
      </c>
      <c r="B497" s="171"/>
      <c r="C497" s="331"/>
      <c r="D497" s="171"/>
      <c r="E497" s="331"/>
      <c r="F497" s="346"/>
      <c r="G497" s="346"/>
      <c r="H497" s="331"/>
    </row>
    <row r="498" spans="1:8" x14ac:dyDescent="0.25">
      <c r="A498" s="339" t="s">
        <v>86</v>
      </c>
      <c r="B498" s="171"/>
      <c r="C498" s="331"/>
      <c r="D498" s="171"/>
      <c r="E498" s="331"/>
      <c r="F498" s="346"/>
      <c r="G498" s="346"/>
      <c r="H498" s="331"/>
    </row>
    <row r="499" spans="1:8" x14ac:dyDescent="0.25">
      <c r="A499" s="339" t="s">
        <v>86</v>
      </c>
      <c r="B499" s="171"/>
      <c r="C499" s="331"/>
      <c r="D499" s="171"/>
      <c r="E499" s="331"/>
      <c r="F499" s="346"/>
      <c r="G499" s="346"/>
      <c r="H499" s="331"/>
    </row>
    <row r="500" spans="1:8" x14ac:dyDescent="0.25">
      <c r="A500" s="339" t="s">
        <v>86</v>
      </c>
      <c r="B500" s="171"/>
      <c r="C500" s="331"/>
      <c r="D500" s="171"/>
      <c r="E500" s="331"/>
      <c r="F500" s="346"/>
      <c r="G500" s="346"/>
      <c r="H500" s="331"/>
    </row>
    <row r="501" spans="1:8" x14ac:dyDescent="0.25">
      <c r="A501" s="339" t="s">
        <v>86</v>
      </c>
      <c r="B501" s="171"/>
      <c r="C501" s="331"/>
      <c r="D501" s="171"/>
      <c r="E501" s="331"/>
      <c r="F501" s="346"/>
      <c r="G501" s="346"/>
      <c r="H501" s="331"/>
    </row>
    <row r="502" spans="1:8" x14ac:dyDescent="0.25">
      <c r="A502" s="339" t="s">
        <v>86</v>
      </c>
      <c r="B502" s="171"/>
      <c r="C502" s="331"/>
      <c r="D502" s="171"/>
      <c r="E502" s="331"/>
      <c r="F502" s="346"/>
      <c r="G502" s="346"/>
      <c r="H502" s="331"/>
    </row>
    <row r="503" spans="1:8" x14ac:dyDescent="0.25">
      <c r="A503" s="339" t="s">
        <v>86</v>
      </c>
      <c r="B503" s="171"/>
      <c r="C503" s="331"/>
      <c r="D503" s="171"/>
      <c r="E503" s="331"/>
      <c r="F503" s="346"/>
      <c r="G503" s="346"/>
      <c r="H503" s="331"/>
    </row>
    <row r="504" spans="1:8" x14ac:dyDescent="0.25">
      <c r="A504" s="339" t="s">
        <v>86</v>
      </c>
      <c r="B504" s="171"/>
      <c r="C504" s="331"/>
      <c r="D504" s="171"/>
      <c r="E504" s="331"/>
      <c r="F504" s="346"/>
      <c r="G504" s="346"/>
      <c r="H504" s="331"/>
    </row>
    <row r="505" spans="1:8" x14ac:dyDescent="0.25">
      <c r="A505" s="339" t="s">
        <v>86</v>
      </c>
      <c r="B505" s="171"/>
      <c r="C505" s="331"/>
      <c r="D505" s="171"/>
      <c r="E505" s="331"/>
      <c r="F505" s="346"/>
      <c r="G505" s="346"/>
      <c r="H505" s="331"/>
    </row>
    <row r="506" spans="1:8" x14ac:dyDescent="0.25">
      <c r="A506" s="339" t="s">
        <v>86</v>
      </c>
      <c r="B506" s="171"/>
      <c r="C506" s="331"/>
      <c r="D506" s="171"/>
      <c r="E506" s="331"/>
      <c r="F506" s="346"/>
      <c r="G506" s="346"/>
      <c r="H506" s="331"/>
    </row>
    <row r="507" spans="1:8" x14ac:dyDescent="0.25">
      <c r="A507" s="339" t="s">
        <v>86</v>
      </c>
      <c r="B507" s="171"/>
      <c r="C507" s="331"/>
      <c r="D507" s="171"/>
      <c r="E507" s="331"/>
      <c r="F507" s="346"/>
      <c r="G507" s="346"/>
      <c r="H507" s="331"/>
    </row>
    <row r="508" spans="1:8" x14ac:dyDescent="0.25">
      <c r="A508" s="339" t="s">
        <v>86</v>
      </c>
      <c r="B508" s="171"/>
      <c r="C508" s="331"/>
      <c r="D508" s="171"/>
      <c r="E508" s="331"/>
      <c r="F508" s="346"/>
      <c r="G508" s="346"/>
      <c r="H508" s="331"/>
    </row>
    <row r="509" spans="1:8" x14ac:dyDescent="0.25">
      <c r="A509" s="339" t="s">
        <v>86</v>
      </c>
      <c r="B509" s="171"/>
      <c r="C509" s="331"/>
      <c r="D509" s="171"/>
      <c r="E509" s="331"/>
      <c r="F509" s="346"/>
      <c r="G509" s="346"/>
      <c r="H509" s="331"/>
    </row>
    <row r="510" spans="1:8" x14ac:dyDescent="0.25">
      <c r="A510" s="339" t="s">
        <v>86</v>
      </c>
      <c r="B510" s="171"/>
      <c r="C510" s="331"/>
      <c r="D510" s="171"/>
      <c r="E510" s="331"/>
      <c r="F510" s="346"/>
      <c r="G510" s="346"/>
      <c r="H510" s="331"/>
    </row>
    <row r="511" spans="1:8" x14ac:dyDescent="0.25">
      <c r="A511" s="339" t="s">
        <v>86</v>
      </c>
      <c r="B511" s="171"/>
      <c r="C511" s="331"/>
      <c r="D511" s="171"/>
      <c r="E511" s="331"/>
      <c r="F511" s="346"/>
      <c r="G511" s="346"/>
      <c r="H511" s="331"/>
    </row>
    <row r="512" spans="1:8" x14ac:dyDescent="0.25">
      <c r="A512" s="339" t="s">
        <v>86</v>
      </c>
      <c r="B512" s="171"/>
      <c r="C512" s="331"/>
      <c r="D512" s="171"/>
      <c r="E512" s="331"/>
      <c r="F512" s="346"/>
      <c r="G512" s="346"/>
      <c r="H512" s="331"/>
    </row>
    <row r="513" spans="1:8" x14ac:dyDescent="0.25">
      <c r="A513" s="339" t="s">
        <v>86</v>
      </c>
      <c r="B513" s="171"/>
      <c r="C513" s="331"/>
      <c r="D513" s="171"/>
      <c r="E513" s="331"/>
      <c r="F513" s="346"/>
      <c r="G513" s="346"/>
      <c r="H513" s="331"/>
    </row>
    <row r="514" spans="1:8" x14ac:dyDescent="0.25">
      <c r="A514" s="339" t="s">
        <v>86</v>
      </c>
      <c r="B514" s="171"/>
      <c r="C514" s="331"/>
      <c r="D514" s="171"/>
      <c r="E514" s="331"/>
      <c r="F514" s="346"/>
      <c r="G514" s="346"/>
      <c r="H514" s="331"/>
    </row>
    <row r="515" spans="1:8" x14ac:dyDescent="0.25">
      <c r="A515" s="339" t="s">
        <v>86</v>
      </c>
      <c r="B515" s="171"/>
      <c r="C515" s="331"/>
      <c r="D515" s="171"/>
      <c r="E515" s="331"/>
      <c r="F515" s="346"/>
      <c r="G515" s="346"/>
      <c r="H515" s="331"/>
    </row>
    <row r="516" spans="1:8" x14ac:dyDescent="0.25">
      <c r="A516" s="339" t="s">
        <v>86</v>
      </c>
      <c r="B516" s="171"/>
      <c r="C516" s="331"/>
      <c r="D516" s="171"/>
      <c r="E516" s="331"/>
      <c r="F516" s="346"/>
      <c r="G516" s="346"/>
      <c r="H516" s="331"/>
    </row>
    <row r="517" spans="1:8" x14ac:dyDescent="0.25">
      <c r="A517" s="339" t="s">
        <v>86</v>
      </c>
      <c r="B517" s="171"/>
      <c r="C517" s="331"/>
      <c r="D517" s="171"/>
      <c r="E517" s="331"/>
      <c r="F517" s="346"/>
      <c r="G517" s="346"/>
      <c r="H517" s="331"/>
    </row>
    <row r="518" spans="1:8" x14ac:dyDescent="0.25">
      <c r="A518" s="339" t="s">
        <v>86</v>
      </c>
      <c r="B518" s="171"/>
      <c r="C518" s="331"/>
      <c r="D518" s="171"/>
      <c r="E518" s="331"/>
      <c r="F518" s="346"/>
      <c r="G518" s="346"/>
      <c r="H518" s="331"/>
    </row>
    <row r="519" spans="1:8" x14ac:dyDescent="0.25">
      <c r="A519" s="339" t="s">
        <v>86</v>
      </c>
      <c r="B519" s="171"/>
      <c r="C519" s="331"/>
      <c r="D519" s="171"/>
      <c r="E519" s="331"/>
      <c r="F519" s="346"/>
      <c r="G519" s="346"/>
      <c r="H519" s="331"/>
    </row>
    <row r="520" spans="1:8" x14ac:dyDescent="0.25">
      <c r="A520" s="339" t="s">
        <v>86</v>
      </c>
      <c r="B520" s="171"/>
      <c r="C520" s="331"/>
      <c r="D520" s="171"/>
      <c r="E520" s="331"/>
      <c r="F520" s="346"/>
      <c r="G520" s="346"/>
      <c r="H520" s="331"/>
    </row>
    <row r="521" spans="1:8" x14ac:dyDescent="0.25">
      <c r="A521" s="339" t="s">
        <v>86</v>
      </c>
      <c r="B521" s="171"/>
      <c r="C521" s="331"/>
      <c r="D521" s="171"/>
      <c r="E521" s="331"/>
      <c r="F521" s="346"/>
      <c r="G521" s="346"/>
      <c r="H521" s="331"/>
    </row>
    <row r="522" spans="1:8" x14ac:dyDescent="0.25">
      <c r="A522" s="339" t="s">
        <v>86</v>
      </c>
      <c r="B522" s="171"/>
      <c r="C522" s="331"/>
      <c r="D522" s="171"/>
      <c r="E522" s="331"/>
      <c r="F522" s="346"/>
      <c r="G522" s="346"/>
      <c r="H522" s="331"/>
    </row>
    <row r="523" spans="1:8" x14ac:dyDescent="0.25">
      <c r="A523" s="339" t="s">
        <v>86</v>
      </c>
      <c r="B523" s="171"/>
      <c r="C523" s="331"/>
      <c r="D523" s="171"/>
      <c r="E523" s="331"/>
      <c r="F523" s="346"/>
      <c r="G523" s="346"/>
      <c r="H523" s="331"/>
    </row>
    <row r="524" spans="1:8" x14ac:dyDescent="0.25">
      <c r="A524" s="339" t="s">
        <v>86</v>
      </c>
      <c r="B524" s="171"/>
      <c r="C524" s="331"/>
      <c r="D524" s="171"/>
      <c r="E524" s="331"/>
      <c r="F524" s="346"/>
      <c r="G524" s="346"/>
      <c r="H524" s="331"/>
    </row>
    <row r="525" spans="1:8" x14ac:dyDescent="0.25">
      <c r="A525" s="339" t="s">
        <v>86</v>
      </c>
      <c r="B525" s="171"/>
      <c r="C525" s="331"/>
      <c r="D525" s="171"/>
      <c r="E525" s="331"/>
      <c r="F525" s="346"/>
      <c r="G525" s="346"/>
      <c r="H525" s="331"/>
    </row>
    <row r="526" spans="1:8" x14ac:dyDescent="0.25">
      <c r="A526" s="339" t="s">
        <v>86</v>
      </c>
      <c r="B526" s="171"/>
      <c r="C526" s="331"/>
      <c r="D526" s="171"/>
      <c r="E526" s="331"/>
      <c r="F526" s="346"/>
      <c r="G526" s="346"/>
      <c r="H526" s="331"/>
    </row>
    <row r="527" spans="1:8" x14ac:dyDescent="0.25">
      <c r="A527" s="339" t="s">
        <v>86</v>
      </c>
      <c r="B527" s="171"/>
      <c r="C527" s="331"/>
      <c r="D527" s="171"/>
      <c r="E527" s="331"/>
      <c r="F527" s="346"/>
      <c r="G527" s="346"/>
      <c r="H527" s="331"/>
    </row>
    <row r="528" spans="1:8" x14ac:dyDescent="0.25">
      <c r="A528" s="339" t="s">
        <v>86</v>
      </c>
      <c r="B528" s="171"/>
      <c r="C528" s="331"/>
      <c r="D528" s="171"/>
      <c r="E528" s="331"/>
      <c r="F528" s="346"/>
      <c r="G528" s="346"/>
      <c r="H528" s="331"/>
    </row>
    <row r="529" spans="1:8" x14ac:dyDescent="0.25">
      <c r="A529" s="339" t="s">
        <v>86</v>
      </c>
      <c r="B529" s="171"/>
      <c r="C529" s="331"/>
      <c r="D529" s="171"/>
      <c r="E529" s="331"/>
      <c r="F529" s="346"/>
      <c r="G529" s="346"/>
      <c r="H529" s="331"/>
    </row>
    <row r="530" spans="1:8" x14ac:dyDescent="0.25">
      <c r="A530" s="339" t="s">
        <v>86</v>
      </c>
      <c r="B530" s="171"/>
      <c r="C530" s="331"/>
      <c r="D530" s="171"/>
      <c r="E530" s="331"/>
      <c r="F530" s="346"/>
      <c r="G530" s="346"/>
      <c r="H530" s="331"/>
    </row>
    <row r="531" spans="1:8" x14ac:dyDescent="0.25">
      <c r="A531" s="339" t="s">
        <v>86</v>
      </c>
      <c r="B531" s="171"/>
      <c r="C531" s="331"/>
      <c r="D531" s="171"/>
      <c r="E531" s="331"/>
      <c r="F531" s="346"/>
      <c r="G531" s="346"/>
      <c r="H531" s="331"/>
    </row>
    <row r="532" spans="1:8" x14ac:dyDescent="0.25">
      <c r="A532" s="339" t="s">
        <v>86</v>
      </c>
      <c r="B532" s="171"/>
      <c r="C532" s="331"/>
      <c r="D532" s="171"/>
      <c r="E532" s="331"/>
      <c r="F532" s="346"/>
      <c r="G532" s="346"/>
      <c r="H532" s="331"/>
    </row>
    <row r="533" spans="1:8" x14ac:dyDescent="0.25">
      <c r="A533" s="339" t="s">
        <v>86</v>
      </c>
      <c r="B533" s="171"/>
      <c r="C533" s="331"/>
      <c r="D533" s="171"/>
      <c r="E533" s="331"/>
      <c r="F533" s="346"/>
      <c r="G533" s="346"/>
      <c r="H533" s="331"/>
    </row>
    <row r="534" spans="1:8" x14ac:dyDescent="0.25">
      <c r="A534" s="339" t="s">
        <v>86</v>
      </c>
      <c r="B534" s="171"/>
      <c r="C534" s="331"/>
      <c r="D534" s="171"/>
      <c r="E534" s="331"/>
      <c r="F534" s="346"/>
      <c r="G534" s="346"/>
      <c r="H534" s="331"/>
    </row>
    <row r="535" spans="1:8" x14ac:dyDescent="0.25">
      <c r="A535" s="339" t="s">
        <v>86</v>
      </c>
      <c r="B535" s="171"/>
      <c r="C535" s="331"/>
      <c r="D535" s="171"/>
      <c r="E535" s="331"/>
      <c r="F535" s="346"/>
      <c r="G535" s="346"/>
      <c r="H535" s="331"/>
    </row>
    <row r="536" spans="1:8" ht="15.75" thickBot="1" x14ac:dyDescent="0.3">
      <c r="A536" s="342" t="s">
        <v>86</v>
      </c>
      <c r="B536" s="343"/>
      <c r="C536" s="197"/>
      <c r="D536" s="343"/>
      <c r="E536" s="197"/>
      <c r="F536" s="347"/>
      <c r="G536" s="347"/>
      <c r="H536" s="331"/>
    </row>
    <row r="537" spans="1:8" ht="15.75" thickBot="1" x14ac:dyDescent="0.3"/>
    <row r="538" spans="1:8" x14ac:dyDescent="0.25">
      <c r="A538" s="158" t="str">
        <f>'Istkosten Netzreserve'!B113</f>
        <v>Kraftwerk 3</v>
      </c>
      <c r="B538" s="184" t="s">
        <v>84</v>
      </c>
      <c r="C538" s="184" t="s">
        <v>85</v>
      </c>
      <c r="D538" s="185" t="s">
        <v>95</v>
      </c>
      <c r="E538" s="185" t="s">
        <v>97</v>
      </c>
      <c r="F538" s="185" t="s">
        <v>88</v>
      </c>
      <c r="G538" s="185" t="s">
        <v>3</v>
      </c>
      <c r="H538" s="185"/>
    </row>
    <row r="539" spans="1:8" x14ac:dyDescent="0.25">
      <c r="A539" s="119" t="str">
        <f>'Istkosten Netzreserve'!B121</f>
        <v>Arbeitskosten</v>
      </c>
      <c r="B539" s="149">
        <f>SUM(B540:B580)</f>
        <v>0</v>
      </c>
      <c r="C539" s="248">
        <f>SUM(C540:C580)</f>
        <v>0</v>
      </c>
      <c r="D539" s="169">
        <f>SUM(D541:D580)</f>
        <v>0</v>
      </c>
      <c r="E539" s="249">
        <f>SUM(E541:E580)</f>
        <v>0</v>
      </c>
      <c r="F539" s="249"/>
      <c r="G539" s="250"/>
      <c r="H539" s="250"/>
    </row>
    <row r="540" spans="1:8" x14ac:dyDescent="0.25">
      <c r="A540" s="106"/>
      <c r="B540" s="252"/>
      <c r="C540" s="252"/>
      <c r="D540" s="161"/>
      <c r="E540" s="161"/>
      <c r="F540" s="251"/>
      <c r="G540" s="251"/>
      <c r="H540" s="251"/>
    </row>
    <row r="541" spans="1:8" x14ac:dyDescent="0.25">
      <c r="A541" s="339" t="s">
        <v>86</v>
      </c>
      <c r="B541" s="171"/>
      <c r="C541" s="331"/>
      <c r="D541" s="171"/>
      <c r="E541" s="331"/>
      <c r="F541" s="346"/>
      <c r="G541" s="346"/>
      <c r="H541" s="331"/>
    </row>
    <row r="542" spans="1:8" x14ac:dyDescent="0.25">
      <c r="A542" s="339" t="s">
        <v>86</v>
      </c>
      <c r="B542" s="171"/>
      <c r="C542" s="331"/>
      <c r="D542" s="171"/>
      <c r="E542" s="331"/>
      <c r="F542" s="346"/>
      <c r="G542" s="346"/>
      <c r="H542" s="331"/>
    </row>
    <row r="543" spans="1:8" x14ac:dyDescent="0.25">
      <c r="A543" s="339" t="s">
        <v>86</v>
      </c>
      <c r="B543" s="171"/>
      <c r="C543" s="331"/>
      <c r="D543" s="171"/>
      <c r="E543" s="331"/>
      <c r="F543" s="346"/>
      <c r="G543" s="346"/>
      <c r="H543" s="331"/>
    </row>
    <row r="544" spans="1:8" x14ac:dyDescent="0.25">
      <c r="A544" s="339" t="s">
        <v>86</v>
      </c>
      <c r="B544" s="171"/>
      <c r="C544" s="331"/>
      <c r="D544" s="171"/>
      <c r="E544" s="331"/>
      <c r="F544" s="346"/>
      <c r="G544" s="346"/>
      <c r="H544" s="331"/>
    </row>
    <row r="545" spans="1:8" x14ac:dyDescent="0.25">
      <c r="A545" s="339" t="s">
        <v>86</v>
      </c>
      <c r="B545" s="171"/>
      <c r="C545" s="331"/>
      <c r="D545" s="171"/>
      <c r="E545" s="331"/>
      <c r="F545" s="346"/>
      <c r="G545" s="346"/>
      <c r="H545" s="331"/>
    </row>
    <row r="546" spans="1:8" x14ac:dyDescent="0.25">
      <c r="A546" s="339" t="s">
        <v>86</v>
      </c>
      <c r="B546" s="171"/>
      <c r="C546" s="331"/>
      <c r="D546" s="171"/>
      <c r="E546" s="331"/>
      <c r="F546" s="346"/>
      <c r="G546" s="346"/>
      <c r="H546" s="331"/>
    </row>
    <row r="547" spans="1:8" x14ac:dyDescent="0.25">
      <c r="A547" s="339" t="s">
        <v>86</v>
      </c>
      <c r="B547" s="171"/>
      <c r="C547" s="331"/>
      <c r="D547" s="171"/>
      <c r="E547" s="331"/>
      <c r="F547" s="346"/>
      <c r="G547" s="346"/>
      <c r="H547" s="331"/>
    </row>
    <row r="548" spans="1:8" x14ac:dyDescent="0.25">
      <c r="A548" s="339" t="s">
        <v>86</v>
      </c>
      <c r="B548" s="171"/>
      <c r="C548" s="331"/>
      <c r="D548" s="171"/>
      <c r="E548" s="331"/>
      <c r="F548" s="346"/>
      <c r="G548" s="346"/>
      <c r="H548" s="331"/>
    </row>
    <row r="549" spans="1:8" x14ac:dyDescent="0.25">
      <c r="A549" s="339" t="s">
        <v>86</v>
      </c>
      <c r="B549" s="171"/>
      <c r="C549" s="331"/>
      <c r="D549" s="171"/>
      <c r="E549" s="331"/>
      <c r="F549" s="346"/>
      <c r="G549" s="346"/>
      <c r="H549" s="331"/>
    </row>
    <row r="550" spans="1:8" x14ac:dyDescent="0.25">
      <c r="A550" s="339" t="s">
        <v>86</v>
      </c>
      <c r="B550" s="171"/>
      <c r="C550" s="331"/>
      <c r="D550" s="171"/>
      <c r="E550" s="331"/>
      <c r="F550" s="346"/>
      <c r="G550" s="346"/>
      <c r="H550" s="331"/>
    </row>
    <row r="551" spans="1:8" x14ac:dyDescent="0.25">
      <c r="A551" s="339" t="s">
        <v>86</v>
      </c>
      <c r="B551" s="171"/>
      <c r="C551" s="331"/>
      <c r="D551" s="171"/>
      <c r="E551" s="331"/>
      <c r="F551" s="346"/>
      <c r="G551" s="346"/>
      <c r="H551" s="331"/>
    </row>
    <row r="552" spans="1:8" x14ac:dyDescent="0.25">
      <c r="A552" s="339" t="s">
        <v>86</v>
      </c>
      <c r="B552" s="171"/>
      <c r="C552" s="331"/>
      <c r="D552" s="171"/>
      <c r="E552" s="331"/>
      <c r="F552" s="346"/>
      <c r="G552" s="346"/>
      <c r="H552" s="331"/>
    </row>
    <row r="553" spans="1:8" x14ac:dyDescent="0.25">
      <c r="A553" s="339" t="s">
        <v>86</v>
      </c>
      <c r="B553" s="171"/>
      <c r="C553" s="331"/>
      <c r="D553" s="171"/>
      <c r="E553" s="331"/>
      <c r="F553" s="346"/>
      <c r="G553" s="346"/>
      <c r="H553" s="331"/>
    </row>
    <row r="554" spans="1:8" x14ac:dyDescent="0.25">
      <c r="A554" s="339" t="s">
        <v>86</v>
      </c>
      <c r="B554" s="171"/>
      <c r="C554" s="331"/>
      <c r="D554" s="171"/>
      <c r="E554" s="331"/>
      <c r="F554" s="346"/>
      <c r="G554" s="346"/>
      <c r="H554" s="331"/>
    </row>
    <row r="555" spans="1:8" x14ac:dyDescent="0.25">
      <c r="A555" s="339" t="s">
        <v>86</v>
      </c>
      <c r="B555" s="171"/>
      <c r="C555" s="331"/>
      <c r="D555" s="171"/>
      <c r="E555" s="331"/>
      <c r="F555" s="346"/>
      <c r="G555" s="346"/>
      <c r="H555" s="331"/>
    </row>
    <row r="556" spans="1:8" x14ac:dyDescent="0.25">
      <c r="A556" s="339" t="s">
        <v>86</v>
      </c>
      <c r="B556" s="171"/>
      <c r="C556" s="331"/>
      <c r="D556" s="171"/>
      <c r="E556" s="331"/>
      <c r="F556" s="346"/>
      <c r="G556" s="346"/>
      <c r="H556" s="331"/>
    </row>
    <row r="557" spans="1:8" x14ac:dyDescent="0.25">
      <c r="A557" s="339" t="s">
        <v>86</v>
      </c>
      <c r="B557" s="171"/>
      <c r="C557" s="331"/>
      <c r="D557" s="171"/>
      <c r="E557" s="331"/>
      <c r="F557" s="346"/>
      <c r="G557" s="346"/>
      <c r="H557" s="331"/>
    </row>
    <row r="558" spans="1:8" x14ac:dyDescent="0.25">
      <c r="A558" s="339" t="s">
        <v>86</v>
      </c>
      <c r="B558" s="171"/>
      <c r="C558" s="331"/>
      <c r="D558" s="171"/>
      <c r="E558" s="331"/>
      <c r="F558" s="346"/>
      <c r="G558" s="346"/>
      <c r="H558" s="331"/>
    </row>
    <row r="559" spans="1:8" x14ac:dyDescent="0.25">
      <c r="A559" s="339" t="s">
        <v>86</v>
      </c>
      <c r="B559" s="171"/>
      <c r="C559" s="331"/>
      <c r="D559" s="171"/>
      <c r="E559" s="331"/>
      <c r="F559" s="346"/>
      <c r="G559" s="346"/>
      <c r="H559" s="331"/>
    </row>
    <row r="560" spans="1:8" x14ac:dyDescent="0.25">
      <c r="A560" s="339" t="s">
        <v>86</v>
      </c>
      <c r="B560" s="171"/>
      <c r="C560" s="331"/>
      <c r="D560" s="171"/>
      <c r="E560" s="331"/>
      <c r="F560" s="346"/>
      <c r="G560" s="346"/>
      <c r="H560" s="331"/>
    </row>
    <row r="561" spans="1:8" x14ac:dyDescent="0.25">
      <c r="A561" s="339" t="s">
        <v>86</v>
      </c>
      <c r="B561" s="171"/>
      <c r="C561" s="331"/>
      <c r="D561" s="171"/>
      <c r="E561" s="331"/>
      <c r="F561" s="346"/>
      <c r="G561" s="346"/>
      <c r="H561" s="331"/>
    </row>
    <row r="562" spans="1:8" x14ac:dyDescent="0.25">
      <c r="A562" s="339" t="s">
        <v>86</v>
      </c>
      <c r="B562" s="171"/>
      <c r="C562" s="331"/>
      <c r="D562" s="171"/>
      <c r="E562" s="331"/>
      <c r="F562" s="346"/>
      <c r="G562" s="346"/>
      <c r="H562" s="331"/>
    </row>
    <row r="563" spans="1:8" x14ac:dyDescent="0.25">
      <c r="A563" s="339" t="s">
        <v>86</v>
      </c>
      <c r="B563" s="171"/>
      <c r="C563" s="331"/>
      <c r="D563" s="171"/>
      <c r="E563" s="331"/>
      <c r="F563" s="346"/>
      <c r="G563" s="346"/>
      <c r="H563" s="331"/>
    </row>
    <row r="564" spans="1:8" x14ac:dyDescent="0.25">
      <c r="A564" s="339" t="s">
        <v>86</v>
      </c>
      <c r="B564" s="171"/>
      <c r="C564" s="331"/>
      <c r="D564" s="171"/>
      <c r="E564" s="331"/>
      <c r="F564" s="346"/>
      <c r="G564" s="346"/>
      <c r="H564" s="331"/>
    </row>
    <row r="565" spans="1:8" x14ac:dyDescent="0.25">
      <c r="A565" s="339" t="s">
        <v>86</v>
      </c>
      <c r="B565" s="171"/>
      <c r="C565" s="331"/>
      <c r="D565" s="171"/>
      <c r="E565" s="331"/>
      <c r="F565" s="346"/>
      <c r="G565" s="346"/>
      <c r="H565" s="331"/>
    </row>
    <row r="566" spans="1:8" x14ac:dyDescent="0.25">
      <c r="A566" s="339" t="s">
        <v>86</v>
      </c>
      <c r="B566" s="171"/>
      <c r="C566" s="331"/>
      <c r="D566" s="171"/>
      <c r="E566" s="331"/>
      <c r="F566" s="346"/>
      <c r="G566" s="346"/>
      <c r="H566" s="331"/>
    </row>
    <row r="567" spans="1:8" x14ac:dyDescent="0.25">
      <c r="A567" s="339" t="s">
        <v>86</v>
      </c>
      <c r="B567" s="171"/>
      <c r="C567" s="331"/>
      <c r="D567" s="171"/>
      <c r="E567" s="331"/>
      <c r="F567" s="346"/>
      <c r="G567" s="346"/>
      <c r="H567" s="331"/>
    </row>
    <row r="568" spans="1:8" x14ac:dyDescent="0.25">
      <c r="A568" s="339" t="s">
        <v>86</v>
      </c>
      <c r="B568" s="171"/>
      <c r="C568" s="331"/>
      <c r="D568" s="171"/>
      <c r="E568" s="331"/>
      <c r="F568" s="346"/>
      <c r="G568" s="346"/>
      <c r="H568" s="331"/>
    </row>
    <row r="569" spans="1:8" x14ac:dyDescent="0.25">
      <c r="A569" s="339" t="s">
        <v>86</v>
      </c>
      <c r="B569" s="171"/>
      <c r="C569" s="331"/>
      <c r="D569" s="171"/>
      <c r="E569" s="331"/>
      <c r="F569" s="346"/>
      <c r="G569" s="346"/>
      <c r="H569" s="331"/>
    </row>
    <row r="570" spans="1:8" x14ac:dyDescent="0.25">
      <c r="A570" s="339" t="s">
        <v>86</v>
      </c>
      <c r="B570" s="171"/>
      <c r="C570" s="331"/>
      <c r="D570" s="171"/>
      <c r="E570" s="331"/>
      <c r="F570" s="346"/>
      <c r="G570" s="346"/>
      <c r="H570" s="331"/>
    </row>
    <row r="571" spans="1:8" x14ac:dyDescent="0.25">
      <c r="A571" s="339" t="s">
        <v>86</v>
      </c>
      <c r="B571" s="171"/>
      <c r="C571" s="331"/>
      <c r="D571" s="171"/>
      <c r="E571" s="331"/>
      <c r="F571" s="346"/>
      <c r="G571" s="346"/>
      <c r="H571" s="331"/>
    </row>
    <row r="572" spans="1:8" x14ac:dyDescent="0.25">
      <c r="A572" s="339" t="s">
        <v>86</v>
      </c>
      <c r="B572" s="171"/>
      <c r="C572" s="331"/>
      <c r="D572" s="171"/>
      <c r="E572" s="331"/>
      <c r="F572" s="346"/>
      <c r="G572" s="346"/>
      <c r="H572" s="331"/>
    </row>
    <row r="573" spans="1:8" x14ac:dyDescent="0.25">
      <c r="A573" s="339" t="s">
        <v>86</v>
      </c>
      <c r="B573" s="171"/>
      <c r="C573" s="331"/>
      <c r="D573" s="171"/>
      <c r="E573" s="331"/>
      <c r="F573" s="346"/>
      <c r="G573" s="346"/>
      <c r="H573" s="331"/>
    </row>
    <row r="574" spans="1:8" x14ac:dyDescent="0.25">
      <c r="A574" s="339" t="s">
        <v>86</v>
      </c>
      <c r="B574" s="171"/>
      <c r="C574" s="331"/>
      <c r="D574" s="171"/>
      <c r="E574" s="331"/>
      <c r="F574" s="346"/>
      <c r="G574" s="346"/>
      <c r="H574" s="331"/>
    </row>
    <row r="575" spans="1:8" x14ac:dyDescent="0.25">
      <c r="A575" s="339" t="s">
        <v>86</v>
      </c>
      <c r="B575" s="171"/>
      <c r="C575" s="331"/>
      <c r="D575" s="171"/>
      <c r="E575" s="331"/>
      <c r="F575" s="346"/>
      <c r="G575" s="346"/>
      <c r="H575" s="331"/>
    </row>
    <row r="576" spans="1:8" x14ac:dyDescent="0.25">
      <c r="A576" s="339" t="s">
        <v>86</v>
      </c>
      <c r="B576" s="171"/>
      <c r="C576" s="331"/>
      <c r="D576" s="171"/>
      <c r="E576" s="331"/>
      <c r="F576" s="346"/>
      <c r="G576" s="346"/>
      <c r="H576" s="331"/>
    </row>
    <row r="577" spans="1:8" x14ac:dyDescent="0.25">
      <c r="A577" s="339" t="s">
        <v>86</v>
      </c>
      <c r="B577" s="171"/>
      <c r="C577" s="331"/>
      <c r="D577" s="171"/>
      <c r="E577" s="331"/>
      <c r="F577" s="346"/>
      <c r="G577" s="346"/>
      <c r="H577" s="331"/>
    </row>
    <row r="578" spans="1:8" x14ac:dyDescent="0.25">
      <c r="A578" s="339" t="s">
        <v>86</v>
      </c>
      <c r="B578" s="171"/>
      <c r="C578" s="331"/>
      <c r="D578" s="171"/>
      <c r="E578" s="331"/>
      <c r="F578" s="346"/>
      <c r="G578" s="346"/>
      <c r="H578" s="331"/>
    </row>
    <row r="579" spans="1:8" x14ac:dyDescent="0.25">
      <c r="A579" s="339" t="s">
        <v>86</v>
      </c>
      <c r="B579" s="171"/>
      <c r="C579" s="331"/>
      <c r="D579" s="171"/>
      <c r="E579" s="331"/>
      <c r="F579" s="346"/>
      <c r="G579" s="346"/>
      <c r="H579" s="331"/>
    </row>
    <row r="580" spans="1:8" ht="15.75" thickBot="1" x14ac:dyDescent="0.3">
      <c r="A580" s="342" t="s">
        <v>86</v>
      </c>
      <c r="B580" s="343"/>
      <c r="C580" s="197"/>
      <c r="D580" s="343"/>
      <c r="E580" s="197"/>
      <c r="F580" s="347"/>
      <c r="G580" s="347"/>
      <c r="H580" s="331"/>
    </row>
    <row r="581" spans="1:8" ht="15.75" thickBot="1" x14ac:dyDescent="0.3"/>
    <row r="582" spans="1:8" x14ac:dyDescent="0.25">
      <c r="A582" s="158" t="str">
        <f>'Istkosten Netzreserve'!B131</f>
        <v>Kraftwerk 4</v>
      </c>
      <c r="B582" s="184" t="s">
        <v>84</v>
      </c>
      <c r="C582" s="184" t="s">
        <v>85</v>
      </c>
      <c r="D582" s="185" t="s">
        <v>95</v>
      </c>
      <c r="E582" s="185" t="s">
        <v>97</v>
      </c>
      <c r="F582" s="185" t="s">
        <v>88</v>
      </c>
      <c r="G582" s="185" t="s">
        <v>3</v>
      </c>
      <c r="H582" s="185"/>
    </row>
    <row r="583" spans="1:8" x14ac:dyDescent="0.25">
      <c r="A583" s="119" t="str">
        <f>'Istkosten Netzreserve'!B139</f>
        <v>Arbeitskosten</v>
      </c>
      <c r="B583" s="149">
        <f>SUM(B584:B624)</f>
        <v>0</v>
      </c>
      <c r="C583" s="248">
        <f>SUM(C584:C624)</f>
        <v>0</v>
      </c>
      <c r="D583" s="169">
        <f>SUM(D585:D624)</f>
        <v>0</v>
      </c>
      <c r="E583" s="249">
        <f>SUM(E585:E624)</f>
        <v>0</v>
      </c>
      <c r="F583" s="249"/>
      <c r="G583" s="250"/>
      <c r="H583" s="250"/>
    </row>
    <row r="584" spans="1:8" x14ac:dyDescent="0.25">
      <c r="A584" s="106"/>
      <c r="B584" s="252"/>
      <c r="C584" s="252"/>
      <c r="D584" s="161"/>
      <c r="E584" s="161"/>
      <c r="F584" s="251"/>
      <c r="G584" s="251"/>
      <c r="H584" s="251"/>
    </row>
    <row r="585" spans="1:8" x14ac:dyDescent="0.25">
      <c r="A585" s="339" t="s">
        <v>86</v>
      </c>
      <c r="B585" s="171"/>
      <c r="C585" s="331"/>
      <c r="D585" s="171"/>
      <c r="E585" s="331"/>
      <c r="F585" s="346"/>
      <c r="G585" s="346"/>
      <c r="H585" s="331"/>
    </row>
    <row r="586" spans="1:8" x14ac:dyDescent="0.25">
      <c r="A586" s="339" t="s">
        <v>86</v>
      </c>
      <c r="B586" s="171"/>
      <c r="C586" s="331"/>
      <c r="D586" s="171"/>
      <c r="E586" s="331"/>
      <c r="F586" s="346"/>
      <c r="G586" s="346"/>
      <c r="H586" s="331"/>
    </row>
    <row r="587" spans="1:8" x14ac:dyDescent="0.25">
      <c r="A587" s="339" t="s">
        <v>86</v>
      </c>
      <c r="B587" s="171"/>
      <c r="C587" s="331"/>
      <c r="D587" s="171"/>
      <c r="E587" s="331"/>
      <c r="F587" s="346"/>
      <c r="G587" s="346"/>
      <c r="H587" s="331"/>
    </row>
    <row r="588" spans="1:8" x14ac:dyDescent="0.25">
      <c r="A588" s="339" t="s">
        <v>86</v>
      </c>
      <c r="B588" s="171"/>
      <c r="C588" s="331"/>
      <c r="D588" s="171"/>
      <c r="E588" s="331"/>
      <c r="F588" s="346"/>
      <c r="G588" s="346"/>
      <c r="H588" s="331"/>
    </row>
    <row r="589" spans="1:8" x14ac:dyDescent="0.25">
      <c r="A589" s="339" t="s">
        <v>86</v>
      </c>
      <c r="B589" s="171"/>
      <c r="C589" s="331"/>
      <c r="D589" s="171"/>
      <c r="E589" s="331"/>
      <c r="F589" s="346"/>
      <c r="G589" s="346"/>
      <c r="H589" s="331"/>
    </row>
    <row r="590" spans="1:8" x14ac:dyDescent="0.25">
      <c r="A590" s="339" t="s">
        <v>86</v>
      </c>
      <c r="B590" s="171"/>
      <c r="C590" s="331"/>
      <c r="D590" s="171"/>
      <c r="E590" s="331"/>
      <c r="F590" s="346"/>
      <c r="G590" s="346"/>
      <c r="H590" s="331"/>
    </row>
    <row r="591" spans="1:8" x14ac:dyDescent="0.25">
      <c r="A591" s="339" t="s">
        <v>86</v>
      </c>
      <c r="B591" s="171"/>
      <c r="C591" s="331"/>
      <c r="D591" s="171"/>
      <c r="E591" s="331"/>
      <c r="F591" s="346"/>
      <c r="G591" s="346"/>
      <c r="H591" s="331"/>
    </row>
    <row r="592" spans="1:8" x14ac:dyDescent="0.25">
      <c r="A592" s="339" t="s">
        <v>86</v>
      </c>
      <c r="B592" s="171"/>
      <c r="C592" s="331"/>
      <c r="D592" s="171"/>
      <c r="E592" s="331"/>
      <c r="F592" s="346"/>
      <c r="G592" s="346"/>
      <c r="H592" s="331"/>
    </row>
    <row r="593" spans="1:8" x14ac:dyDescent="0.25">
      <c r="A593" s="339" t="s">
        <v>86</v>
      </c>
      <c r="B593" s="171"/>
      <c r="C593" s="331"/>
      <c r="D593" s="171"/>
      <c r="E593" s="331"/>
      <c r="F593" s="346"/>
      <c r="G593" s="346"/>
      <c r="H593" s="331"/>
    </row>
    <row r="594" spans="1:8" x14ac:dyDescent="0.25">
      <c r="A594" s="339" t="s">
        <v>86</v>
      </c>
      <c r="B594" s="171"/>
      <c r="C594" s="331"/>
      <c r="D594" s="171"/>
      <c r="E594" s="331"/>
      <c r="F594" s="346"/>
      <c r="G594" s="346"/>
      <c r="H594" s="331"/>
    </row>
    <row r="595" spans="1:8" x14ac:dyDescent="0.25">
      <c r="A595" s="339" t="s">
        <v>86</v>
      </c>
      <c r="B595" s="171"/>
      <c r="C595" s="331"/>
      <c r="D595" s="171"/>
      <c r="E595" s="331"/>
      <c r="F595" s="346"/>
      <c r="G595" s="346"/>
      <c r="H595" s="331"/>
    </row>
    <row r="596" spans="1:8" x14ac:dyDescent="0.25">
      <c r="A596" s="339" t="s">
        <v>86</v>
      </c>
      <c r="B596" s="171"/>
      <c r="C596" s="331"/>
      <c r="D596" s="171"/>
      <c r="E596" s="331"/>
      <c r="F596" s="346"/>
      <c r="G596" s="346"/>
      <c r="H596" s="331"/>
    </row>
    <row r="597" spans="1:8" x14ac:dyDescent="0.25">
      <c r="A597" s="339" t="s">
        <v>86</v>
      </c>
      <c r="B597" s="171"/>
      <c r="C597" s="331"/>
      <c r="D597" s="171"/>
      <c r="E597" s="331"/>
      <c r="F597" s="346"/>
      <c r="G597" s="346"/>
      <c r="H597" s="331"/>
    </row>
    <row r="598" spans="1:8" x14ac:dyDescent="0.25">
      <c r="A598" s="339" t="s">
        <v>86</v>
      </c>
      <c r="B598" s="171"/>
      <c r="C598" s="331"/>
      <c r="D598" s="171"/>
      <c r="E598" s="331"/>
      <c r="F598" s="346"/>
      <c r="G598" s="346"/>
      <c r="H598" s="331"/>
    </row>
    <row r="599" spans="1:8" x14ac:dyDescent="0.25">
      <c r="A599" s="339" t="s">
        <v>86</v>
      </c>
      <c r="B599" s="171"/>
      <c r="C599" s="331"/>
      <c r="D599" s="171"/>
      <c r="E599" s="331"/>
      <c r="F599" s="346"/>
      <c r="G599" s="346"/>
      <c r="H599" s="331"/>
    </row>
    <row r="600" spans="1:8" x14ac:dyDescent="0.25">
      <c r="A600" s="339" t="s">
        <v>86</v>
      </c>
      <c r="B600" s="171"/>
      <c r="C600" s="331"/>
      <c r="D600" s="171"/>
      <c r="E600" s="331"/>
      <c r="F600" s="346"/>
      <c r="G600" s="346"/>
      <c r="H600" s="331"/>
    </row>
    <row r="601" spans="1:8" x14ac:dyDescent="0.25">
      <c r="A601" s="339" t="s">
        <v>86</v>
      </c>
      <c r="B601" s="171"/>
      <c r="C601" s="331"/>
      <c r="D601" s="171"/>
      <c r="E601" s="331"/>
      <c r="F601" s="346"/>
      <c r="G601" s="346"/>
      <c r="H601" s="331"/>
    </row>
    <row r="602" spans="1:8" x14ac:dyDescent="0.25">
      <c r="A602" s="339" t="s">
        <v>86</v>
      </c>
      <c r="B602" s="171"/>
      <c r="C602" s="331"/>
      <c r="D602" s="171"/>
      <c r="E602" s="331"/>
      <c r="F602" s="346"/>
      <c r="G602" s="346"/>
      <c r="H602" s="331"/>
    </row>
    <row r="603" spans="1:8" x14ac:dyDescent="0.25">
      <c r="A603" s="339" t="s">
        <v>86</v>
      </c>
      <c r="B603" s="171"/>
      <c r="C603" s="331"/>
      <c r="D603" s="171"/>
      <c r="E603" s="331"/>
      <c r="F603" s="346"/>
      <c r="G603" s="346"/>
      <c r="H603" s="331"/>
    </row>
    <row r="604" spans="1:8" x14ac:dyDescent="0.25">
      <c r="A604" s="339" t="s">
        <v>86</v>
      </c>
      <c r="B604" s="171"/>
      <c r="C604" s="331"/>
      <c r="D604" s="171"/>
      <c r="E604" s="331"/>
      <c r="F604" s="346"/>
      <c r="G604" s="346"/>
      <c r="H604" s="331"/>
    </row>
    <row r="605" spans="1:8" x14ac:dyDescent="0.25">
      <c r="A605" s="339" t="s">
        <v>86</v>
      </c>
      <c r="B605" s="171"/>
      <c r="C605" s="331"/>
      <c r="D605" s="171"/>
      <c r="E605" s="331"/>
      <c r="F605" s="346"/>
      <c r="G605" s="346"/>
      <c r="H605" s="331"/>
    </row>
    <row r="606" spans="1:8" x14ac:dyDescent="0.25">
      <c r="A606" s="339" t="s">
        <v>86</v>
      </c>
      <c r="B606" s="171"/>
      <c r="C606" s="331"/>
      <c r="D606" s="171"/>
      <c r="E606" s="331"/>
      <c r="F606" s="346"/>
      <c r="G606" s="346"/>
      <c r="H606" s="331"/>
    </row>
    <row r="607" spans="1:8" x14ac:dyDescent="0.25">
      <c r="A607" s="339" t="s">
        <v>86</v>
      </c>
      <c r="B607" s="171"/>
      <c r="C607" s="331"/>
      <c r="D607" s="171"/>
      <c r="E607" s="331"/>
      <c r="F607" s="346"/>
      <c r="G607" s="346"/>
      <c r="H607" s="331"/>
    </row>
    <row r="608" spans="1:8" x14ac:dyDescent="0.25">
      <c r="A608" s="339" t="s">
        <v>86</v>
      </c>
      <c r="B608" s="171"/>
      <c r="C608" s="331"/>
      <c r="D608" s="171"/>
      <c r="E608" s="331"/>
      <c r="F608" s="346"/>
      <c r="G608" s="346"/>
      <c r="H608" s="331"/>
    </row>
    <row r="609" spans="1:8" x14ac:dyDescent="0.25">
      <c r="A609" s="339" t="s">
        <v>86</v>
      </c>
      <c r="B609" s="171"/>
      <c r="C609" s="331"/>
      <c r="D609" s="171"/>
      <c r="E609" s="331"/>
      <c r="F609" s="346"/>
      <c r="G609" s="346"/>
      <c r="H609" s="331"/>
    </row>
    <row r="610" spans="1:8" x14ac:dyDescent="0.25">
      <c r="A610" s="339" t="s">
        <v>86</v>
      </c>
      <c r="B610" s="171"/>
      <c r="C610" s="331"/>
      <c r="D610" s="171"/>
      <c r="E610" s="331"/>
      <c r="F610" s="346"/>
      <c r="G610" s="346"/>
      <c r="H610" s="331"/>
    </row>
    <row r="611" spans="1:8" x14ac:dyDescent="0.25">
      <c r="A611" s="339" t="s">
        <v>86</v>
      </c>
      <c r="B611" s="171"/>
      <c r="C611" s="331"/>
      <c r="D611" s="171"/>
      <c r="E611" s="331"/>
      <c r="F611" s="346"/>
      <c r="G611" s="346"/>
      <c r="H611" s="331"/>
    </row>
    <row r="612" spans="1:8" x14ac:dyDescent="0.25">
      <c r="A612" s="339" t="s">
        <v>86</v>
      </c>
      <c r="B612" s="171"/>
      <c r="C612" s="331"/>
      <c r="D612" s="171"/>
      <c r="E612" s="331"/>
      <c r="F612" s="346"/>
      <c r="G612" s="346"/>
      <c r="H612" s="331"/>
    </row>
    <row r="613" spans="1:8" x14ac:dyDescent="0.25">
      <c r="A613" s="339" t="s">
        <v>86</v>
      </c>
      <c r="B613" s="171"/>
      <c r="C613" s="331"/>
      <c r="D613" s="171"/>
      <c r="E613" s="331"/>
      <c r="F613" s="346"/>
      <c r="G613" s="346"/>
      <c r="H613" s="331"/>
    </row>
    <row r="614" spans="1:8" x14ac:dyDescent="0.25">
      <c r="A614" s="339" t="s">
        <v>86</v>
      </c>
      <c r="B614" s="171"/>
      <c r="C614" s="331"/>
      <c r="D614" s="171"/>
      <c r="E614" s="331"/>
      <c r="F614" s="346"/>
      <c r="G614" s="346"/>
      <c r="H614" s="331"/>
    </row>
    <row r="615" spans="1:8" x14ac:dyDescent="0.25">
      <c r="A615" s="339" t="s">
        <v>86</v>
      </c>
      <c r="B615" s="171"/>
      <c r="C615" s="331"/>
      <c r="D615" s="171"/>
      <c r="E615" s="331"/>
      <c r="F615" s="346"/>
      <c r="G615" s="346"/>
      <c r="H615" s="331"/>
    </row>
    <row r="616" spans="1:8" x14ac:dyDescent="0.25">
      <c r="A616" s="339" t="s">
        <v>86</v>
      </c>
      <c r="B616" s="171"/>
      <c r="C616" s="331"/>
      <c r="D616" s="171"/>
      <c r="E616" s="331"/>
      <c r="F616" s="346"/>
      <c r="G616" s="346"/>
      <c r="H616" s="331"/>
    </row>
    <row r="617" spans="1:8" x14ac:dyDescent="0.25">
      <c r="A617" s="339" t="s">
        <v>86</v>
      </c>
      <c r="B617" s="171"/>
      <c r="C617" s="331"/>
      <c r="D617" s="171"/>
      <c r="E617" s="331"/>
      <c r="F617" s="346"/>
      <c r="G617" s="346"/>
      <c r="H617" s="331"/>
    </row>
    <row r="618" spans="1:8" x14ac:dyDescent="0.25">
      <c r="A618" s="339" t="s">
        <v>86</v>
      </c>
      <c r="B618" s="171"/>
      <c r="C618" s="331"/>
      <c r="D618" s="171"/>
      <c r="E618" s="331"/>
      <c r="F618" s="346"/>
      <c r="G618" s="346"/>
      <c r="H618" s="331"/>
    </row>
    <row r="619" spans="1:8" x14ac:dyDescent="0.25">
      <c r="A619" s="339" t="s">
        <v>86</v>
      </c>
      <c r="B619" s="171"/>
      <c r="C619" s="331"/>
      <c r="D619" s="171"/>
      <c r="E619" s="331"/>
      <c r="F619" s="346"/>
      <c r="G619" s="346"/>
      <c r="H619" s="331"/>
    </row>
    <row r="620" spans="1:8" x14ac:dyDescent="0.25">
      <c r="A620" s="339" t="s">
        <v>86</v>
      </c>
      <c r="B620" s="171"/>
      <c r="C620" s="331"/>
      <c r="D620" s="171"/>
      <c r="E620" s="331"/>
      <c r="F620" s="346"/>
      <c r="G620" s="346"/>
      <c r="H620" s="331"/>
    </row>
    <row r="621" spans="1:8" x14ac:dyDescent="0.25">
      <c r="A621" s="339" t="s">
        <v>86</v>
      </c>
      <c r="B621" s="171"/>
      <c r="C621" s="331"/>
      <c r="D621" s="171"/>
      <c r="E621" s="331"/>
      <c r="F621" s="346"/>
      <c r="G621" s="346"/>
      <c r="H621" s="331"/>
    </row>
    <row r="622" spans="1:8" x14ac:dyDescent="0.25">
      <c r="A622" s="339" t="s">
        <v>86</v>
      </c>
      <c r="B622" s="171"/>
      <c r="C622" s="331"/>
      <c r="D622" s="171"/>
      <c r="E622" s="331"/>
      <c r="F622" s="346"/>
      <c r="G622" s="346"/>
      <c r="H622" s="331"/>
    </row>
    <row r="623" spans="1:8" x14ac:dyDescent="0.25">
      <c r="A623" s="339" t="s">
        <v>86</v>
      </c>
      <c r="B623" s="171"/>
      <c r="C623" s="331"/>
      <c r="D623" s="171"/>
      <c r="E623" s="331"/>
      <c r="F623" s="346"/>
      <c r="G623" s="346"/>
      <c r="H623" s="331"/>
    </row>
    <row r="624" spans="1:8" ht="15.75" thickBot="1" x14ac:dyDescent="0.3">
      <c r="A624" s="342" t="s">
        <v>86</v>
      </c>
      <c r="B624" s="343"/>
      <c r="C624" s="197"/>
      <c r="D624" s="343"/>
      <c r="E624" s="197"/>
      <c r="F624" s="347"/>
      <c r="G624" s="347"/>
      <c r="H624" s="331"/>
    </row>
    <row r="625" spans="1:8" ht="15.75" thickBot="1" x14ac:dyDescent="0.3"/>
    <row r="626" spans="1:8" x14ac:dyDescent="0.25">
      <c r="A626" s="158" t="str">
        <f>'Istkosten Netzreserve'!B149</f>
        <v>Kraftwerk 5</v>
      </c>
      <c r="B626" s="184" t="s">
        <v>84</v>
      </c>
      <c r="C626" s="184" t="s">
        <v>85</v>
      </c>
      <c r="D626" s="185" t="s">
        <v>95</v>
      </c>
      <c r="E626" s="185" t="s">
        <v>97</v>
      </c>
      <c r="F626" s="185" t="s">
        <v>88</v>
      </c>
      <c r="G626" s="185" t="s">
        <v>3</v>
      </c>
      <c r="H626" s="185"/>
    </row>
    <row r="627" spans="1:8" x14ac:dyDescent="0.25">
      <c r="A627" s="119" t="str">
        <f>'Istkosten Netzreserve'!B157</f>
        <v>Arbeitskosten</v>
      </c>
      <c r="B627" s="149">
        <f>SUM(B628:B668)</f>
        <v>0</v>
      </c>
      <c r="C627" s="248">
        <f>SUM(C628:C668)</f>
        <v>0</v>
      </c>
      <c r="D627" s="169">
        <f>SUM(D629:D668)</f>
        <v>0</v>
      </c>
      <c r="E627" s="249">
        <f>SUM(E629:E668)</f>
        <v>0</v>
      </c>
      <c r="F627" s="249"/>
      <c r="G627" s="250"/>
      <c r="H627" s="250"/>
    </row>
    <row r="628" spans="1:8" x14ac:dyDescent="0.25">
      <c r="A628" s="106"/>
      <c r="B628" s="252"/>
      <c r="C628" s="252"/>
      <c r="D628" s="161"/>
      <c r="E628" s="161"/>
      <c r="F628" s="251"/>
      <c r="G628" s="251"/>
      <c r="H628" s="251"/>
    </row>
    <row r="629" spans="1:8" x14ac:dyDescent="0.25">
      <c r="A629" s="339" t="s">
        <v>86</v>
      </c>
      <c r="B629" s="171"/>
      <c r="C629" s="331"/>
      <c r="D629" s="171"/>
      <c r="E629" s="331"/>
      <c r="F629" s="346"/>
      <c r="G629" s="346"/>
      <c r="H629" s="331"/>
    </row>
    <row r="630" spans="1:8" x14ac:dyDescent="0.25">
      <c r="A630" s="339" t="s">
        <v>86</v>
      </c>
      <c r="B630" s="171"/>
      <c r="C630" s="331"/>
      <c r="D630" s="171"/>
      <c r="E630" s="331"/>
      <c r="F630" s="346"/>
      <c r="G630" s="346"/>
      <c r="H630" s="331"/>
    </row>
    <row r="631" spans="1:8" x14ac:dyDescent="0.25">
      <c r="A631" s="339" t="s">
        <v>86</v>
      </c>
      <c r="B631" s="171"/>
      <c r="C631" s="331"/>
      <c r="D631" s="171"/>
      <c r="E631" s="331"/>
      <c r="F631" s="346"/>
      <c r="G631" s="346"/>
      <c r="H631" s="331"/>
    </row>
    <row r="632" spans="1:8" x14ac:dyDescent="0.25">
      <c r="A632" s="339" t="s">
        <v>86</v>
      </c>
      <c r="B632" s="171"/>
      <c r="C632" s="331"/>
      <c r="D632" s="171"/>
      <c r="E632" s="331"/>
      <c r="F632" s="346"/>
      <c r="G632" s="346"/>
      <c r="H632" s="331"/>
    </row>
    <row r="633" spans="1:8" x14ac:dyDescent="0.25">
      <c r="A633" s="339" t="s">
        <v>86</v>
      </c>
      <c r="B633" s="171"/>
      <c r="C633" s="331"/>
      <c r="D633" s="171"/>
      <c r="E633" s="331"/>
      <c r="F633" s="346"/>
      <c r="G633" s="346"/>
      <c r="H633" s="331"/>
    </row>
    <row r="634" spans="1:8" x14ac:dyDescent="0.25">
      <c r="A634" s="339" t="s">
        <v>86</v>
      </c>
      <c r="B634" s="171"/>
      <c r="C634" s="331"/>
      <c r="D634" s="171"/>
      <c r="E634" s="331"/>
      <c r="F634" s="346"/>
      <c r="G634" s="346"/>
      <c r="H634" s="331"/>
    </row>
    <row r="635" spans="1:8" x14ac:dyDescent="0.25">
      <c r="A635" s="339" t="s">
        <v>86</v>
      </c>
      <c r="B635" s="171"/>
      <c r="C635" s="331"/>
      <c r="D635" s="171"/>
      <c r="E635" s="331"/>
      <c r="F635" s="346"/>
      <c r="G635" s="346"/>
      <c r="H635" s="331"/>
    </row>
    <row r="636" spans="1:8" x14ac:dyDescent="0.25">
      <c r="A636" s="339" t="s">
        <v>86</v>
      </c>
      <c r="B636" s="171"/>
      <c r="C636" s="331"/>
      <c r="D636" s="171"/>
      <c r="E636" s="331"/>
      <c r="F636" s="346"/>
      <c r="G636" s="346"/>
      <c r="H636" s="331"/>
    </row>
    <row r="637" spans="1:8" x14ac:dyDescent="0.25">
      <c r="A637" s="339" t="s">
        <v>86</v>
      </c>
      <c r="B637" s="171"/>
      <c r="C637" s="331"/>
      <c r="D637" s="171"/>
      <c r="E637" s="331"/>
      <c r="F637" s="346"/>
      <c r="G637" s="346"/>
      <c r="H637" s="331"/>
    </row>
    <row r="638" spans="1:8" x14ac:dyDescent="0.25">
      <c r="A638" s="339" t="s">
        <v>86</v>
      </c>
      <c r="B638" s="171"/>
      <c r="C638" s="331"/>
      <c r="D638" s="171"/>
      <c r="E638" s="331"/>
      <c r="F638" s="346"/>
      <c r="G638" s="346"/>
      <c r="H638" s="331"/>
    </row>
    <row r="639" spans="1:8" x14ac:dyDescent="0.25">
      <c r="A639" s="339" t="s">
        <v>86</v>
      </c>
      <c r="B639" s="171"/>
      <c r="C639" s="331"/>
      <c r="D639" s="171"/>
      <c r="E639" s="331"/>
      <c r="F639" s="346"/>
      <c r="G639" s="346"/>
      <c r="H639" s="331"/>
    </row>
    <row r="640" spans="1:8" x14ac:dyDescent="0.25">
      <c r="A640" s="339" t="s">
        <v>86</v>
      </c>
      <c r="B640" s="171"/>
      <c r="C640" s="331"/>
      <c r="D640" s="171"/>
      <c r="E640" s="331"/>
      <c r="F640" s="346"/>
      <c r="G640" s="346"/>
      <c r="H640" s="331"/>
    </row>
    <row r="641" spans="1:8" x14ac:dyDescent="0.25">
      <c r="A641" s="339" t="s">
        <v>86</v>
      </c>
      <c r="B641" s="171"/>
      <c r="C641" s="331"/>
      <c r="D641" s="171"/>
      <c r="E641" s="331"/>
      <c r="F641" s="346"/>
      <c r="G641" s="346"/>
      <c r="H641" s="331"/>
    </row>
    <row r="642" spans="1:8" x14ac:dyDescent="0.25">
      <c r="A642" s="339" t="s">
        <v>86</v>
      </c>
      <c r="B642" s="171"/>
      <c r="C642" s="331"/>
      <c r="D642" s="171"/>
      <c r="E642" s="331"/>
      <c r="F642" s="346"/>
      <c r="G642" s="346"/>
      <c r="H642" s="331"/>
    </row>
    <row r="643" spans="1:8" x14ac:dyDescent="0.25">
      <c r="A643" s="339" t="s">
        <v>86</v>
      </c>
      <c r="B643" s="171"/>
      <c r="C643" s="331"/>
      <c r="D643" s="171"/>
      <c r="E643" s="331"/>
      <c r="F643" s="346"/>
      <c r="G643" s="346"/>
      <c r="H643" s="331"/>
    </row>
    <row r="644" spans="1:8" x14ac:dyDescent="0.25">
      <c r="A644" s="339" t="s">
        <v>86</v>
      </c>
      <c r="B644" s="171"/>
      <c r="C644" s="331"/>
      <c r="D644" s="171"/>
      <c r="E644" s="331"/>
      <c r="F644" s="346"/>
      <c r="G644" s="346"/>
      <c r="H644" s="331"/>
    </row>
    <row r="645" spans="1:8" x14ac:dyDescent="0.25">
      <c r="A645" s="339" t="s">
        <v>86</v>
      </c>
      <c r="B645" s="171"/>
      <c r="C645" s="331"/>
      <c r="D645" s="171"/>
      <c r="E645" s="331"/>
      <c r="F645" s="346"/>
      <c r="G645" s="346"/>
      <c r="H645" s="331"/>
    </row>
    <row r="646" spans="1:8" x14ac:dyDescent="0.25">
      <c r="A646" s="339" t="s">
        <v>86</v>
      </c>
      <c r="B646" s="171"/>
      <c r="C646" s="331"/>
      <c r="D646" s="171"/>
      <c r="E646" s="331"/>
      <c r="F646" s="346"/>
      <c r="G646" s="346"/>
      <c r="H646" s="331"/>
    </row>
    <row r="647" spans="1:8" x14ac:dyDescent="0.25">
      <c r="A647" s="339" t="s">
        <v>86</v>
      </c>
      <c r="B647" s="171"/>
      <c r="C647" s="331"/>
      <c r="D647" s="171"/>
      <c r="E647" s="331"/>
      <c r="F647" s="346"/>
      <c r="G647" s="346"/>
      <c r="H647" s="331"/>
    </row>
    <row r="648" spans="1:8" x14ac:dyDescent="0.25">
      <c r="A648" s="339" t="s">
        <v>86</v>
      </c>
      <c r="B648" s="171"/>
      <c r="C648" s="331"/>
      <c r="D648" s="171"/>
      <c r="E648" s="331"/>
      <c r="F648" s="346"/>
      <c r="G648" s="346"/>
      <c r="H648" s="331"/>
    </row>
    <row r="649" spans="1:8" x14ac:dyDescent="0.25">
      <c r="A649" s="339" t="s">
        <v>86</v>
      </c>
      <c r="B649" s="171"/>
      <c r="C649" s="331"/>
      <c r="D649" s="171"/>
      <c r="E649" s="331"/>
      <c r="F649" s="346"/>
      <c r="G649" s="346"/>
      <c r="H649" s="331"/>
    </row>
    <row r="650" spans="1:8" x14ac:dyDescent="0.25">
      <c r="A650" s="339" t="s">
        <v>86</v>
      </c>
      <c r="B650" s="171"/>
      <c r="C650" s="331"/>
      <c r="D650" s="171"/>
      <c r="E650" s="331"/>
      <c r="F650" s="346"/>
      <c r="G650" s="346"/>
      <c r="H650" s="331"/>
    </row>
    <row r="651" spans="1:8" x14ac:dyDescent="0.25">
      <c r="A651" s="339" t="s">
        <v>86</v>
      </c>
      <c r="B651" s="171"/>
      <c r="C651" s="331"/>
      <c r="D651" s="171"/>
      <c r="E651" s="331"/>
      <c r="F651" s="346"/>
      <c r="G651" s="346"/>
      <c r="H651" s="331"/>
    </row>
    <row r="652" spans="1:8" x14ac:dyDescent="0.25">
      <c r="A652" s="339" t="s">
        <v>86</v>
      </c>
      <c r="B652" s="171"/>
      <c r="C652" s="331"/>
      <c r="D652" s="171"/>
      <c r="E652" s="331"/>
      <c r="F652" s="346"/>
      <c r="G652" s="346"/>
      <c r="H652" s="331"/>
    </row>
    <row r="653" spans="1:8" x14ac:dyDescent="0.25">
      <c r="A653" s="339" t="s">
        <v>86</v>
      </c>
      <c r="B653" s="171"/>
      <c r="C653" s="331"/>
      <c r="D653" s="171"/>
      <c r="E653" s="331"/>
      <c r="F653" s="346"/>
      <c r="G653" s="346"/>
      <c r="H653" s="331"/>
    </row>
    <row r="654" spans="1:8" x14ac:dyDescent="0.25">
      <c r="A654" s="339" t="s">
        <v>86</v>
      </c>
      <c r="B654" s="171"/>
      <c r="C654" s="331"/>
      <c r="D654" s="171"/>
      <c r="E654" s="331"/>
      <c r="F654" s="346"/>
      <c r="G654" s="346"/>
      <c r="H654" s="331"/>
    </row>
    <row r="655" spans="1:8" x14ac:dyDescent="0.25">
      <c r="A655" s="339" t="s">
        <v>86</v>
      </c>
      <c r="B655" s="171"/>
      <c r="C655" s="331"/>
      <c r="D655" s="171"/>
      <c r="E655" s="331"/>
      <c r="F655" s="346"/>
      <c r="G655" s="346"/>
      <c r="H655" s="331"/>
    </row>
    <row r="656" spans="1:8" x14ac:dyDescent="0.25">
      <c r="A656" s="339" t="s">
        <v>86</v>
      </c>
      <c r="B656" s="171"/>
      <c r="C656" s="331"/>
      <c r="D656" s="171"/>
      <c r="E656" s="331"/>
      <c r="F656" s="346"/>
      <c r="G656" s="346"/>
      <c r="H656" s="331"/>
    </row>
    <row r="657" spans="1:8" x14ac:dyDescent="0.25">
      <c r="A657" s="339" t="s">
        <v>86</v>
      </c>
      <c r="B657" s="171"/>
      <c r="C657" s="331"/>
      <c r="D657" s="171"/>
      <c r="E657" s="331"/>
      <c r="F657" s="346"/>
      <c r="G657" s="346"/>
      <c r="H657" s="331"/>
    </row>
    <row r="658" spans="1:8" x14ac:dyDescent="0.25">
      <c r="A658" s="339" t="s">
        <v>86</v>
      </c>
      <c r="B658" s="171"/>
      <c r="C658" s="331"/>
      <c r="D658" s="171"/>
      <c r="E658" s="331"/>
      <c r="F658" s="346"/>
      <c r="G658" s="346"/>
      <c r="H658" s="331"/>
    </row>
    <row r="659" spans="1:8" x14ac:dyDescent="0.25">
      <c r="A659" s="339" t="s">
        <v>86</v>
      </c>
      <c r="B659" s="171"/>
      <c r="C659" s="331"/>
      <c r="D659" s="171"/>
      <c r="E659" s="331"/>
      <c r="F659" s="346"/>
      <c r="G659" s="346"/>
      <c r="H659" s="331"/>
    </row>
    <row r="660" spans="1:8" x14ac:dyDescent="0.25">
      <c r="A660" s="339" t="s">
        <v>86</v>
      </c>
      <c r="B660" s="171"/>
      <c r="C660" s="331"/>
      <c r="D660" s="171"/>
      <c r="E660" s="331"/>
      <c r="F660" s="346"/>
      <c r="G660" s="346"/>
      <c r="H660" s="331"/>
    </row>
    <row r="661" spans="1:8" x14ac:dyDescent="0.25">
      <c r="A661" s="339" t="s">
        <v>86</v>
      </c>
      <c r="B661" s="171"/>
      <c r="C661" s="331"/>
      <c r="D661" s="171"/>
      <c r="E661" s="331"/>
      <c r="F661" s="346"/>
      <c r="G661" s="346"/>
      <c r="H661" s="331"/>
    </row>
    <row r="662" spans="1:8" x14ac:dyDescent="0.25">
      <c r="A662" s="339" t="s">
        <v>86</v>
      </c>
      <c r="B662" s="171"/>
      <c r="C662" s="331"/>
      <c r="D662" s="171"/>
      <c r="E662" s="331"/>
      <c r="F662" s="346"/>
      <c r="G662" s="346"/>
      <c r="H662" s="331"/>
    </row>
    <row r="663" spans="1:8" x14ac:dyDescent="0.25">
      <c r="A663" s="339" t="s">
        <v>86</v>
      </c>
      <c r="B663" s="171"/>
      <c r="C663" s="331"/>
      <c r="D663" s="171"/>
      <c r="E663" s="331"/>
      <c r="F663" s="346"/>
      <c r="G663" s="346"/>
      <c r="H663" s="331"/>
    </row>
    <row r="664" spans="1:8" x14ac:dyDescent="0.25">
      <c r="A664" s="339" t="s">
        <v>86</v>
      </c>
      <c r="B664" s="171"/>
      <c r="C664" s="331"/>
      <c r="D664" s="171"/>
      <c r="E664" s="331"/>
      <c r="F664" s="346"/>
      <c r="G664" s="346"/>
      <c r="H664" s="331"/>
    </row>
    <row r="665" spans="1:8" x14ac:dyDescent="0.25">
      <c r="A665" s="339" t="s">
        <v>86</v>
      </c>
      <c r="B665" s="171"/>
      <c r="C665" s="331"/>
      <c r="D665" s="171"/>
      <c r="E665" s="331"/>
      <c r="F665" s="346"/>
      <c r="G665" s="346"/>
      <c r="H665" s="331"/>
    </row>
    <row r="666" spans="1:8" x14ac:dyDescent="0.25">
      <c r="A666" s="339" t="s">
        <v>86</v>
      </c>
      <c r="B666" s="171"/>
      <c r="C666" s="331"/>
      <c r="D666" s="171"/>
      <c r="E666" s="331"/>
      <c r="F666" s="346"/>
      <c r="G666" s="346"/>
      <c r="H666" s="331"/>
    </row>
    <row r="667" spans="1:8" x14ac:dyDescent="0.25">
      <c r="A667" s="339" t="s">
        <v>86</v>
      </c>
      <c r="B667" s="171"/>
      <c r="C667" s="331"/>
      <c r="D667" s="171"/>
      <c r="E667" s="331"/>
      <c r="F667" s="346"/>
      <c r="G667" s="346"/>
      <c r="H667" s="331"/>
    </row>
    <row r="668" spans="1:8" ht="15.75" thickBot="1" x14ac:dyDescent="0.3">
      <c r="A668" s="342" t="s">
        <v>86</v>
      </c>
      <c r="B668" s="343"/>
      <c r="C668" s="197"/>
      <c r="D668" s="343"/>
      <c r="E668" s="197"/>
      <c r="F668" s="347"/>
      <c r="G668" s="347"/>
      <c r="H668" s="331"/>
    </row>
    <row r="669" spans="1:8" ht="15.75" thickBot="1" x14ac:dyDescent="0.3"/>
    <row r="670" spans="1:8" x14ac:dyDescent="0.25">
      <c r="A670" s="158" t="str">
        <f>'Istkosten Netzreserve'!B167</f>
        <v>Kraftwerk 6</v>
      </c>
      <c r="B670" s="184" t="s">
        <v>84</v>
      </c>
      <c r="C670" s="184" t="s">
        <v>85</v>
      </c>
      <c r="D670" s="185" t="s">
        <v>95</v>
      </c>
      <c r="E670" s="185" t="s">
        <v>97</v>
      </c>
      <c r="F670" s="185" t="s">
        <v>88</v>
      </c>
      <c r="G670" s="185" t="s">
        <v>3</v>
      </c>
      <c r="H670" s="185"/>
    </row>
    <row r="671" spans="1:8" x14ac:dyDescent="0.25">
      <c r="A671" s="119" t="str">
        <f>'Istkosten Netzreserve'!B175</f>
        <v>Arbeitskosten</v>
      </c>
      <c r="B671" s="149">
        <f>SUM(B672:B712)</f>
        <v>0</v>
      </c>
      <c r="C671" s="248">
        <f>SUM(C672:C712)</f>
        <v>0</v>
      </c>
      <c r="D671" s="169">
        <f>SUM(D673:D712)</f>
        <v>0</v>
      </c>
      <c r="E671" s="249">
        <f>SUM(E673:E712)</f>
        <v>0</v>
      </c>
      <c r="F671" s="249"/>
      <c r="G671" s="250"/>
      <c r="H671" s="250"/>
    </row>
    <row r="672" spans="1:8" x14ac:dyDescent="0.25">
      <c r="A672" s="106"/>
      <c r="B672" s="252"/>
      <c r="C672" s="252"/>
      <c r="D672" s="161"/>
      <c r="E672" s="161"/>
      <c r="F672" s="251"/>
      <c r="G672" s="251"/>
      <c r="H672" s="251"/>
    </row>
    <row r="673" spans="1:8" x14ac:dyDescent="0.25">
      <c r="A673" s="339" t="s">
        <v>86</v>
      </c>
      <c r="B673" s="171"/>
      <c r="C673" s="331"/>
      <c r="D673" s="171"/>
      <c r="E673" s="331"/>
      <c r="F673" s="346"/>
      <c r="G673" s="346"/>
      <c r="H673" s="331"/>
    </row>
    <row r="674" spans="1:8" x14ac:dyDescent="0.25">
      <c r="A674" s="339" t="s">
        <v>86</v>
      </c>
      <c r="B674" s="171"/>
      <c r="C674" s="331"/>
      <c r="D674" s="171"/>
      <c r="E674" s="331"/>
      <c r="F674" s="346"/>
      <c r="G674" s="346"/>
      <c r="H674" s="331"/>
    </row>
    <row r="675" spans="1:8" x14ac:dyDescent="0.25">
      <c r="A675" s="339" t="s">
        <v>86</v>
      </c>
      <c r="B675" s="171"/>
      <c r="C675" s="331"/>
      <c r="D675" s="171"/>
      <c r="E675" s="331"/>
      <c r="F675" s="346"/>
      <c r="G675" s="346"/>
      <c r="H675" s="331"/>
    </row>
    <row r="676" spans="1:8" x14ac:dyDescent="0.25">
      <c r="A676" s="339" t="s">
        <v>86</v>
      </c>
      <c r="B676" s="171"/>
      <c r="C676" s="331"/>
      <c r="D676" s="171"/>
      <c r="E676" s="331"/>
      <c r="F676" s="346"/>
      <c r="G676" s="346"/>
      <c r="H676" s="331"/>
    </row>
    <row r="677" spans="1:8" x14ac:dyDescent="0.25">
      <c r="A677" s="339" t="s">
        <v>86</v>
      </c>
      <c r="B677" s="171"/>
      <c r="C677" s="331"/>
      <c r="D677" s="171"/>
      <c r="E677" s="331"/>
      <c r="F677" s="346"/>
      <c r="G677" s="346"/>
      <c r="H677" s="331"/>
    </row>
    <row r="678" spans="1:8" x14ac:dyDescent="0.25">
      <c r="A678" s="339" t="s">
        <v>86</v>
      </c>
      <c r="B678" s="171"/>
      <c r="C678" s="331"/>
      <c r="D678" s="171"/>
      <c r="E678" s="331"/>
      <c r="F678" s="346"/>
      <c r="G678" s="346"/>
      <c r="H678" s="331"/>
    </row>
    <row r="679" spans="1:8" x14ac:dyDescent="0.25">
      <c r="A679" s="339" t="s">
        <v>86</v>
      </c>
      <c r="B679" s="171"/>
      <c r="C679" s="331"/>
      <c r="D679" s="171"/>
      <c r="E679" s="331"/>
      <c r="F679" s="346"/>
      <c r="G679" s="346"/>
      <c r="H679" s="331"/>
    </row>
    <row r="680" spans="1:8" x14ac:dyDescent="0.25">
      <c r="A680" s="339" t="s">
        <v>86</v>
      </c>
      <c r="B680" s="171"/>
      <c r="C680" s="331"/>
      <c r="D680" s="171"/>
      <c r="E680" s="331"/>
      <c r="F680" s="346"/>
      <c r="G680" s="346"/>
      <c r="H680" s="331"/>
    </row>
    <row r="681" spans="1:8" x14ac:dyDescent="0.25">
      <c r="A681" s="339" t="s">
        <v>86</v>
      </c>
      <c r="B681" s="171"/>
      <c r="C681" s="331"/>
      <c r="D681" s="171"/>
      <c r="E681" s="331"/>
      <c r="F681" s="346"/>
      <c r="G681" s="346"/>
      <c r="H681" s="331"/>
    </row>
    <row r="682" spans="1:8" x14ac:dyDescent="0.25">
      <c r="A682" s="339" t="s">
        <v>86</v>
      </c>
      <c r="B682" s="171"/>
      <c r="C682" s="331"/>
      <c r="D682" s="171"/>
      <c r="E682" s="331"/>
      <c r="F682" s="346"/>
      <c r="G682" s="346"/>
      <c r="H682" s="331"/>
    </row>
    <row r="683" spans="1:8" x14ac:dyDescent="0.25">
      <c r="A683" s="339" t="s">
        <v>86</v>
      </c>
      <c r="B683" s="171"/>
      <c r="C683" s="331"/>
      <c r="D683" s="171"/>
      <c r="E683" s="331"/>
      <c r="F683" s="346"/>
      <c r="G683" s="346"/>
      <c r="H683" s="331"/>
    </row>
    <row r="684" spans="1:8" x14ac:dyDescent="0.25">
      <c r="A684" s="339" t="s">
        <v>86</v>
      </c>
      <c r="B684" s="171"/>
      <c r="C684" s="331"/>
      <c r="D684" s="171"/>
      <c r="E684" s="331"/>
      <c r="F684" s="346"/>
      <c r="G684" s="346"/>
      <c r="H684" s="331"/>
    </row>
    <row r="685" spans="1:8" x14ac:dyDescent="0.25">
      <c r="A685" s="339" t="s">
        <v>86</v>
      </c>
      <c r="B685" s="171"/>
      <c r="C685" s="331"/>
      <c r="D685" s="171"/>
      <c r="E685" s="331"/>
      <c r="F685" s="346"/>
      <c r="G685" s="346"/>
      <c r="H685" s="331"/>
    </row>
    <row r="686" spans="1:8" x14ac:dyDescent="0.25">
      <c r="A686" s="339" t="s">
        <v>86</v>
      </c>
      <c r="B686" s="171"/>
      <c r="C686" s="331"/>
      <c r="D686" s="171"/>
      <c r="E686" s="331"/>
      <c r="F686" s="346"/>
      <c r="G686" s="346"/>
      <c r="H686" s="331"/>
    </row>
    <row r="687" spans="1:8" x14ac:dyDescent="0.25">
      <c r="A687" s="339" t="s">
        <v>86</v>
      </c>
      <c r="B687" s="171"/>
      <c r="C687" s="331"/>
      <c r="D687" s="171"/>
      <c r="E687" s="331"/>
      <c r="F687" s="346"/>
      <c r="G687" s="346"/>
      <c r="H687" s="331"/>
    </row>
    <row r="688" spans="1:8" x14ac:dyDescent="0.25">
      <c r="A688" s="339" t="s">
        <v>86</v>
      </c>
      <c r="B688" s="171"/>
      <c r="C688" s="331"/>
      <c r="D688" s="171"/>
      <c r="E688" s="331"/>
      <c r="F688" s="346"/>
      <c r="G688" s="346"/>
      <c r="H688" s="331"/>
    </row>
    <row r="689" spans="1:8" x14ac:dyDescent="0.25">
      <c r="A689" s="339" t="s">
        <v>86</v>
      </c>
      <c r="B689" s="171"/>
      <c r="C689" s="331"/>
      <c r="D689" s="171"/>
      <c r="E689" s="331"/>
      <c r="F689" s="346"/>
      <c r="G689" s="346"/>
      <c r="H689" s="331"/>
    </row>
    <row r="690" spans="1:8" x14ac:dyDescent="0.25">
      <c r="A690" s="339" t="s">
        <v>86</v>
      </c>
      <c r="B690" s="171"/>
      <c r="C690" s="331"/>
      <c r="D690" s="171"/>
      <c r="E690" s="331"/>
      <c r="F690" s="346"/>
      <c r="G690" s="346"/>
      <c r="H690" s="331"/>
    </row>
    <row r="691" spans="1:8" x14ac:dyDescent="0.25">
      <c r="A691" s="339" t="s">
        <v>86</v>
      </c>
      <c r="B691" s="171"/>
      <c r="C691" s="331"/>
      <c r="D691" s="171"/>
      <c r="E691" s="331"/>
      <c r="F691" s="346"/>
      <c r="G691" s="346"/>
      <c r="H691" s="331"/>
    </row>
    <row r="692" spans="1:8" x14ac:dyDescent="0.25">
      <c r="A692" s="339" t="s">
        <v>86</v>
      </c>
      <c r="B692" s="171"/>
      <c r="C692" s="331"/>
      <c r="D692" s="171"/>
      <c r="E692" s="331"/>
      <c r="F692" s="346"/>
      <c r="G692" s="346"/>
      <c r="H692" s="331"/>
    </row>
    <row r="693" spans="1:8" x14ac:dyDescent="0.25">
      <c r="A693" s="339" t="s">
        <v>86</v>
      </c>
      <c r="B693" s="171"/>
      <c r="C693" s="331"/>
      <c r="D693" s="171"/>
      <c r="E693" s="331"/>
      <c r="F693" s="346"/>
      <c r="G693" s="346"/>
      <c r="H693" s="331"/>
    </row>
    <row r="694" spans="1:8" x14ac:dyDescent="0.25">
      <c r="A694" s="339" t="s">
        <v>86</v>
      </c>
      <c r="B694" s="171"/>
      <c r="C694" s="331"/>
      <c r="D694" s="171"/>
      <c r="E694" s="331"/>
      <c r="F694" s="346"/>
      <c r="G694" s="346"/>
      <c r="H694" s="331"/>
    </row>
    <row r="695" spans="1:8" x14ac:dyDescent="0.25">
      <c r="A695" s="339" t="s">
        <v>86</v>
      </c>
      <c r="B695" s="171"/>
      <c r="C695" s="331"/>
      <c r="D695" s="171"/>
      <c r="E695" s="331"/>
      <c r="F695" s="346"/>
      <c r="G695" s="346"/>
      <c r="H695" s="331"/>
    </row>
    <row r="696" spans="1:8" x14ac:dyDescent="0.25">
      <c r="A696" s="339" t="s">
        <v>86</v>
      </c>
      <c r="B696" s="171"/>
      <c r="C696" s="331"/>
      <c r="D696" s="171"/>
      <c r="E696" s="331"/>
      <c r="F696" s="346"/>
      <c r="G696" s="346"/>
      <c r="H696" s="331"/>
    </row>
    <row r="697" spans="1:8" x14ac:dyDescent="0.25">
      <c r="A697" s="339" t="s">
        <v>86</v>
      </c>
      <c r="B697" s="171"/>
      <c r="C697" s="331"/>
      <c r="D697" s="171"/>
      <c r="E697" s="331"/>
      <c r="F697" s="346"/>
      <c r="G697" s="346"/>
      <c r="H697" s="331"/>
    </row>
    <row r="698" spans="1:8" x14ac:dyDescent="0.25">
      <c r="A698" s="339" t="s">
        <v>86</v>
      </c>
      <c r="B698" s="171"/>
      <c r="C698" s="331"/>
      <c r="D698" s="171"/>
      <c r="E698" s="331"/>
      <c r="F698" s="346"/>
      <c r="G698" s="346"/>
      <c r="H698" s="331"/>
    </row>
    <row r="699" spans="1:8" x14ac:dyDescent="0.25">
      <c r="A699" s="339" t="s">
        <v>86</v>
      </c>
      <c r="B699" s="171"/>
      <c r="C699" s="331"/>
      <c r="D699" s="171"/>
      <c r="E699" s="331"/>
      <c r="F699" s="346"/>
      <c r="G699" s="346"/>
      <c r="H699" s="331"/>
    </row>
    <row r="700" spans="1:8" x14ac:dyDescent="0.25">
      <c r="A700" s="339" t="s">
        <v>86</v>
      </c>
      <c r="B700" s="171"/>
      <c r="C700" s="331"/>
      <c r="D700" s="171"/>
      <c r="E700" s="331"/>
      <c r="F700" s="346"/>
      <c r="G700" s="346"/>
      <c r="H700" s="331"/>
    </row>
    <row r="701" spans="1:8" x14ac:dyDescent="0.25">
      <c r="A701" s="339" t="s">
        <v>86</v>
      </c>
      <c r="B701" s="171"/>
      <c r="C701" s="331"/>
      <c r="D701" s="171"/>
      <c r="E701" s="331"/>
      <c r="F701" s="346"/>
      <c r="G701" s="346"/>
      <c r="H701" s="331"/>
    </row>
    <row r="702" spans="1:8" x14ac:dyDescent="0.25">
      <c r="A702" s="339" t="s">
        <v>86</v>
      </c>
      <c r="B702" s="171"/>
      <c r="C702" s="331"/>
      <c r="D702" s="171"/>
      <c r="E702" s="331"/>
      <c r="F702" s="346"/>
      <c r="G702" s="346"/>
      <c r="H702" s="331"/>
    </row>
    <row r="703" spans="1:8" x14ac:dyDescent="0.25">
      <c r="A703" s="339" t="s">
        <v>86</v>
      </c>
      <c r="B703" s="171"/>
      <c r="C703" s="331"/>
      <c r="D703" s="171"/>
      <c r="E703" s="331"/>
      <c r="F703" s="346"/>
      <c r="G703" s="346"/>
      <c r="H703" s="331"/>
    </row>
    <row r="704" spans="1:8" x14ac:dyDescent="0.25">
      <c r="A704" s="339" t="s">
        <v>86</v>
      </c>
      <c r="B704" s="171"/>
      <c r="C704" s="331"/>
      <c r="D704" s="171"/>
      <c r="E704" s="331"/>
      <c r="F704" s="346"/>
      <c r="G704" s="346"/>
      <c r="H704" s="331"/>
    </row>
    <row r="705" spans="1:8" x14ac:dyDescent="0.25">
      <c r="A705" s="339" t="s">
        <v>86</v>
      </c>
      <c r="B705" s="171"/>
      <c r="C705" s="331"/>
      <c r="D705" s="171"/>
      <c r="E705" s="331"/>
      <c r="F705" s="346"/>
      <c r="G705" s="346"/>
      <c r="H705" s="331"/>
    </row>
    <row r="706" spans="1:8" x14ac:dyDescent="0.25">
      <c r="A706" s="339" t="s">
        <v>86</v>
      </c>
      <c r="B706" s="171"/>
      <c r="C706" s="331"/>
      <c r="D706" s="171"/>
      <c r="E706" s="331"/>
      <c r="F706" s="346"/>
      <c r="G706" s="346"/>
      <c r="H706" s="331"/>
    </row>
    <row r="707" spans="1:8" x14ac:dyDescent="0.25">
      <c r="A707" s="339" t="s">
        <v>86</v>
      </c>
      <c r="B707" s="171"/>
      <c r="C707" s="331"/>
      <c r="D707" s="171"/>
      <c r="E707" s="331"/>
      <c r="F707" s="346"/>
      <c r="G707" s="346"/>
      <c r="H707" s="331"/>
    </row>
    <row r="708" spans="1:8" x14ac:dyDescent="0.25">
      <c r="A708" s="339" t="s">
        <v>86</v>
      </c>
      <c r="B708" s="171"/>
      <c r="C708" s="331"/>
      <c r="D708" s="171"/>
      <c r="E708" s="331"/>
      <c r="F708" s="346"/>
      <c r="G708" s="346"/>
      <c r="H708" s="331"/>
    </row>
    <row r="709" spans="1:8" x14ac:dyDescent="0.25">
      <c r="A709" s="339" t="s">
        <v>86</v>
      </c>
      <c r="B709" s="171"/>
      <c r="C709" s="331"/>
      <c r="D709" s="171"/>
      <c r="E709" s="331"/>
      <c r="F709" s="346"/>
      <c r="G709" s="346"/>
      <c r="H709" s="331"/>
    </row>
    <row r="710" spans="1:8" x14ac:dyDescent="0.25">
      <c r="A710" s="339" t="s">
        <v>86</v>
      </c>
      <c r="B710" s="171"/>
      <c r="C710" s="331"/>
      <c r="D710" s="171"/>
      <c r="E710" s="331"/>
      <c r="F710" s="346"/>
      <c r="G710" s="346"/>
      <c r="H710" s="331"/>
    </row>
    <row r="711" spans="1:8" x14ac:dyDescent="0.25">
      <c r="A711" s="339" t="s">
        <v>86</v>
      </c>
      <c r="B711" s="171"/>
      <c r="C711" s="331"/>
      <c r="D711" s="171"/>
      <c r="E711" s="331"/>
      <c r="F711" s="346"/>
      <c r="G711" s="346"/>
      <c r="H711" s="331"/>
    </row>
    <row r="712" spans="1:8" ht="15.75" thickBot="1" x14ac:dyDescent="0.3">
      <c r="A712" s="342" t="s">
        <v>86</v>
      </c>
      <c r="B712" s="343"/>
      <c r="C712" s="197"/>
      <c r="D712" s="343"/>
      <c r="E712" s="197"/>
      <c r="F712" s="347"/>
      <c r="G712" s="347"/>
      <c r="H712" s="331"/>
    </row>
    <row r="713" spans="1:8" ht="15.75" thickBot="1" x14ac:dyDescent="0.3"/>
    <row r="714" spans="1:8" x14ac:dyDescent="0.25">
      <c r="A714" s="158" t="str">
        <f>'Istkosten Netzreserve'!B185</f>
        <v>Kraftwerk 7</v>
      </c>
      <c r="B714" s="184" t="s">
        <v>84</v>
      </c>
      <c r="C714" s="184" t="s">
        <v>85</v>
      </c>
      <c r="D714" s="185" t="s">
        <v>95</v>
      </c>
      <c r="E714" s="185" t="s">
        <v>97</v>
      </c>
      <c r="F714" s="185" t="s">
        <v>88</v>
      </c>
      <c r="G714" s="185" t="s">
        <v>3</v>
      </c>
      <c r="H714" s="185"/>
    </row>
    <row r="715" spans="1:8" x14ac:dyDescent="0.25">
      <c r="A715" s="119" t="str">
        <f>'Istkosten Netzreserve'!B193</f>
        <v>Arbeitskosten</v>
      </c>
      <c r="B715" s="149">
        <f>SUM(B716:B756)</f>
        <v>0</v>
      </c>
      <c r="C715" s="248">
        <f>SUM(C716:C756)</f>
        <v>0</v>
      </c>
      <c r="D715" s="169">
        <f>SUM(D717:D756)</f>
        <v>0</v>
      </c>
      <c r="E715" s="249">
        <f>SUM(E717:E756)</f>
        <v>0</v>
      </c>
      <c r="F715" s="249"/>
      <c r="G715" s="250"/>
      <c r="H715" s="250"/>
    </row>
    <row r="716" spans="1:8" x14ac:dyDescent="0.25">
      <c r="A716" s="106"/>
      <c r="B716" s="252"/>
      <c r="C716" s="252"/>
      <c r="D716" s="161"/>
      <c r="E716" s="161"/>
      <c r="F716" s="251"/>
      <c r="G716" s="251"/>
      <c r="H716" s="251"/>
    </row>
    <row r="717" spans="1:8" x14ac:dyDescent="0.25">
      <c r="A717" s="339" t="s">
        <v>86</v>
      </c>
      <c r="B717" s="171"/>
      <c r="C717" s="331"/>
      <c r="D717" s="171"/>
      <c r="E717" s="331"/>
      <c r="F717" s="346"/>
      <c r="G717" s="346"/>
      <c r="H717" s="331"/>
    </row>
    <row r="718" spans="1:8" x14ac:dyDescent="0.25">
      <c r="A718" s="339" t="s">
        <v>86</v>
      </c>
      <c r="B718" s="171"/>
      <c r="C718" s="331"/>
      <c r="D718" s="171"/>
      <c r="E718" s="331"/>
      <c r="F718" s="346"/>
      <c r="G718" s="346"/>
      <c r="H718" s="331"/>
    </row>
    <row r="719" spans="1:8" x14ac:dyDescent="0.25">
      <c r="A719" s="339" t="s">
        <v>86</v>
      </c>
      <c r="B719" s="171"/>
      <c r="C719" s="331"/>
      <c r="D719" s="171"/>
      <c r="E719" s="331"/>
      <c r="F719" s="346"/>
      <c r="G719" s="346"/>
      <c r="H719" s="331"/>
    </row>
    <row r="720" spans="1:8" x14ac:dyDescent="0.25">
      <c r="A720" s="339" t="s">
        <v>86</v>
      </c>
      <c r="B720" s="171"/>
      <c r="C720" s="331"/>
      <c r="D720" s="171"/>
      <c r="E720" s="331"/>
      <c r="F720" s="346"/>
      <c r="G720" s="346"/>
      <c r="H720" s="331"/>
    </row>
    <row r="721" spans="1:8" x14ac:dyDescent="0.25">
      <c r="A721" s="339" t="s">
        <v>86</v>
      </c>
      <c r="B721" s="171"/>
      <c r="C721" s="331"/>
      <c r="D721" s="171"/>
      <c r="E721" s="331"/>
      <c r="F721" s="346"/>
      <c r="G721" s="346"/>
      <c r="H721" s="331"/>
    </row>
    <row r="722" spans="1:8" x14ac:dyDescent="0.25">
      <c r="A722" s="339" t="s">
        <v>86</v>
      </c>
      <c r="B722" s="171"/>
      <c r="C722" s="331"/>
      <c r="D722" s="171"/>
      <c r="E722" s="331"/>
      <c r="F722" s="346"/>
      <c r="G722" s="346"/>
      <c r="H722" s="331"/>
    </row>
    <row r="723" spans="1:8" x14ac:dyDescent="0.25">
      <c r="A723" s="339" t="s">
        <v>86</v>
      </c>
      <c r="B723" s="171"/>
      <c r="C723" s="331"/>
      <c r="D723" s="171"/>
      <c r="E723" s="331"/>
      <c r="F723" s="346"/>
      <c r="G723" s="346"/>
      <c r="H723" s="331"/>
    </row>
    <row r="724" spans="1:8" x14ac:dyDescent="0.25">
      <c r="A724" s="339" t="s">
        <v>86</v>
      </c>
      <c r="B724" s="171"/>
      <c r="C724" s="331"/>
      <c r="D724" s="171"/>
      <c r="E724" s="331"/>
      <c r="F724" s="346"/>
      <c r="G724" s="346"/>
      <c r="H724" s="331"/>
    </row>
    <row r="725" spans="1:8" x14ac:dyDescent="0.25">
      <c r="A725" s="339" t="s">
        <v>86</v>
      </c>
      <c r="B725" s="171"/>
      <c r="C725" s="331"/>
      <c r="D725" s="171"/>
      <c r="E725" s="331"/>
      <c r="F725" s="346"/>
      <c r="G725" s="346"/>
      <c r="H725" s="331"/>
    </row>
    <row r="726" spans="1:8" x14ac:dyDescent="0.25">
      <c r="A726" s="339" t="s">
        <v>86</v>
      </c>
      <c r="B726" s="171"/>
      <c r="C726" s="331"/>
      <c r="D726" s="171"/>
      <c r="E726" s="331"/>
      <c r="F726" s="346"/>
      <c r="G726" s="346"/>
      <c r="H726" s="331"/>
    </row>
    <row r="727" spans="1:8" x14ac:dyDescent="0.25">
      <c r="A727" s="339" t="s">
        <v>86</v>
      </c>
      <c r="B727" s="171"/>
      <c r="C727" s="331"/>
      <c r="D727" s="171"/>
      <c r="E727" s="331"/>
      <c r="F727" s="346"/>
      <c r="G727" s="346"/>
      <c r="H727" s="331"/>
    </row>
    <row r="728" spans="1:8" x14ac:dyDescent="0.25">
      <c r="A728" s="339" t="s">
        <v>86</v>
      </c>
      <c r="B728" s="171"/>
      <c r="C728" s="331"/>
      <c r="D728" s="171"/>
      <c r="E728" s="331"/>
      <c r="F728" s="346"/>
      <c r="G728" s="346"/>
      <c r="H728" s="331"/>
    </row>
    <row r="729" spans="1:8" x14ac:dyDescent="0.25">
      <c r="A729" s="339" t="s">
        <v>86</v>
      </c>
      <c r="B729" s="171"/>
      <c r="C729" s="331"/>
      <c r="D729" s="171"/>
      <c r="E729" s="331"/>
      <c r="F729" s="346"/>
      <c r="G729" s="346"/>
      <c r="H729" s="331"/>
    </row>
    <row r="730" spans="1:8" x14ac:dyDescent="0.25">
      <c r="A730" s="339" t="s">
        <v>86</v>
      </c>
      <c r="B730" s="171"/>
      <c r="C730" s="331"/>
      <c r="D730" s="171"/>
      <c r="E730" s="331"/>
      <c r="F730" s="346"/>
      <c r="G730" s="346"/>
      <c r="H730" s="331"/>
    </row>
    <row r="731" spans="1:8" x14ac:dyDescent="0.25">
      <c r="A731" s="339" t="s">
        <v>86</v>
      </c>
      <c r="B731" s="171"/>
      <c r="C731" s="331"/>
      <c r="D731" s="171"/>
      <c r="E731" s="331"/>
      <c r="F731" s="346"/>
      <c r="G731" s="346"/>
      <c r="H731" s="331"/>
    </row>
    <row r="732" spans="1:8" x14ac:dyDescent="0.25">
      <c r="A732" s="339" t="s">
        <v>86</v>
      </c>
      <c r="B732" s="171"/>
      <c r="C732" s="331"/>
      <c r="D732" s="171"/>
      <c r="E732" s="331"/>
      <c r="F732" s="346"/>
      <c r="G732" s="346"/>
      <c r="H732" s="331"/>
    </row>
    <row r="733" spans="1:8" x14ac:dyDescent="0.25">
      <c r="A733" s="339" t="s">
        <v>86</v>
      </c>
      <c r="B733" s="171"/>
      <c r="C733" s="331"/>
      <c r="D733" s="171"/>
      <c r="E733" s="331"/>
      <c r="F733" s="346"/>
      <c r="G733" s="346"/>
      <c r="H733" s="331"/>
    </row>
    <row r="734" spans="1:8" x14ac:dyDescent="0.25">
      <c r="A734" s="339" t="s">
        <v>86</v>
      </c>
      <c r="B734" s="171"/>
      <c r="C734" s="331"/>
      <c r="D734" s="171"/>
      <c r="E734" s="331"/>
      <c r="F734" s="346"/>
      <c r="G734" s="346"/>
      <c r="H734" s="331"/>
    </row>
    <row r="735" spans="1:8" x14ac:dyDescent="0.25">
      <c r="A735" s="339" t="s">
        <v>86</v>
      </c>
      <c r="B735" s="171"/>
      <c r="C735" s="331"/>
      <c r="D735" s="171"/>
      <c r="E735" s="331"/>
      <c r="F735" s="346"/>
      <c r="G735" s="346"/>
      <c r="H735" s="331"/>
    </row>
    <row r="736" spans="1:8" x14ac:dyDescent="0.25">
      <c r="A736" s="339" t="s">
        <v>86</v>
      </c>
      <c r="B736" s="171"/>
      <c r="C736" s="331"/>
      <c r="D736" s="171"/>
      <c r="E736" s="331"/>
      <c r="F736" s="346"/>
      <c r="G736" s="346"/>
      <c r="H736" s="331"/>
    </row>
    <row r="737" spans="1:8" x14ac:dyDescent="0.25">
      <c r="A737" s="339" t="s">
        <v>86</v>
      </c>
      <c r="B737" s="171"/>
      <c r="C737" s="331"/>
      <c r="D737" s="171"/>
      <c r="E737" s="331"/>
      <c r="F737" s="346"/>
      <c r="G737" s="346"/>
      <c r="H737" s="331"/>
    </row>
    <row r="738" spans="1:8" x14ac:dyDescent="0.25">
      <c r="A738" s="339" t="s">
        <v>86</v>
      </c>
      <c r="B738" s="171"/>
      <c r="C738" s="331"/>
      <c r="D738" s="171"/>
      <c r="E738" s="331"/>
      <c r="F738" s="346"/>
      <c r="G738" s="346"/>
      <c r="H738" s="331"/>
    </row>
    <row r="739" spans="1:8" x14ac:dyDescent="0.25">
      <c r="A739" s="339" t="s">
        <v>86</v>
      </c>
      <c r="B739" s="171"/>
      <c r="C739" s="331"/>
      <c r="D739" s="171"/>
      <c r="E739" s="331"/>
      <c r="F739" s="346"/>
      <c r="G739" s="346"/>
      <c r="H739" s="331"/>
    </row>
    <row r="740" spans="1:8" x14ac:dyDescent="0.25">
      <c r="A740" s="339" t="s">
        <v>86</v>
      </c>
      <c r="B740" s="171"/>
      <c r="C740" s="331"/>
      <c r="D740" s="171"/>
      <c r="E740" s="331"/>
      <c r="F740" s="346"/>
      <c r="G740" s="346"/>
      <c r="H740" s="331"/>
    </row>
    <row r="741" spans="1:8" x14ac:dyDescent="0.25">
      <c r="A741" s="339" t="s">
        <v>86</v>
      </c>
      <c r="B741" s="171"/>
      <c r="C741" s="331"/>
      <c r="D741" s="171"/>
      <c r="E741" s="331"/>
      <c r="F741" s="346"/>
      <c r="G741" s="346"/>
      <c r="H741" s="331"/>
    </row>
    <row r="742" spans="1:8" x14ac:dyDescent="0.25">
      <c r="A742" s="339" t="s">
        <v>86</v>
      </c>
      <c r="B742" s="171"/>
      <c r="C742" s="331"/>
      <c r="D742" s="171"/>
      <c r="E742" s="331"/>
      <c r="F742" s="346"/>
      <c r="G742" s="346"/>
      <c r="H742" s="331"/>
    </row>
    <row r="743" spans="1:8" x14ac:dyDescent="0.25">
      <c r="A743" s="339" t="s">
        <v>86</v>
      </c>
      <c r="B743" s="171"/>
      <c r="C743" s="331"/>
      <c r="D743" s="171"/>
      <c r="E743" s="331"/>
      <c r="F743" s="346"/>
      <c r="G743" s="346"/>
      <c r="H743" s="331"/>
    </row>
    <row r="744" spans="1:8" x14ac:dyDescent="0.25">
      <c r="A744" s="339" t="s">
        <v>86</v>
      </c>
      <c r="B744" s="171"/>
      <c r="C744" s="331"/>
      <c r="D744" s="171"/>
      <c r="E744" s="331"/>
      <c r="F744" s="346"/>
      <c r="G744" s="346"/>
      <c r="H744" s="331"/>
    </row>
    <row r="745" spans="1:8" x14ac:dyDescent="0.25">
      <c r="A745" s="339" t="s">
        <v>86</v>
      </c>
      <c r="B745" s="171"/>
      <c r="C745" s="331"/>
      <c r="D745" s="171"/>
      <c r="E745" s="331"/>
      <c r="F745" s="346"/>
      <c r="G745" s="346"/>
      <c r="H745" s="331"/>
    </row>
    <row r="746" spans="1:8" x14ac:dyDescent="0.25">
      <c r="A746" s="339" t="s">
        <v>86</v>
      </c>
      <c r="B746" s="171"/>
      <c r="C746" s="331"/>
      <c r="D746" s="171"/>
      <c r="E746" s="331"/>
      <c r="F746" s="346"/>
      <c r="G746" s="346"/>
      <c r="H746" s="331"/>
    </row>
    <row r="747" spans="1:8" x14ac:dyDescent="0.25">
      <c r="A747" s="339" t="s">
        <v>86</v>
      </c>
      <c r="B747" s="171"/>
      <c r="C747" s="331"/>
      <c r="D747" s="171"/>
      <c r="E747" s="331"/>
      <c r="F747" s="346"/>
      <c r="G747" s="346"/>
      <c r="H747" s="331"/>
    </row>
    <row r="748" spans="1:8" x14ac:dyDescent="0.25">
      <c r="A748" s="339" t="s">
        <v>86</v>
      </c>
      <c r="B748" s="171"/>
      <c r="C748" s="331"/>
      <c r="D748" s="171"/>
      <c r="E748" s="331"/>
      <c r="F748" s="346"/>
      <c r="G748" s="346"/>
      <c r="H748" s="331"/>
    </row>
    <row r="749" spans="1:8" x14ac:dyDescent="0.25">
      <c r="A749" s="339" t="s">
        <v>86</v>
      </c>
      <c r="B749" s="171"/>
      <c r="C749" s="331"/>
      <c r="D749" s="171"/>
      <c r="E749" s="331"/>
      <c r="F749" s="346"/>
      <c r="G749" s="346"/>
      <c r="H749" s="331"/>
    </row>
    <row r="750" spans="1:8" x14ac:dyDescent="0.25">
      <c r="A750" s="339" t="s">
        <v>86</v>
      </c>
      <c r="B750" s="171"/>
      <c r="C750" s="331"/>
      <c r="D750" s="171"/>
      <c r="E750" s="331"/>
      <c r="F750" s="346"/>
      <c r="G750" s="346"/>
      <c r="H750" s="331"/>
    </row>
    <row r="751" spans="1:8" x14ac:dyDescent="0.25">
      <c r="A751" s="339" t="s">
        <v>86</v>
      </c>
      <c r="B751" s="171"/>
      <c r="C751" s="331"/>
      <c r="D751" s="171"/>
      <c r="E751" s="331"/>
      <c r="F751" s="346"/>
      <c r="G751" s="346"/>
      <c r="H751" s="331"/>
    </row>
    <row r="752" spans="1:8" x14ac:dyDescent="0.25">
      <c r="A752" s="339" t="s">
        <v>86</v>
      </c>
      <c r="B752" s="171"/>
      <c r="C752" s="331"/>
      <c r="D752" s="171"/>
      <c r="E752" s="331"/>
      <c r="F752" s="346"/>
      <c r="G752" s="346"/>
      <c r="H752" s="331"/>
    </row>
    <row r="753" spans="1:8" x14ac:dyDescent="0.25">
      <c r="A753" s="339" t="s">
        <v>86</v>
      </c>
      <c r="B753" s="171"/>
      <c r="C753" s="331"/>
      <c r="D753" s="171"/>
      <c r="E753" s="331"/>
      <c r="F753" s="346"/>
      <c r="G753" s="346"/>
      <c r="H753" s="331"/>
    </row>
    <row r="754" spans="1:8" x14ac:dyDescent="0.25">
      <c r="A754" s="339" t="s">
        <v>86</v>
      </c>
      <c r="B754" s="171"/>
      <c r="C754" s="331"/>
      <c r="D754" s="171"/>
      <c r="E754" s="331"/>
      <c r="F754" s="346"/>
      <c r="G754" s="346"/>
      <c r="H754" s="331"/>
    </row>
    <row r="755" spans="1:8" x14ac:dyDescent="0.25">
      <c r="A755" s="339" t="s">
        <v>86</v>
      </c>
      <c r="B755" s="171"/>
      <c r="C755" s="331"/>
      <c r="D755" s="171"/>
      <c r="E755" s="331"/>
      <c r="F755" s="346"/>
      <c r="G755" s="346"/>
      <c r="H755" s="331"/>
    </row>
    <row r="756" spans="1:8" ht="15.75" thickBot="1" x14ac:dyDescent="0.3">
      <c r="A756" s="342" t="s">
        <v>86</v>
      </c>
      <c r="B756" s="343"/>
      <c r="C756" s="197"/>
      <c r="D756" s="343"/>
      <c r="E756" s="197"/>
      <c r="F756" s="347"/>
      <c r="G756" s="347"/>
      <c r="H756" s="331"/>
    </row>
    <row r="757" spans="1:8" ht="15.75" thickBot="1" x14ac:dyDescent="0.3"/>
    <row r="758" spans="1:8" x14ac:dyDescent="0.25">
      <c r="A758" s="158" t="str">
        <f>'Istkosten Netzreserve'!B203</f>
        <v>Kraftwerk 8</v>
      </c>
      <c r="B758" s="184" t="s">
        <v>84</v>
      </c>
      <c r="C758" s="184" t="s">
        <v>85</v>
      </c>
      <c r="D758" s="185" t="s">
        <v>95</v>
      </c>
      <c r="E758" s="185" t="s">
        <v>97</v>
      </c>
      <c r="F758" s="185" t="s">
        <v>88</v>
      </c>
      <c r="G758" s="185" t="s">
        <v>3</v>
      </c>
      <c r="H758" s="185"/>
    </row>
    <row r="759" spans="1:8" x14ac:dyDescent="0.25">
      <c r="A759" s="119" t="str">
        <f>'Istkosten Netzreserve'!B211</f>
        <v>Arbeitskosten</v>
      </c>
      <c r="B759" s="149">
        <f>SUM(B760:B800)</f>
        <v>0</v>
      </c>
      <c r="C759" s="248">
        <f>SUM(C760:C800)</f>
        <v>0</v>
      </c>
      <c r="D759" s="169">
        <f>SUM(D761:D800)</f>
        <v>0</v>
      </c>
      <c r="E759" s="249">
        <f>SUM(E761:E800)</f>
        <v>0</v>
      </c>
      <c r="F759" s="249"/>
      <c r="G759" s="250"/>
      <c r="H759" s="250"/>
    </row>
    <row r="760" spans="1:8" x14ac:dyDescent="0.25">
      <c r="A760" s="106"/>
      <c r="B760" s="252"/>
      <c r="C760" s="252"/>
      <c r="D760" s="161"/>
      <c r="E760" s="161"/>
      <c r="F760" s="251"/>
      <c r="G760" s="251"/>
      <c r="H760" s="251"/>
    </row>
    <row r="761" spans="1:8" x14ac:dyDescent="0.25">
      <c r="A761" s="339" t="s">
        <v>86</v>
      </c>
      <c r="B761" s="171"/>
      <c r="C761" s="331"/>
      <c r="D761" s="171"/>
      <c r="E761" s="331"/>
      <c r="F761" s="346"/>
      <c r="G761" s="346"/>
      <c r="H761" s="331"/>
    </row>
    <row r="762" spans="1:8" x14ac:dyDescent="0.25">
      <c r="A762" s="339" t="s">
        <v>86</v>
      </c>
      <c r="B762" s="171"/>
      <c r="C762" s="331"/>
      <c r="D762" s="171"/>
      <c r="E762" s="331"/>
      <c r="F762" s="346"/>
      <c r="G762" s="346"/>
      <c r="H762" s="331"/>
    </row>
    <row r="763" spans="1:8" x14ac:dyDescent="0.25">
      <c r="A763" s="339" t="s">
        <v>86</v>
      </c>
      <c r="B763" s="171"/>
      <c r="C763" s="331"/>
      <c r="D763" s="171"/>
      <c r="E763" s="331"/>
      <c r="F763" s="346"/>
      <c r="G763" s="346"/>
      <c r="H763" s="331"/>
    </row>
    <row r="764" spans="1:8" x14ac:dyDescent="0.25">
      <c r="A764" s="339" t="s">
        <v>86</v>
      </c>
      <c r="B764" s="171"/>
      <c r="C764" s="331"/>
      <c r="D764" s="171"/>
      <c r="E764" s="331"/>
      <c r="F764" s="346"/>
      <c r="G764" s="346"/>
      <c r="H764" s="331"/>
    </row>
    <row r="765" spans="1:8" x14ac:dyDescent="0.25">
      <c r="A765" s="339" t="s">
        <v>86</v>
      </c>
      <c r="B765" s="171"/>
      <c r="C765" s="331"/>
      <c r="D765" s="171"/>
      <c r="E765" s="331"/>
      <c r="F765" s="346"/>
      <c r="G765" s="346"/>
      <c r="H765" s="331"/>
    </row>
    <row r="766" spans="1:8" x14ac:dyDescent="0.25">
      <c r="A766" s="339" t="s">
        <v>86</v>
      </c>
      <c r="B766" s="171"/>
      <c r="C766" s="331"/>
      <c r="D766" s="171"/>
      <c r="E766" s="331"/>
      <c r="F766" s="346"/>
      <c r="G766" s="346"/>
      <c r="H766" s="331"/>
    </row>
    <row r="767" spans="1:8" x14ac:dyDescent="0.25">
      <c r="A767" s="339" t="s">
        <v>86</v>
      </c>
      <c r="B767" s="171"/>
      <c r="C767" s="331"/>
      <c r="D767" s="171"/>
      <c r="E767" s="331"/>
      <c r="F767" s="346"/>
      <c r="G767" s="346"/>
      <c r="H767" s="331"/>
    </row>
    <row r="768" spans="1:8" x14ac:dyDescent="0.25">
      <c r="A768" s="339" t="s">
        <v>86</v>
      </c>
      <c r="B768" s="171"/>
      <c r="C768" s="331"/>
      <c r="D768" s="171"/>
      <c r="E768" s="331"/>
      <c r="F768" s="346"/>
      <c r="G768" s="346"/>
      <c r="H768" s="331"/>
    </row>
    <row r="769" spans="1:8" x14ac:dyDescent="0.25">
      <c r="A769" s="339" t="s">
        <v>86</v>
      </c>
      <c r="B769" s="171"/>
      <c r="C769" s="331"/>
      <c r="D769" s="171"/>
      <c r="E769" s="331"/>
      <c r="F769" s="346"/>
      <c r="G769" s="346"/>
      <c r="H769" s="331"/>
    </row>
    <row r="770" spans="1:8" x14ac:dyDescent="0.25">
      <c r="A770" s="339" t="s">
        <v>86</v>
      </c>
      <c r="B770" s="171"/>
      <c r="C770" s="331"/>
      <c r="D770" s="171"/>
      <c r="E770" s="331"/>
      <c r="F770" s="346"/>
      <c r="G770" s="346"/>
      <c r="H770" s="331"/>
    </row>
    <row r="771" spans="1:8" x14ac:dyDescent="0.25">
      <c r="A771" s="339" t="s">
        <v>86</v>
      </c>
      <c r="B771" s="171"/>
      <c r="C771" s="331"/>
      <c r="D771" s="171"/>
      <c r="E771" s="331"/>
      <c r="F771" s="346"/>
      <c r="G771" s="346"/>
      <c r="H771" s="331"/>
    </row>
    <row r="772" spans="1:8" x14ac:dyDescent="0.25">
      <c r="A772" s="339" t="s">
        <v>86</v>
      </c>
      <c r="B772" s="171"/>
      <c r="C772" s="331"/>
      <c r="D772" s="171"/>
      <c r="E772" s="331"/>
      <c r="F772" s="346"/>
      <c r="G772" s="346"/>
      <c r="H772" s="331"/>
    </row>
    <row r="773" spans="1:8" x14ac:dyDescent="0.25">
      <c r="A773" s="339" t="s">
        <v>86</v>
      </c>
      <c r="B773" s="171"/>
      <c r="C773" s="331"/>
      <c r="D773" s="171"/>
      <c r="E773" s="331"/>
      <c r="F773" s="346"/>
      <c r="G773" s="346"/>
      <c r="H773" s="331"/>
    </row>
    <row r="774" spans="1:8" x14ac:dyDescent="0.25">
      <c r="A774" s="339" t="s">
        <v>86</v>
      </c>
      <c r="B774" s="171"/>
      <c r="C774" s="331"/>
      <c r="D774" s="171"/>
      <c r="E774" s="331"/>
      <c r="F774" s="346"/>
      <c r="G774" s="346"/>
      <c r="H774" s="331"/>
    </row>
    <row r="775" spans="1:8" x14ac:dyDescent="0.25">
      <c r="A775" s="339" t="s">
        <v>86</v>
      </c>
      <c r="B775" s="171"/>
      <c r="C775" s="331"/>
      <c r="D775" s="171"/>
      <c r="E775" s="331"/>
      <c r="F775" s="346"/>
      <c r="G775" s="346"/>
      <c r="H775" s="331"/>
    </row>
    <row r="776" spans="1:8" x14ac:dyDescent="0.25">
      <c r="A776" s="339" t="s">
        <v>86</v>
      </c>
      <c r="B776" s="171"/>
      <c r="C776" s="331"/>
      <c r="D776" s="171"/>
      <c r="E776" s="331"/>
      <c r="F776" s="346"/>
      <c r="G776" s="346"/>
      <c r="H776" s="331"/>
    </row>
    <row r="777" spans="1:8" x14ac:dyDescent="0.25">
      <c r="A777" s="339" t="s">
        <v>86</v>
      </c>
      <c r="B777" s="171"/>
      <c r="C777" s="331"/>
      <c r="D777" s="171"/>
      <c r="E777" s="331"/>
      <c r="F777" s="346"/>
      <c r="G777" s="346"/>
      <c r="H777" s="331"/>
    </row>
    <row r="778" spans="1:8" x14ac:dyDescent="0.25">
      <c r="A778" s="339" t="s">
        <v>86</v>
      </c>
      <c r="B778" s="171"/>
      <c r="C778" s="331"/>
      <c r="D778" s="171"/>
      <c r="E778" s="331"/>
      <c r="F778" s="346"/>
      <c r="G778" s="346"/>
      <c r="H778" s="331"/>
    </row>
    <row r="779" spans="1:8" x14ac:dyDescent="0.25">
      <c r="A779" s="339" t="s">
        <v>86</v>
      </c>
      <c r="B779" s="171"/>
      <c r="C779" s="331"/>
      <c r="D779" s="171"/>
      <c r="E779" s="331"/>
      <c r="F779" s="346"/>
      <c r="G779" s="346"/>
      <c r="H779" s="331"/>
    </row>
    <row r="780" spans="1:8" x14ac:dyDescent="0.25">
      <c r="A780" s="339" t="s">
        <v>86</v>
      </c>
      <c r="B780" s="171"/>
      <c r="C780" s="331"/>
      <c r="D780" s="171"/>
      <c r="E780" s="331"/>
      <c r="F780" s="346"/>
      <c r="G780" s="346"/>
      <c r="H780" s="331"/>
    </row>
    <row r="781" spans="1:8" x14ac:dyDescent="0.25">
      <c r="A781" s="339" t="s">
        <v>86</v>
      </c>
      <c r="B781" s="171"/>
      <c r="C781" s="331"/>
      <c r="D781" s="171"/>
      <c r="E781" s="331"/>
      <c r="F781" s="346"/>
      <c r="G781" s="346"/>
      <c r="H781" s="331"/>
    </row>
    <row r="782" spans="1:8" x14ac:dyDescent="0.25">
      <c r="A782" s="339" t="s">
        <v>86</v>
      </c>
      <c r="B782" s="171"/>
      <c r="C782" s="331"/>
      <c r="D782" s="171"/>
      <c r="E782" s="331"/>
      <c r="F782" s="346"/>
      <c r="G782" s="346"/>
      <c r="H782" s="331"/>
    </row>
    <row r="783" spans="1:8" x14ac:dyDescent="0.25">
      <c r="A783" s="339" t="s">
        <v>86</v>
      </c>
      <c r="B783" s="171"/>
      <c r="C783" s="331"/>
      <c r="D783" s="171"/>
      <c r="E783" s="331"/>
      <c r="F783" s="346"/>
      <c r="G783" s="346"/>
      <c r="H783" s="331"/>
    </row>
    <row r="784" spans="1:8" x14ac:dyDescent="0.25">
      <c r="A784" s="339" t="s">
        <v>86</v>
      </c>
      <c r="B784" s="171"/>
      <c r="C784" s="331"/>
      <c r="D784" s="171"/>
      <c r="E784" s="331"/>
      <c r="F784" s="346"/>
      <c r="G784" s="346"/>
      <c r="H784" s="331"/>
    </row>
    <row r="785" spans="1:8" x14ac:dyDescent="0.25">
      <c r="A785" s="339" t="s">
        <v>86</v>
      </c>
      <c r="B785" s="171"/>
      <c r="C785" s="331"/>
      <c r="D785" s="171"/>
      <c r="E785" s="331"/>
      <c r="F785" s="346"/>
      <c r="G785" s="346"/>
      <c r="H785" s="331"/>
    </row>
    <row r="786" spans="1:8" x14ac:dyDescent="0.25">
      <c r="A786" s="339" t="s">
        <v>86</v>
      </c>
      <c r="B786" s="171"/>
      <c r="C786" s="331"/>
      <c r="D786" s="171"/>
      <c r="E786" s="331"/>
      <c r="F786" s="346"/>
      <c r="G786" s="346"/>
      <c r="H786" s="331"/>
    </row>
    <row r="787" spans="1:8" x14ac:dyDescent="0.25">
      <c r="A787" s="339" t="s">
        <v>86</v>
      </c>
      <c r="B787" s="171"/>
      <c r="C787" s="331"/>
      <c r="D787" s="171"/>
      <c r="E787" s="331"/>
      <c r="F787" s="346"/>
      <c r="G787" s="346"/>
      <c r="H787" s="331"/>
    </row>
    <row r="788" spans="1:8" x14ac:dyDescent="0.25">
      <c r="A788" s="339" t="s">
        <v>86</v>
      </c>
      <c r="B788" s="171"/>
      <c r="C788" s="331"/>
      <c r="D788" s="171"/>
      <c r="E788" s="331"/>
      <c r="F788" s="346"/>
      <c r="G788" s="346"/>
      <c r="H788" s="331"/>
    </row>
    <row r="789" spans="1:8" x14ac:dyDescent="0.25">
      <c r="A789" s="339" t="s">
        <v>86</v>
      </c>
      <c r="B789" s="171"/>
      <c r="C789" s="331"/>
      <c r="D789" s="171"/>
      <c r="E789" s="331"/>
      <c r="F789" s="346"/>
      <c r="G789" s="346"/>
      <c r="H789" s="331"/>
    </row>
    <row r="790" spans="1:8" x14ac:dyDescent="0.25">
      <c r="A790" s="339" t="s">
        <v>86</v>
      </c>
      <c r="B790" s="171"/>
      <c r="C790" s="331"/>
      <c r="D790" s="171"/>
      <c r="E790" s="331"/>
      <c r="F790" s="346"/>
      <c r="G790" s="346"/>
      <c r="H790" s="331"/>
    </row>
    <row r="791" spans="1:8" x14ac:dyDescent="0.25">
      <c r="A791" s="339" t="s">
        <v>86</v>
      </c>
      <c r="B791" s="171"/>
      <c r="C791" s="331"/>
      <c r="D791" s="171"/>
      <c r="E791" s="331"/>
      <c r="F791" s="346"/>
      <c r="G791" s="346"/>
      <c r="H791" s="331"/>
    </row>
    <row r="792" spans="1:8" x14ac:dyDescent="0.25">
      <c r="A792" s="339" t="s">
        <v>86</v>
      </c>
      <c r="B792" s="171"/>
      <c r="C792" s="331"/>
      <c r="D792" s="171"/>
      <c r="E792" s="331"/>
      <c r="F792" s="346"/>
      <c r="G792" s="346"/>
      <c r="H792" s="331"/>
    </row>
    <row r="793" spans="1:8" x14ac:dyDescent="0.25">
      <c r="A793" s="339" t="s">
        <v>86</v>
      </c>
      <c r="B793" s="171"/>
      <c r="C793" s="331"/>
      <c r="D793" s="171"/>
      <c r="E793" s="331"/>
      <c r="F793" s="346"/>
      <c r="G793" s="346"/>
      <c r="H793" s="331"/>
    </row>
    <row r="794" spans="1:8" x14ac:dyDescent="0.25">
      <c r="A794" s="339" t="s">
        <v>86</v>
      </c>
      <c r="B794" s="171"/>
      <c r="C794" s="331"/>
      <c r="D794" s="171"/>
      <c r="E794" s="331"/>
      <c r="F794" s="346"/>
      <c r="G794" s="346"/>
      <c r="H794" s="331"/>
    </row>
    <row r="795" spans="1:8" x14ac:dyDescent="0.25">
      <c r="A795" s="339" t="s">
        <v>86</v>
      </c>
      <c r="B795" s="171"/>
      <c r="C795" s="331"/>
      <c r="D795" s="171"/>
      <c r="E795" s="331"/>
      <c r="F795" s="346"/>
      <c r="G795" s="346"/>
      <c r="H795" s="331"/>
    </row>
    <row r="796" spans="1:8" x14ac:dyDescent="0.25">
      <c r="A796" s="339" t="s">
        <v>86</v>
      </c>
      <c r="B796" s="171"/>
      <c r="C796" s="331"/>
      <c r="D796" s="171"/>
      <c r="E796" s="331"/>
      <c r="F796" s="346"/>
      <c r="G796" s="346"/>
      <c r="H796" s="331"/>
    </row>
    <row r="797" spans="1:8" x14ac:dyDescent="0.25">
      <c r="A797" s="339" t="s">
        <v>86</v>
      </c>
      <c r="B797" s="171"/>
      <c r="C797" s="331"/>
      <c r="D797" s="171"/>
      <c r="E797" s="331"/>
      <c r="F797" s="346"/>
      <c r="G797" s="346"/>
      <c r="H797" s="331"/>
    </row>
    <row r="798" spans="1:8" x14ac:dyDescent="0.25">
      <c r="A798" s="339" t="s">
        <v>86</v>
      </c>
      <c r="B798" s="171"/>
      <c r="C798" s="331"/>
      <c r="D798" s="171"/>
      <c r="E798" s="331"/>
      <c r="F798" s="346"/>
      <c r="G798" s="346"/>
      <c r="H798" s="331"/>
    </row>
    <row r="799" spans="1:8" x14ac:dyDescent="0.25">
      <c r="A799" s="339" t="s">
        <v>86</v>
      </c>
      <c r="B799" s="171"/>
      <c r="C799" s="331"/>
      <c r="D799" s="171"/>
      <c r="E799" s="331"/>
      <c r="F799" s="346"/>
      <c r="G799" s="346"/>
      <c r="H799" s="331"/>
    </row>
    <row r="800" spans="1:8" ht="15.75" thickBot="1" x14ac:dyDescent="0.3">
      <c r="A800" s="342" t="s">
        <v>86</v>
      </c>
      <c r="B800" s="343"/>
      <c r="C800" s="197"/>
      <c r="D800" s="343"/>
      <c r="E800" s="197"/>
      <c r="F800" s="347"/>
      <c r="G800" s="347"/>
      <c r="H800" s="331"/>
    </row>
    <row r="801" spans="1:8" ht="15.75" thickBot="1" x14ac:dyDescent="0.3"/>
    <row r="802" spans="1:8" x14ac:dyDescent="0.25">
      <c r="A802" s="158" t="str">
        <f>'Istkosten Netzreserve'!B221</f>
        <v>Kraftwerk 9</v>
      </c>
      <c r="B802" s="184" t="s">
        <v>84</v>
      </c>
      <c r="C802" s="184" t="s">
        <v>85</v>
      </c>
      <c r="D802" s="185" t="s">
        <v>95</v>
      </c>
      <c r="E802" s="185" t="s">
        <v>97</v>
      </c>
      <c r="F802" s="185" t="s">
        <v>88</v>
      </c>
      <c r="G802" s="185" t="s">
        <v>3</v>
      </c>
      <c r="H802" s="185"/>
    </row>
    <row r="803" spans="1:8" x14ac:dyDescent="0.25">
      <c r="A803" s="119" t="str">
        <f>'Istkosten Netzreserve'!B229</f>
        <v>Arbeitskosten</v>
      </c>
      <c r="B803" s="149">
        <f>SUM(B804:B844)</f>
        <v>0</v>
      </c>
      <c r="C803" s="248">
        <f>SUM(C804:C844)</f>
        <v>0</v>
      </c>
      <c r="D803" s="169">
        <f>SUM(D805:D844)</f>
        <v>0</v>
      </c>
      <c r="E803" s="249">
        <f>SUM(E805:E844)</f>
        <v>0</v>
      </c>
      <c r="F803" s="249"/>
      <c r="G803" s="250"/>
      <c r="H803" s="250"/>
    </row>
    <row r="804" spans="1:8" x14ac:dyDescent="0.25">
      <c r="A804" s="106"/>
      <c r="B804" s="252"/>
      <c r="C804" s="252"/>
      <c r="D804" s="161"/>
      <c r="E804" s="161"/>
      <c r="F804" s="251"/>
      <c r="G804" s="251"/>
      <c r="H804" s="251"/>
    </row>
    <row r="805" spans="1:8" x14ac:dyDescent="0.25">
      <c r="A805" s="339" t="s">
        <v>86</v>
      </c>
      <c r="B805" s="171"/>
      <c r="C805" s="331"/>
      <c r="D805" s="171"/>
      <c r="E805" s="331"/>
      <c r="F805" s="346"/>
      <c r="G805" s="346"/>
      <c r="H805" s="331"/>
    </row>
    <row r="806" spans="1:8" x14ac:dyDescent="0.25">
      <c r="A806" s="339" t="s">
        <v>86</v>
      </c>
      <c r="B806" s="171"/>
      <c r="C806" s="331"/>
      <c r="D806" s="171"/>
      <c r="E806" s="331"/>
      <c r="F806" s="346"/>
      <c r="G806" s="346"/>
      <c r="H806" s="331"/>
    </row>
    <row r="807" spans="1:8" x14ac:dyDescent="0.25">
      <c r="A807" s="339" t="s">
        <v>86</v>
      </c>
      <c r="B807" s="171"/>
      <c r="C807" s="331"/>
      <c r="D807" s="171"/>
      <c r="E807" s="331"/>
      <c r="F807" s="346"/>
      <c r="G807" s="346"/>
      <c r="H807" s="331"/>
    </row>
    <row r="808" spans="1:8" x14ac:dyDescent="0.25">
      <c r="A808" s="339" t="s">
        <v>86</v>
      </c>
      <c r="B808" s="171"/>
      <c r="C808" s="331"/>
      <c r="D808" s="171"/>
      <c r="E808" s="331"/>
      <c r="F808" s="346"/>
      <c r="G808" s="346"/>
      <c r="H808" s="331"/>
    </row>
    <row r="809" spans="1:8" x14ac:dyDescent="0.25">
      <c r="A809" s="339" t="s">
        <v>86</v>
      </c>
      <c r="B809" s="171"/>
      <c r="C809" s="331"/>
      <c r="D809" s="171"/>
      <c r="E809" s="331"/>
      <c r="F809" s="346"/>
      <c r="G809" s="346"/>
      <c r="H809" s="331"/>
    </row>
    <row r="810" spans="1:8" x14ac:dyDescent="0.25">
      <c r="A810" s="339" t="s">
        <v>86</v>
      </c>
      <c r="B810" s="171"/>
      <c r="C810" s="331"/>
      <c r="D810" s="171"/>
      <c r="E810" s="331"/>
      <c r="F810" s="346"/>
      <c r="G810" s="346"/>
      <c r="H810" s="331"/>
    </row>
    <row r="811" spans="1:8" x14ac:dyDescent="0.25">
      <c r="A811" s="339" t="s">
        <v>86</v>
      </c>
      <c r="B811" s="171"/>
      <c r="C811" s="331"/>
      <c r="D811" s="171"/>
      <c r="E811" s="331"/>
      <c r="F811" s="346"/>
      <c r="G811" s="346"/>
      <c r="H811" s="331"/>
    </row>
    <row r="812" spans="1:8" x14ac:dyDescent="0.25">
      <c r="A812" s="339" t="s">
        <v>86</v>
      </c>
      <c r="B812" s="171"/>
      <c r="C812" s="331"/>
      <c r="D812" s="171"/>
      <c r="E812" s="331"/>
      <c r="F812" s="346"/>
      <c r="G812" s="346"/>
      <c r="H812" s="331"/>
    </row>
    <row r="813" spans="1:8" x14ac:dyDescent="0.25">
      <c r="A813" s="339" t="s">
        <v>86</v>
      </c>
      <c r="B813" s="171"/>
      <c r="C813" s="331"/>
      <c r="D813" s="171"/>
      <c r="E813" s="331"/>
      <c r="F813" s="346"/>
      <c r="G813" s="346"/>
      <c r="H813" s="331"/>
    </row>
    <row r="814" spans="1:8" x14ac:dyDescent="0.25">
      <c r="A814" s="339" t="s">
        <v>86</v>
      </c>
      <c r="B814" s="171"/>
      <c r="C814" s="331"/>
      <c r="D814" s="171"/>
      <c r="E814" s="331"/>
      <c r="F814" s="346"/>
      <c r="G814" s="346"/>
      <c r="H814" s="331"/>
    </row>
    <row r="815" spans="1:8" x14ac:dyDescent="0.25">
      <c r="A815" s="339" t="s">
        <v>86</v>
      </c>
      <c r="B815" s="171"/>
      <c r="C815" s="331"/>
      <c r="D815" s="171"/>
      <c r="E815" s="331"/>
      <c r="F815" s="346"/>
      <c r="G815" s="346"/>
      <c r="H815" s="331"/>
    </row>
    <row r="816" spans="1:8" x14ac:dyDescent="0.25">
      <c r="A816" s="339" t="s">
        <v>86</v>
      </c>
      <c r="B816" s="171"/>
      <c r="C816" s="331"/>
      <c r="D816" s="171"/>
      <c r="E816" s="331"/>
      <c r="F816" s="346"/>
      <c r="G816" s="346"/>
      <c r="H816" s="331"/>
    </row>
    <row r="817" spans="1:8" x14ac:dyDescent="0.25">
      <c r="A817" s="339" t="s">
        <v>86</v>
      </c>
      <c r="B817" s="171"/>
      <c r="C817" s="331"/>
      <c r="D817" s="171"/>
      <c r="E817" s="331"/>
      <c r="F817" s="346"/>
      <c r="G817" s="346"/>
      <c r="H817" s="331"/>
    </row>
    <row r="818" spans="1:8" x14ac:dyDescent="0.25">
      <c r="A818" s="339" t="s">
        <v>86</v>
      </c>
      <c r="B818" s="171"/>
      <c r="C818" s="331"/>
      <c r="D818" s="171"/>
      <c r="E818" s="331"/>
      <c r="F818" s="346"/>
      <c r="G818" s="346"/>
      <c r="H818" s="331"/>
    </row>
    <row r="819" spans="1:8" x14ac:dyDescent="0.25">
      <c r="A819" s="339" t="s">
        <v>86</v>
      </c>
      <c r="B819" s="171"/>
      <c r="C819" s="331"/>
      <c r="D819" s="171"/>
      <c r="E819" s="331"/>
      <c r="F819" s="346"/>
      <c r="G819" s="346"/>
      <c r="H819" s="331"/>
    </row>
    <row r="820" spans="1:8" x14ac:dyDescent="0.25">
      <c r="A820" s="339" t="s">
        <v>86</v>
      </c>
      <c r="B820" s="171"/>
      <c r="C820" s="331"/>
      <c r="D820" s="171"/>
      <c r="E820" s="331"/>
      <c r="F820" s="346"/>
      <c r="G820" s="346"/>
      <c r="H820" s="331"/>
    </row>
    <row r="821" spans="1:8" x14ac:dyDescent="0.25">
      <c r="A821" s="339" t="s">
        <v>86</v>
      </c>
      <c r="B821" s="171"/>
      <c r="C821" s="331"/>
      <c r="D821" s="171"/>
      <c r="E821" s="331"/>
      <c r="F821" s="346"/>
      <c r="G821" s="346"/>
      <c r="H821" s="331"/>
    </row>
    <row r="822" spans="1:8" x14ac:dyDescent="0.25">
      <c r="A822" s="339" t="s">
        <v>86</v>
      </c>
      <c r="B822" s="171"/>
      <c r="C822" s="331"/>
      <c r="D822" s="171"/>
      <c r="E822" s="331"/>
      <c r="F822" s="346"/>
      <c r="G822" s="346"/>
      <c r="H822" s="331"/>
    </row>
    <row r="823" spans="1:8" x14ac:dyDescent="0.25">
      <c r="A823" s="339" t="s">
        <v>86</v>
      </c>
      <c r="B823" s="171"/>
      <c r="C823" s="331"/>
      <c r="D823" s="171"/>
      <c r="E823" s="331"/>
      <c r="F823" s="346"/>
      <c r="G823" s="346"/>
      <c r="H823" s="331"/>
    </row>
    <row r="824" spans="1:8" x14ac:dyDescent="0.25">
      <c r="A824" s="339" t="s">
        <v>86</v>
      </c>
      <c r="B824" s="171"/>
      <c r="C824" s="331"/>
      <c r="D824" s="171"/>
      <c r="E824" s="331"/>
      <c r="F824" s="346"/>
      <c r="G824" s="346"/>
      <c r="H824" s="331"/>
    </row>
    <row r="825" spans="1:8" x14ac:dyDescent="0.25">
      <c r="A825" s="339" t="s">
        <v>86</v>
      </c>
      <c r="B825" s="171"/>
      <c r="C825" s="331"/>
      <c r="D825" s="171"/>
      <c r="E825" s="331"/>
      <c r="F825" s="346"/>
      <c r="G825" s="346"/>
      <c r="H825" s="331"/>
    </row>
    <row r="826" spans="1:8" x14ac:dyDescent="0.25">
      <c r="A826" s="339" t="s">
        <v>86</v>
      </c>
      <c r="B826" s="171"/>
      <c r="C826" s="331"/>
      <c r="D826" s="171"/>
      <c r="E826" s="331"/>
      <c r="F826" s="346"/>
      <c r="G826" s="346"/>
      <c r="H826" s="331"/>
    </row>
    <row r="827" spans="1:8" x14ac:dyDescent="0.25">
      <c r="A827" s="339" t="s">
        <v>86</v>
      </c>
      <c r="B827" s="171"/>
      <c r="C827" s="331"/>
      <c r="D827" s="171"/>
      <c r="E827" s="331"/>
      <c r="F827" s="346"/>
      <c r="G827" s="346"/>
      <c r="H827" s="331"/>
    </row>
    <row r="828" spans="1:8" x14ac:dyDescent="0.25">
      <c r="A828" s="339" t="s">
        <v>86</v>
      </c>
      <c r="B828" s="171"/>
      <c r="C828" s="331"/>
      <c r="D828" s="171"/>
      <c r="E828" s="331"/>
      <c r="F828" s="346"/>
      <c r="G828" s="346"/>
      <c r="H828" s="331"/>
    </row>
    <row r="829" spans="1:8" x14ac:dyDescent="0.25">
      <c r="A829" s="339" t="s">
        <v>86</v>
      </c>
      <c r="B829" s="171"/>
      <c r="C829" s="331"/>
      <c r="D829" s="171"/>
      <c r="E829" s="331"/>
      <c r="F829" s="346"/>
      <c r="G829" s="346"/>
      <c r="H829" s="331"/>
    </row>
    <row r="830" spans="1:8" x14ac:dyDescent="0.25">
      <c r="A830" s="339" t="s">
        <v>86</v>
      </c>
      <c r="B830" s="171"/>
      <c r="C830" s="331"/>
      <c r="D830" s="171"/>
      <c r="E830" s="331"/>
      <c r="F830" s="346"/>
      <c r="G830" s="346"/>
      <c r="H830" s="331"/>
    </row>
    <row r="831" spans="1:8" x14ac:dyDescent="0.25">
      <c r="A831" s="339" t="s">
        <v>86</v>
      </c>
      <c r="B831" s="171"/>
      <c r="C831" s="331"/>
      <c r="D831" s="171"/>
      <c r="E831" s="331"/>
      <c r="F831" s="346"/>
      <c r="G831" s="346"/>
      <c r="H831" s="331"/>
    </row>
    <row r="832" spans="1:8" x14ac:dyDescent="0.25">
      <c r="A832" s="339" t="s">
        <v>86</v>
      </c>
      <c r="B832" s="171"/>
      <c r="C832" s="331"/>
      <c r="D832" s="171"/>
      <c r="E832" s="331"/>
      <c r="F832" s="346"/>
      <c r="G832" s="346"/>
      <c r="H832" s="331"/>
    </row>
    <row r="833" spans="1:8" x14ac:dyDescent="0.25">
      <c r="A833" s="339" t="s">
        <v>86</v>
      </c>
      <c r="B833" s="171"/>
      <c r="C833" s="331"/>
      <c r="D833" s="171"/>
      <c r="E833" s="331"/>
      <c r="F833" s="346"/>
      <c r="G833" s="346"/>
      <c r="H833" s="331"/>
    </row>
    <row r="834" spans="1:8" x14ac:dyDescent="0.25">
      <c r="A834" s="339" t="s">
        <v>86</v>
      </c>
      <c r="B834" s="171"/>
      <c r="C834" s="331"/>
      <c r="D834" s="171"/>
      <c r="E834" s="331"/>
      <c r="F834" s="346"/>
      <c r="G834" s="346"/>
      <c r="H834" s="331"/>
    </row>
    <row r="835" spans="1:8" x14ac:dyDescent="0.25">
      <c r="A835" s="339" t="s">
        <v>86</v>
      </c>
      <c r="B835" s="171"/>
      <c r="C835" s="331"/>
      <c r="D835" s="171"/>
      <c r="E835" s="331"/>
      <c r="F835" s="346"/>
      <c r="G835" s="346"/>
      <c r="H835" s="331"/>
    </row>
    <row r="836" spans="1:8" x14ac:dyDescent="0.25">
      <c r="A836" s="339" t="s">
        <v>86</v>
      </c>
      <c r="B836" s="171"/>
      <c r="C836" s="331"/>
      <c r="D836" s="171"/>
      <c r="E836" s="331"/>
      <c r="F836" s="346"/>
      <c r="G836" s="346"/>
      <c r="H836" s="331"/>
    </row>
    <row r="837" spans="1:8" x14ac:dyDescent="0.25">
      <c r="A837" s="339" t="s">
        <v>86</v>
      </c>
      <c r="B837" s="171"/>
      <c r="C837" s="331"/>
      <c r="D837" s="171"/>
      <c r="E837" s="331"/>
      <c r="F837" s="346"/>
      <c r="G837" s="346"/>
      <c r="H837" s="331"/>
    </row>
    <row r="838" spans="1:8" x14ac:dyDescent="0.25">
      <c r="A838" s="339" t="s">
        <v>86</v>
      </c>
      <c r="B838" s="171"/>
      <c r="C838" s="331"/>
      <c r="D838" s="171"/>
      <c r="E838" s="331"/>
      <c r="F838" s="346"/>
      <c r="G838" s="346"/>
      <c r="H838" s="331"/>
    </row>
    <row r="839" spans="1:8" x14ac:dyDescent="0.25">
      <c r="A839" s="339" t="s">
        <v>86</v>
      </c>
      <c r="B839" s="171"/>
      <c r="C839" s="331"/>
      <c r="D839" s="171"/>
      <c r="E839" s="331"/>
      <c r="F839" s="346"/>
      <c r="G839" s="346"/>
      <c r="H839" s="331"/>
    </row>
    <row r="840" spans="1:8" x14ac:dyDescent="0.25">
      <c r="A840" s="339" t="s">
        <v>86</v>
      </c>
      <c r="B840" s="171"/>
      <c r="C840" s="331"/>
      <c r="D840" s="171"/>
      <c r="E840" s="331"/>
      <c r="F840" s="346"/>
      <c r="G840" s="346"/>
      <c r="H840" s="331"/>
    </row>
    <row r="841" spans="1:8" x14ac:dyDescent="0.25">
      <c r="A841" s="339" t="s">
        <v>86</v>
      </c>
      <c r="B841" s="171"/>
      <c r="C841" s="331"/>
      <c r="D841" s="171"/>
      <c r="E841" s="331"/>
      <c r="F841" s="346"/>
      <c r="G841" s="346"/>
      <c r="H841" s="331"/>
    </row>
    <row r="842" spans="1:8" x14ac:dyDescent="0.25">
      <c r="A842" s="339" t="s">
        <v>86</v>
      </c>
      <c r="B842" s="171"/>
      <c r="C842" s="331"/>
      <c r="D842" s="171"/>
      <c r="E842" s="331"/>
      <c r="F842" s="346"/>
      <c r="G842" s="346"/>
      <c r="H842" s="331"/>
    </row>
    <row r="843" spans="1:8" x14ac:dyDescent="0.25">
      <c r="A843" s="339" t="s">
        <v>86</v>
      </c>
      <c r="B843" s="171"/>
      <c r="C843" s="331"/>
      <c r="D843" s="171"/>
      <c r="E843" s="331"/>
      <c r="F843" s="346"/>
      <c r="G843" s="346"/>
      <c r="H843" s="331"/>
    </row>
    <row r="844" spans="1:8" ht="15.75" thickBot="1" x14ac:dyDescent="0.3">
      <c r="A844" s="342" t="s">
        <v>86</v>
      </c>
      <c r="B844" s="343"/>
      <c r="C844" s="197"/>
      <c r="D844" s="343"/>
      <c r="E844" s="197"/>
      <c r="F844" s="347"/>
      <c r="G844" s="347"/>
      <c r="H844" s="331"/>
    </row>
    <row r="845" spans="1:8" ht="15.75" thickBot="1" x14ac:dyDescent="0.3"/>
    <row r="846" spans="1:8" x14ac:dyDescent="0.25">
      <c r="A846" s="183" t="str">
        <f>'Istkosten Netzreserve'!B239</f>
        <v>Kraftwerk 10</v>
      </c>
      <c r="B846" s="184" t="s">
        <v>84</v>
      </c>
      <c r="C846" s="184" t="s">
        <v>85</v>
      </c>
      <c r="D846" s="185" t="s">
        <v>95</v>
      </c>
      <c r="E846" s="185" t="s">
        <v>97</v>
      </c>
      <c r="F846" s="185" t="s">
        <v>88</v>
      </c>
      <c r="G846" s="185" t="s">
        <v>3</v>
      </c>
      <c r="H846" s="185"/>
    </row>
    <row r="847" spans="1:8" x14ac:dyDescent="0.25">
      <c r="A847" s="119" t="str">
        <f>'Istkosten Netzreserve'!B247</f>
        <v>Arbeitskosten</v>
      </c>
      <c r="B847" s="149">
        <f>SUM(B848:B888)</f>
        <v>0</v>
      </c>
      <c r="C847" s="248">
        <f>SUM(C848:C888)</f>
        <v>0</v>
      </c>
      <c r="D847" s="169">
        <f>SUM(D849:D888)</f>
        <v>0</v>
      </c>
      <c r="E847" s="249">
        <f>SUM(E849:E888)</f>
        <v>0</v>
      </c>
      <c r="F847" s="249"/>
      <c r="G847" s="250"/>
      <c r="H847" s="250"/>
    </row>
    <row r="848" spans="1:8" x14ac:dyDescent="0.25">
      <c r="A848" s="106"/>
      <c r="B848" s="252"/>
      <c r="C848" s="252"/>
      <c r="D848" s="161"/>
      <c r="E848" s="161"/>
      <c r="F848" s="251"/>
      <c r="G848" s="251"/>
      <c r="H848" s="251"/>
    </row>
    <row r="849" spans="1:8" x14ac:dyDescent="0.25">
      <c r="A849" s="339" t="s">
        <v>86</v>
      </c>
      <c r="B849" s="171"/>
      <c r="C849" s="331"/>
      <c r="D849" s="171"/>
      <c r="E849" s="331"/>
      <c r="F849" s="346"/>
      <c r="G849" s="346"/>
      <c r="H849" s="331"/>
    </row>
    <row r="850" spans="1:8" x14ac:dyDescent="0.25">
      <c r="A850" s="339" t="s">
        <v>86</v>
      </c>
      <c r="B850" s="171"/>
      <c r="C850" s="331"/>
      <c r="D850" s="171"/>
      <c r="E850" s="331"/>
      <c r="F850" s="346"/>
      <c r="G850" s="346"/>
      <c r="H850" s="331"/>
    </row>
    <row r="851" spans="1:8" x14ac:dyDescent="0.25">
      <c r="A851" s="339" t="s">
        <v>86</v>
      </c>
      <c r="B851" s="171"/>
      <c r="C851" s="331"/>
      <c r="D851" s="171"/>
      <c r="E851" s="331"/>
      <c r="F851" s="346"/>
      <c r="G851" s="346"/>
      <c r="H851" s="331"/>
    </row>
    <row r="852" spans="1:8" x14ac:dyDescent="0.25">
      <c r="A852" s="339" t="s">
        <v>86</v>
      </c>
      <c r="B852" s="171"/>
      <c r="C852" s="331"/>
      <c r="D852" s="171"/>
      <c r="E852" s="331"/>
      <c r="F852" s="346"/>
      <c r="G852" s="346"/>
      <c r="H852" s="331"/>
    </row>
    <row r="853" spans="1:8" x14ac:dyDescent="0.25">
      <c r="A853" s="339" t="s">
        <v>86</v>
      </c>
      <c r="B853" s="171"/>
      <c r="C853" s="331"/>
      <c r="D853" s="171"/>
      <c r="E853" s="331"/>
      <c r="F853" s="346"/>
      <c r="G853" s="346"/>
      <c r="H853" s="331"/>
    </row>
    <row r="854" spans="1:8" x14ac:dyDescent="0.25">
      <c r="A854" s="339" t="s">
        <v>86</v>
      </c>
      <c r="B854" s="171"/>
      <c r="C854" s="331"/>
      <c r="D854" s="171"/>
      <c r="E854" s="331"/>
      <c r="F854" s="346"/>
      <c r="G854" s="346"/>
      <c r="H854" s="331"/>
    </row>
    <row r="855" spans="1:8" x14ac:dyDescent="0.25">
      <c r="A855" s="339" t="s">
        <v>86</v>
      </c>
      <c r="B855" s="171"/>
      <c r="C855" s="331"/>
      <c r="D855" s="171"/>
      <c r="E855" s="331"/>
      <c r="F855" s="346"/>
      <c r="G855" s="346"/>
      <c r="H855" s="331"/>
    </row>
    <row r="856" spans="1:8" x14ac:dyDescent="0.25">
      <c r="A856" s="339" t="s">
        <v>86</v>
      </c>
      <c r="B856" s="171"/>
      <c r="C856" s="331"/>
      <c r="D856" s="171"/>
      <c r="E856" s="331"/>
      <c r="F856" s="346"/>
      <c r="G856" s="346"/>
      <c r="H856" s="331"/>
    </row>
    <row r="857" spans="1:8" x14ac:dyDescent="0.25">
      <c r="A857" s="339" t="s">
        <v>86</v>
      </c>
      <c r="B857" s="171"/>
      <c r="C857" s="331"/>
      <c r="D857" s="171"/>
      <c r="E857" s="331"/>
      <c r="F857" s="346"/>
      <c r="G857" s="346"/>
      <c r="H857" s="331"/>
    </row>
    <row r="858" spans="1:8" x14ac:dyDescent="0.25">
      <c r="A858" s="339" t="s">
        <v>86</v>
      </c>
      <c r="B858" s="171"/>
      <c r="C858" s="331"/>
      <c r="D858" s="171"/>
      <c r="E858" s="331"/>
      <c r="F858" s="346"/>
      <c r="G858" s="346"/>
      <c r="H858" s="331"/>
    </row>
    <row r="859" spans="1:8" x14ac:dyDescent="0.25">
      <c r="A859" s="339" t="s">
        <v>86</v>
      </c>
      <c r="B859" s="171"/>
      <c r="C859" s="331"/>
      <c r="D859" s="171"/>
      <c r="E859" s="331"/>
      <c r="F859" s="346"/>
      <c r="G859" s="346"/>
      <c r="H859" s="331"/>
    </row>
    <row r="860" spans="1:8" x14ac:dyDescent="0.25">
      <c r="A860" s="339" t="s">
        <v>86</v>
      </c>
      <c r="B860" s="171"/>
      <c r="C860" s="331"/>
      <c r="D860" s="171"/>
      <c r="E860" s="331"/>
      <c r="F860" s="346"/>
      <c r="G860" s="331"/>
      <c r="H860" s="331"/>
    </row>
    <row r="861" spans="1:8" x14ac:dyDescent="0.25">
      <c r="A861" s="339" t="s">
        <v>86</v>
      </c>
      <c r="B861" s="171"/>
      <c r="C861" s="331"/>
      <c r="D861" s="171"/>
      <c r="E861" s="331"/>
      <c r="F861" s="346"/>
      <c r="G861" s="346"/>
      <c r="H861" s="331"/>
    </row>
    <row r="862" spans="1:8" x14ac:dyDescent="0.25">
      <c r="A862" s="339" t="s">
        <v>86</v>
      </c>
      <c r="B862" s="171"/>
      <c r="C862" s="331"/>
      <c r="D862" s="171"/>
      <c r="E862" s="331"/>
      <c r="F862" s="346"/>
      <c r="G862" s="346"/>
      <c r="H862" s="331"/>
    </row>
    <row r="863" spans="1:8" x14ac:dyDescent="0.25">
      <c r="A863" s="339" t="s">
        <v>86</v>
      </c>
      <c r="B863" s="171"/>
      <c r="C863" s="331"/>
      <c r="D863" s="171"/>
      <c r="E863" s="331"/>
      <c r="F863" s="346"/>
      <c r="G863" s="346"/>
      <c r="H863" s="331"/>
    </row>
    <row r="864" spans="1:8" x14ac:dyDescent="0.25">
      <c r="A864" s="339" t="s">
        <v>86</v>
      </c>
      <c r="B864" s="171"/>
      <c r="C864" s="331"/>
      <c r="D864" s="171"/>
      <c r="E864" s="331"/>
      <c r="F864" s="346"/>
      <c r="G864" s="346"/>
      <c r="H864" s="331"/>
    </row>
    <row r="865" spans="1:8" x14ac:dyDescent="0.25">
      <c r="A865" s="339" t="s">
        <v>86</v>
      </c>
      <c r="B865" s="171"/>
      <c r="C865" s="331"/>
      <c r="D865" s="171"/>
      <c r="E865" s="331"/>
      <c r="F865" s="346"/>
      <c r="G865" s="346"/>
      <c r="H865" s="331"/>
    </row>
    <row r="866" spans="1:8" x14ac:dyDescent="0.25">
      <c r="A866" s="339" t="s">
        <v>86</v>
      </c>
      <c r="B866" s="171"/>
      <c r="C866" s="331"/>
      <c r="D866" s="171"/>
      <c r="E866" s="331"/>
      <c r="F866" s="346"/>
      <c r="G866" s="346"/>
      <c r="H866" s="331"/>
    </row>
    <row r="867" spans="1:8" x14ac:dyDescent="0.25">
      <c r="A867" s="339" t="s">
        <v>86</v>
      </c>
      <c r="B867" s="171"/>
      <c r="C867" s="331"/>
      <c r="D867" s="171"/>
      <c r="E867" s="331"/>
      <c r="F867" s="346"/>
      <c r="G867" s="346"/>
      <c r="H867" s="331"/>
    </row>
    <row r="868" spans="1:8" x14ac:dyDescent="0.25">
      <c r="A868" s="339" t="s">
        <v>86</v>
      </c>
      <c r="B868" s="171"/>
      <c r="C868" s="331"/>
      <c r="D868" s="171"/>
      <c r="E868" s="331"/>
      <c r="F868" s="346"/>
      <c r="G868" s="346"/>
      <c r="H868" s="331"/>
    </row>
    <row r="869" spans="1:8" x14ac:dyDescent="0.25">
      <c r="A869" s="339" t="s">
        <v>86</v>
      </c>
      <c r="B869" s="171"/>
      <c r="C869" s="331"/>
      <c r="D869" s="171"/>
      <c r="E869" s="331"/>
      <c r="F869" s="346"/>
      <c r="G869" s="346"/>
      <c r="H869" s="331"/>
    </row>
    <row r="870" spans="1:8" x14ac:dyDescent="0.25">
      <c r="A870" s="339" t="s">
        <v>86</v>
      </c>
      <c r="B870" s="171"/>
      <c r="C870" s="331"/>
      <c r="D870" s="171"/>
      <c r="E870" s="331"/>
      <c r="F870" s="346"/>
      <c r="G870" s="346"/>
      <c r="H870" s="331"/>
    </row>
    <row r="871" spans="1:8" x14ac:dyDescent="0.25">
      <c r="A871" s="339" t="s">
        <v>86</v>
      </c>
      <c r="B871" s="171"/>
      <c r="C871" s="331"/>
      <c r="D871" s="171"/>
      <c r="E871" s="331"/>
      <c r="F871" s="346"/>
      <c r="G871" s="346"/>
      <c r="H871" s="331"/>
    </row>
    <row r="872" spans="1:8" x14ac:dyDescent="0.25">
      <c r="A872" s="339" t="s">
        <v>86</v>
      </c>
      <c r="B872" s="171"/>
      <c r="C872" s="331"/>
      <c r="D872" s="171"/>
      <c r="E872" s="331"/>
      <c r="F872" s="346"/>
      <c r="G872" s="346"/>
      <c r="H872" s="331"/>
    </row>
    <row r="873" spans="1:8" x14ac:dyDescent="0.25">
      <c r="A873" s="339" t="s">
        <v>86</v>
      </c>
      <c r="B873" s="171"/>
      <c r="C873" s="331"/>
      <c r="D873" s="171"/>
      <c r="E873" s="331"/>
      <c r="F873" s="346"/>
      <c r="G873" s="346"/>
      <c r="H873" s="331"/>
    </row>
    <row r="874" spans="1:8" x14ac:dyDescent="0.25">
      <c r="A874" s="339" t="s">
        <v>86</v>
      </c>
      <c r="B874" s="171"/>
      <c r="C874" s="331"/>
      <c r="D874" s="171"/>
      <c r="E874" s="331"/>
      <c r="F874" s="346"/>
      <c r="G874" s="346"/>
      <c r="H874" s="331"/>
    </row>
    <row r="875" spans="1:8" x14ac:dyDescent="0.25">
      <c r="A875" s="339" t="s">
        <v>86</v>
      </c>
      <c r="B875" s="171"/>
      <c r="C875" s="331"/>
      <c r="D875" s="171"/>
      <c r="E875" s="331"/>
      <c r="F875" s="346"/>
      <c r="G875" s="346"/>
      <c r="H875" s="331"/>
    </row>
    <row r="876" spans="1:8" x14ac:dyDescent="0.25">
      <c r="A876" s="339" t="s">
        <v>86</v>
      </c>
      <c r="B876" s="171"/>
      <c r="C876" s="331"/>
      <c r="D876" s="171"/>
      <c r="E876" s="331"/>
      <c r="F876" s="346"/>
      <c r="G876" s="346"/>
      <c r="H876" s="331"/>
    </row>
    <row r="877" spans="1:8" x14ac:dyDescent="0.25">
      <c r="A877" s="339" t="s">
        <v>86</v>
      </c>
      <c r="B877" s="171"/>
      <c r="C877" s="331"/>
      <c r="D877" s="171"/>
      <c r="E877" s="331"/>
      <c r="F877" s="346"/>
      <c r="G877" s="346"/>
      <c r="H877" s="331"/>
    </row>
    <row r="878" spans="1:8" x14ac:dyDescent="0.25">
      <c r="A878" s="339" t="s">
        <v>86</v>
      </c>
      <c r="B878" s="171"/>
      <c r="C878" s="331"/>
      <c r="D878" s="171"/>
      <c r="E878" s="331"/>
      <c r="F878" s="346"/>
      <c r="G878" s="346"/>
      <c r="H878" s="331"/>
    </row>
    <row r="879" spans="1:8" x14ac:dyDescent="0.25">
      <c r="A879" s="339" t="s">
        <v>86</v>
      </c>
      <c r="B879" s="171"/>
      <c r="C879" s="331"/>
      <c r="D879" s="171"/>
      <c r="E879" s="331"/>
      <c r="F879" s="346"/>
      <c r="G879" s="346"/>
      <c r="H879" s="331"/>
    </row>
    <row r="880" spans="1:8" x14ac:dyDescent="0.25">
      <c r="A880" s="339" t="s">
        <v>86</v>
      </c>
      <c r="B880" s="171"/>
      <c r="C880" s="331"/>
      <c r="D880" s="171"/>
      <c r="E880" s="331"/>
      <c r="F880" s="346"/>
      <c r="G880" s="346"/>
      <c r="H880" s="331"/>
    </row>
    <row r="881" spans="1:8" x14ac:dyDescent="0.25">
      <c r="A881" s="339" t="s">
        <v>86</v>
      </c>
      <c r="B881" s="171"/>
      <c r="C881" s="331"/>
      <c r="D881" s="171"/>
      <c r="E881" s="331"/>
      <c r="F881" s="346"/>
      <c r="G881" s="346"/>
      <c r="H881" s="331"/>
    </row>
    <row r="882" spans="1:8" x14ac:dyDescent="0.25">
      <c r="A882" s="339" t="s">
        <v>86</v>
      </c>
      <c r="B882" s="171"/>
      <c r="C882" s="331"/>
      <c r="D882" s="171"/>
      <c r="E882" s="331"/>
      <c r="F882" s="346"/>
      <c r="G882" s="346"/>
      <c r="H882" s="331"/>
    </row>
    <row r="883" spans="1:8" x14ac:dyDescent="0.25">
      <c r="A883" s="339" t="s">
        <v>86</v>
      </c>
      <c r="B883" s="171"/>
      <c r="C883" s="331"/>
      <c r="D883" s="171"/>
      <c r="E883" s="331"/>
      <c r="F883" s="346"/>
      <c r="G883" s="346"/>
      <c r="H883" s="331"/>
    </row>
    <row r="884" spans="1:8" x14ac:dyDescent="0.25">
      <c r="A884" s="339" t="s">
        <v>86</v>
      </c>
      <c r="B884" s="171"/>
      <c r="C884" s="331"/>
      <c r="D884" s="171"/>
      <c r="E884" s="331"/>
      <c r="F884" s="346"/>
      <c r="G884" s="346"/>
      <c r="H884" s="331"/>
    </row>
    <row r="885" spans="1:8" x14ac:dyDescent="0.25">
      <c r="A885" s="339" t="s">
        <v>86</v>
      </c>
      <c r="B885" s="171"/>
      <c r="C885" s="331"/>
      <c r="D885" s="171"/>
      <c r="E885" s="331"/>
      <c r="F885" s="346"/>
      <c r="G885" s="346"/>
      <c r="H885" s="331"/>
    </row>
    <row r="886" spans="1:8" x14ac:dyDescent="0.25">
      <c r="A886" s="339" t="s">
        <v>86</v>
      </c>
      <c r="B886" s="171"/>
      <c r="C886" s="331"/>
      <c r="D886" s="171"/>
      <c r="E886" s="331"/>
      <c r="F886" s="346"/>
      <c r="G886" s="346"/>
      <c r="H886" s="331"/>
    </row>
    <row r="887" spans="1:8" x14ac:dyDescent="0.25">
      <c r="A887" s="339" t="s">
        <v>86</v>
      </c>
      <c r="B887" s="171"/>
      <c r="C887" s="331"/>
      <c r="D887" s="171"/>
      <c r="E887" s="331"/>
      <c r="F887" s="346"/>
      <c r="G887" s="346"/>
      <c r="H887" s="331"/>
    </row>
    <row r="888" spans="1:8" ht="15.75" thickBot="1" x14ac:dyDescent="0.3">
      <c r="A888" s="342" t="s">
        <v>86</v>
      </c>
      <c r="B888" s="343"/>
      <c r="C888" s="197"/>
      <c r="D888" s="343"/>
      <c r="E888" s="197"/>
      <c r="F888" s="347"/>
      <c r="G888" s="347"/>
      <c r="H888" s="331"/>
    </row>
  </sheetData>
  <sheetProtection algorithmName="SHA-512" hashValue="rZ5OGquUXcONgS0I7P6JzB6d0AKwnU2UlyiRoVv3KZwoa+E4UmcBA7+2Xz2gxveFgfL3D+fESL/nztWq2+CvHw==" saltValue="cqvBf2aZxllci0hxP+BHQQ==" spinCount="100000" sheet="1" selectLockedCells="1"/>
  <protectedRanges>
    <protectedRange sqref="A4:A7 B4:G5 A50 A94 A138 A182 A226 A270 A314 A358 A402 B7:F7 A51:F51 A95:F95 A139:F139 A183:F183 A227:F227 A271:F271 A315:F315 A359:F359 A403:F403 A448:H448 B847:G847 B803:G803 B759:G759 B715:G715 B671:G671 B627:G627 B583:G583 B539:G539 B495:G495 B451:G451" name="Bereich2"/>
    <protectedRange sqref="A450:A452 A494:A496 A538:A540 A582:A584 A626:A628 A670:A672 A714:A716 A758:A760 A802:A804 A846:A848" name="Bereich2_1"/>
    <protectedRange sqref="A1" name="Bereich2_2"/>
  </protectedRanges>
  <dataValidations count="1">
    <dataValidation allowBlank="1" showInputMessage="1" sqref="E9:F48 E53:F92 E97:F136 E141:F180 E185:F224 E229:F268 E273:F312 E317:F356 E361:F400 E405:F444 E541:E580 E585:E624 E629:E668 E673:E712 E717:E756 E761:E800 E805:E844 E849:E888 E453:E492 E497:E536"/>
  </dataValidations>
  <pageMargins left="0.7" right="0.7" top="0.78740157499999996" bottom="0.78740157499999996" header="0.3" footer="0.3"/>
  <pageSetup paperSize="9" orientation="portrait" r:id="rId1"/>
  <tableParts count="2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extLst>
    <ext xmlns:x14="http://schemas.microsoft.com/office/spreadsheetml/2009/9/main" uri="{CCE6A557-97BC-4b89-ADB6-D9C93CAAB3DF}">
      <x14:dataValidations xmlns:xm="http://schemas.microsoft.com/office/excel/2006/main" count="1">
        <x14:dataValidation type="list" allowBlank="1" showInputMessage="1">
          <x14:formula1>
            <xm:f>'+'!$B$10:$B$17</xm:f>
          </x14:formula1>
          <xm:sqref>F453:F492 F497:F536 F541:F580 F585:F624 F629:F668 F673:F712 F717:F756 F761:F800 F805:F844 F849:F888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rgb="FF99FF99"/>
  </sheetPr>
  <dimension ref="A1:I444"/>
  <sheetViews>
    <sheetView topLeftCell="E1" workbookViewId="0">
      <selection activeCell="I11" sqref="I11"/>
    </sheetView>
  </sheetViews>
  <sheetFormatPr baseColWidth="10" defaultRowHeight="15" x14ac:dyDescent="0.25"/>
  <cols>
    <col min="1" max="1" width="57.85546875" style="27" bestFit="1" customWidth="1"/>
    <col min="2" max="3" width="13" style="27" customWidth="1"/>
    <col min="4" max="4" width="16.85546875" style="27" bestFit="1" customWidth="1"/>
    <col min="5" max="5" width="33.85546875" style="27" bestFit="1" customWidth="1"/>
    <col min="6" max="7" width="35.140625" style="27" bestFit="1" customWidth="1"/>
    <col min="8" max="8" width="35" style="27" bestFit="1" customWidth="1"/>
    <col min="9" max="9" width="124.28515625" style="27" customWidth="1"/>
    <col min="10" max="16384" width="11.42578125" style="27"/>
  </cols>
  <sheetData>
    <row r="1" spans="1:9" ht="23.25" x14ac:dyDescent="0.35">
      <c r="A1" s="8" t="s">
        <v>319</v>
      </c>
    </row>
    <row r="3" spans="1:9" ht="15.75" thickBot="1" x14ac:dyDescent="0.3"/>
    <row r="4" spans="1:9" ht="19.5" thickBot="1" x14ac:dyDescent="0.35">
      <c r="A4" s="255" t="s">
        <v>9</v>
      </c>
      <c r="B4" s="140"/>
      <c r="C4" s="140"/>
      <c r="D4" s="141"/>
      <c r="E4" s="167"/>
      <c r="F4" s="207"/>
      <c r="G4" s="207"/>
      <c r="H4" s="256"/>
      <c r="I4" s="257"/>
    </row>
    <row r="5" spans="1:9" s="120" customFormat="1" x14ac:dyDescent="0.25"/>
    <row r="6" spans="1:9" x14ac:dyDescent="0.25">
      <c r="A6" s="212" t="str">
        <f>'Istkosten Netzreserve'!B77</f>
        <v>Kraftwerk 1</v>
      </c>
      <c r="B6" s="213" t="s">
        <v>55</v>
      </c>
      <c r="C6" s="213" t="s">
        <v>56</v>
      </c>
      <c r="D6" s="225" t="s">
        <v>87</v>
      </c>
      <c r="E6" s="226" t="s">
        <v>41</v>
      </c>
      <c r="F6" s="227" t="s">
        <v>94</v>
      </c>
      <c r="G6" s="228" t="s">
        <v>62</v>
      </c>
      <c r="H6" s="228" t="s">
        <v>60</v>
      </c>
      <c r="I6" s="229" t="s">
        <v>3</v>
      </c>
    </row>
    <row r="7" spans="1:9" x14ac:dyDescent="0.25">
      <c r="A7" s="214" t="str">
        <f>'Istkosten Netzreserve'!B83</f>
        <v xml:space="preserve">Wiederherstellung der Betriebsbereitschaft </v>
      </c>
      <c r="B7" s="386"/>
      <c r="C7" s="387"/>
      <c r="D7" s="388"/>
      <c r="E7" s="389">
        <f>SUM(E9:E48)</f>
        <v>0</v>
      </c>
      <c r="F7" s="390">
        <f>SUM(F9:F48)</f>
        <v>0</v>
      </c>
      <c r="G7" s="391"/>
      <c r="H7" s="391"/>
      <c r="I7" s="392"/>
    </row>
    <row r="8" spans="1:9" x14ac:dyDescent="0.25">
      <c r="A8" s="215"/>
      <c r="B8" s="393"/>
      <c r="C8" s="387"/>
      <c r="D8" s="388"/>
      <c r="E8" s="388"/>
      <c r="F8" s="390"/>
      <c r="G8" s="391"/>
      <c r="H8" s="391"/>
      <c r="I8" s="392"/>
    </row>
    <row r="9" spans="1:9" x14ac:dyDescent="0.25">
      <c r="A9" s="216" t="s">
        <v>44</v>
      </c>
      <c r="B9" s="217"/>
      <c r="C9" s="217"/>
      <c r="D9" s="217"/>
      <c r="E9" s="218"/>
      <c r="F9" s="221"/>
      <c r="G9" s="223"/>
      <c r="H9" s="223"/>
      <c r="I9" s="230"/>
    </row>
    <row r="10" spans="1:9" x14ac:dyDescent="0.25">
      <c r="A10" s="216" t="s">
        <v>45</v>
      </c>
      <c r="B10" s="217"/>
      <c r="C10" s="217"/>
      <c r="D10" s="217"/>
      <c r="E10" s="218"/>
      <c r="F10" s="221"/>
      <c r="G10" s="223"/>
      <c r="H10" s="223"/>
      <c r="I10" s="230"/>
    </row>
    <row r="11" spans="1:9" x14ac:dyDescent="0.25">
      <c r="A11" s="216" t="s">
        <v>46</v>
      </c>
      <c r="B11" s="217"/>
      <c r="C11" s="217"/>
      <c r="D11" s="217"/>
      <c r="E11" s="218"/>
      <c r="F11" s="221"/>
      <c r="G11" s="223"/>
      <c r="H11" s="223"/>
      <c r="I11" s="230"/>
    </row>
    <row r="12" spans="1:9" x14ac:dyDescent="0.25">
      <c r="A12" s="216" t="s">
        <v>47</v>
      </c>
      <c r="B12" s="217"/>
      <c r="C12" s="217"/>
      <c r="D12" s="217"/>
      <c r="E12" s="218"/>
      <c r="F12" s="221"/>
      <c r="G12" s="223"/>
      <c r="H12" s="223"/>
      <c r="I12" s="230"/>
    </row>
    <row r="13" spans="1:9" x14ac:dyDescent="0.25">
      <c r="A13" s="216" t="s">
        <v>48</v>
      </c>
      <c r="B13" s="217"/>
      <c r="C13" s="217"/>
      <c r="D13" s="217"/>
      <c r="E13" s="218"/>
      <c r="F13" s="221"/>
      <c r="G13" s="223"/>
      <c r="H13" s="223"/>
      <c r="I13" s="230"/>
    </row>
    <row r="14" spans="1:9" x14ac:dyDescent="0.25">
      <c r="A14" s="216" t="s">
        <v>49</v>
      </c>
      <c r="B14" s="217"/>
      <c r="C14" s="217"/>
      <c r="D14" s="217"/>
      <c r="E14" s="218"/>
      <c r="F14" s="221"/>
      <c r="G14" s="223"/>
      <c r="H14" s="223"/>
      <c r="I14" s="230"/>
    </row>
    <row r="15" spans="1:9" x14ac:dyDescent="0.25">
      <c r="A15" s="216" t="s">
        <v>50</v>
      </c>
      <c r="B15" s="217"/>
      <c r="C15" s="217"/>
      <c r="D15" s="217"/>
      <c r="E15" s="218"/>
      <c r="F15" s="221"/>
      <c r="G15" s="223"/>
      <c r="H15" s="223"/>
      <c r="I15" s="230"/>
    </row>
    <row r="16" spans="1:9" x14ac:dyDescent="0.25">
      <c r="A16" s="216" t="s">
        <v>51</v>
      </c>
      <c r="B16" s="217"/>
      <c r="C16" s="217"/>
      <c r="D16" s="217"/>
      <c r="E16" s="218"/>
      <c r="F16" s="221"/>
      <c r="G16" s="223"/>
      <c r="H16" s="223"/>
      <c r="I16" s="230"/>
    </row>
    <row r="17" spans="1:9" x14ac:dyDescent="0.25">
      <c r="A17" s="216" t="s">
        <v>52</v>
      </c>
      <c r="B17" s="217"/>
      <c r="C17" s="217"/>
      <c r="D17" s="217"/>
      <c r="E17" s="218"/>
      <c r="F17" s="221"/>
      <c r="G17" s="223"/>
      <c r="H17" s="223"/>
      <c r="I17" s="230"/>
    </row>
    <row r="18" spans="1:9" x14ac:dyDescent="0.25">
      <c r="A18" s="216" t="s">
        <v>53</v>
      </c>
      <c r="B18" s="217"/>
      <c r="C18" s="217"/>
      <c r="D18" s="217"/>
      <c r="E18" s="218"/>
      <c r="F18" s="221"/>
      <c r="G18" s="223"/>
      <c r="H18" s="223"/>
      <c r="I18" s="230"/>
    </row>
    <row r="19" spans="1:9" x14ac:dyDescent="0.25">
      <c r="A19" s="216" t="s">
        <v>173</v>
      </c>
      <c r="B19" s="217"/>
      <c r="C19" s="217"/>
      <c r="D19" s="217"/>
      <c r="E19" s="218"/>
      <c r="F19" s="221"/>
      <c r="G19" s="223"/>
      <c r="H19" s="223"/>
      <c r="I19" s="230"/>
    </row>
    <row r="20" spans="1:9" x14ac:dyDescent="0.25">
      <c r="A20" s="216" t="s">
        <v>174</v>
      </c>
      <c r="B20" s="217"/>
      <c r="C20" s="217"/>
      <c r="D20" s="217"/>
      <c r="E20" s="218"/>
      <c r="F20" s="221"/>
      <c r="G20" s="223"/>
      <c r="H20" s="223"/>
      <c r="I20" s="230"/>
    </row>
    <row r="21" spans="1:9" x14ac:dyDescent="0.25">
      <c r="A21" s="216" t="s">
        <v>175</v>
      </c>
      <c r="B21" s="217"/>
      <c r="C21" s="217"/>
      <c r="D21" s="217"/>
      <c r="E21" s="218"/>
      <c r="F21" s="221"/>
      <c r="G21" s="223"/>
      <c r="H21" s="223"/>
      <c r="I21" s="230"/>
    </row>
    <row r="22" spans="1:9" x14ac:dyDescent="0.25">
      <c r="A22" s="216" t="s">
        <v>176</v>
      </c>
      <c r="B22" s="217"/>
      <c r="C22" s="217"/>
      <c r="D22" s="217"/>
      <c r="E22" s="218"/>
      <c r="F22" s="221"/>
      <c r="G22" s="223"/>
      <c r="H22" s="223"/>
      <c r="I22" s="230"/>
    </row>
    <row r="23" spans="1:9" x14ac:dyDescent="0.25">
      <c r="A23" s="216" t="s">
        <v>177</v>
      </c>
      <c r="B23" s="217"/>
      <c r="C23" s="217"/>
      <c r="D23" s="217"/>
      <c r="E23" s="218"/>
      <c r="F23" s="221"/>
      <c r="G23" s="223"/>
      <c r="H23" s="223"/>
      <c r="I23" s="230"/>
    </row>
    <row r="24" spans="1:9" x14ac:dyDescent="0.25">
      <c r="A24" s="216" t="s">
        <v>178</v>
      </c>
      <c r="B24" s="217"/>
      <c r="C24" s="217"/>
      <c r="D24" s="217"/>
      <c r="E24" s="218"/>
      <c r="F24" s="221"/>
      <c r="G24" s="223"/>
      <c r="H24" s="223"/>
      <c r="I24" s="230"/>
    </row>
    <row r="25" spans="1:9" x14ac:dyDescent="0.25">
      <c r="A25" s="216" t="s">
        <v>179</v>
      </c>
      <c r="B25" s="217"/>
      <c r="C25" s="217"/>
      <c r="D25" s="217"/>
      <c r="E25" s="218"/>
      <c r="F25" s="221"/>
      <c r="G25" s="223"/>
      <c r="H25" s="223"/>
      <c r="I25" s="230"/>
    </row>
    <row r="26" spans="1:9" x14ac:dyDescent="0.25">
      <c r="A26" s="216" t="s">
        <v>180</v>
      </c>
      <c r="B26" s="217"/>
      <c r="C26" s="217"/>
      <c r="D26" s="217"/>
      <c r="E26" s="218"/>
      <c r="F26" s="221"/>
      <c r="G26" s="223"/>
      <c r="H26" s="223"/>
      <c r="I26" s="230"/>
    </row>
    <row r="27" spans="1:9" x14ac:dyDescent="0.25">
      <c r="A27" s="216" t="s">
        <v>181</v>
      </c>
      <c r="B27" s="217"/>
      <c r="C27" s="217"/>
      <c r="D27" s="217"/>
      <c r="E27" s="218"/>
      <c r="F27" s="221"/>
      <c r="G27" s="223"/>
      <c r="H27" s="223"/>
      <c r="I27" s="230"/>
    </row>
    <row r="28" spans="1:9" x14ac:dyDescent="0.25">
      <c r="A28" s="216" t="s">
        <v>182</v>
      </c>
      <c r="B28" s="217"/>
      <c r="C28" s="217"/>
      <c r="D28" s="217"/>
      <c r="E28" s="218"/>
      <c r="F28" s="221"/>
      <c r="G28" s="223"/>
      <c r="H28" s="223"/>
      <c r="I28" s="230"/>
    </row>
    <row r="29" spans="1:9" x14ac:dyDescent="0.25">
      <c r="A29" s="216" t="s">
        <v>185</v>
      </c>
      <c r="B29" s="217"/>
      <c r="C29" s="217"/>
      <c r="D29" s="217"/>
      <c r="E29" s="218"/>
      <c r="F29" s="221"/>
      <c r="G29" s="223"/>
      <c r="H29" s="223"/>
      <c r="I29" s="230"/>
    </row>
    <row r="30" spans="1:9" x14ac:dyDescent="0.25">
      <c r="A30" s="216" t="s">
        <v>186</v>
      </c>
      <c r="B30" s="217"/>
      <c r="C30" s="217"/>
      <c r="D30" s="217"/>
      <c r="E30" s="218"/>
      <c r="F30" s="221"/>
      <c r="G30" s="223"/>
      <c r="H30" s="223"/>
      <c r="I30" s="230"/>
    </row>
    <row r="31" spans="1:9" x14ac:dyDescent="0.25">
      <c r="A31" s="216" t="s">
        <v>187</v>
      </c>
      <c r="B31" s="217"/>
      <c r="C31" s="217"/>
      <c r="D31" s="217"/>
      <c r="E31" s="218"/>
      <c r="F31" s="221"/>
      <c r="G31" s="223"/>
      <c r="H31" s="223"/>
      <c r="I31" s="230"/>
    </row>
    <row r="32" spans="1:9" x14ac:dyDescent="0.25">
      <c r="A32" s="216" t="s">
        <v>188</v>
      </c>
      <c r="B32" s="217"/>
      <c r="C32" s="217"/>
      <c r="D32" s="217"/>
      <c r="E32" s="218"/>
      <c r="F32" s="221"/>
      <c r="G32" s="223"/>
      <c r="H32" s="223"/>
      <c r="I32" s="230"/>
    </row>
    <row r="33" spans="1:9" x14ac:dyDescent="0.25">
      <c r="A33" s="216" t="s">
        <v>189</v>
      </c>
      <c r="B33" s="217"/>
      <c r="C33" s="217"/>
      <c r="D33" s="217"/>
      <c r="E33" s="218"/>
      <c r="F33" s="221"/>
      <c r="G33" s="223"/>
      <c r="H33" s="223"/>
      <c r="I33" s="230"/>
    </row>
    <row r="34" spans="1:9" x14ac:dyDescent="0.25">
      <c r="A34" s="216" t="s">
        <v>190</v>
      </c>
      <c r="B34" s="217"/>
      <c r="C34" s="217"/>
      <c r="D34" s="217"/>
      <c r="E34" s="218"/>
      <c r="F34" s="221"/>
      <c r="G34" s="223"/>
      <c r="H34" s="223"/>
      <c r="I34" s="230"/>
    </row>
    <row r="35" spans="1:9" x14ac:dyDescent="0.25">
      <c r="A35" s="216" t="s">
        <v>191</v>
      </c>
      <c r="B35" s="217"/>
      <c r="C35" s="217"/>
      <c r="D35" s="217"/>
      <c r="E35" s="218"/>
      <c r="F35" s="221"/>
      <c r="G35" s="223"/>
      <c r="H35" s="223"/>
      <c r="I35" s="230"/>
    </row>
    <row r="36" spans="1:9" x14ac:dyDescent="0.25">
      <c r="A36" s="216" t="s">
        <v>192</v>
      </c>
      <c r="B36" s="217"/>
      <c r="C36" s="217"/>
      <c r="D36" s="217"/>
      <c r="E36" s="218"/>
      <c r="F36" s="221"/>
      <c r="G36" s="223"/>
      <c r="H36" s="223"/>
      <c r="I36" s="230"/>
    </row>
    <row r="37" spans="1:9" x14ac:dyDescent="0.25">
      <c r="A37" s="216" t="s">
        <v>193</v>
      </c>
      <c r="B37" s="217"/>
      <c r="C37" s="217"/>
      <c r="D37" s="217"/>
      <c r="E37" s="218"/>
      <c r="F37" s="221"/>
      <c r="G37" s="223"/>
      <c r="H37" s="223"/>
      <c r="I37" s="230"/>
    </row>
    <row r="38" spans="1:9" x14ac:dyDescent="0.25">
      <c r="A38" s="216" t="s">
        <v>194</v>
      </c>
      <c r="B38" s="217"/>
      <c r="C38" s="217"/>
      <c r="D38" s="217"/>
      <c r="E38" s="218"/>
      <c r="F38" s="221"/>
      <c r="G38" s="223"/>
      <c r="H38" s="223"/>
      <c r="I38" s="230"/>
    </row>
    <row r="39" spans="1:9" x14ac:dyDescent="0.25">
      <c r="A39" s="216" t="s">
        <v>195</v>
      </c>
      <c r="B39" s="217"/>
      <c r="C39" s="217"/>
      <c r="D39" s="217"/>
      <c r="E39" s="218"/>
      <c r="F39" s="221"/>
      <c r="G39" s="223"/>
      <c r="H39" s="223"/>
      <c r="I39" s="230"/>
    </row>
    <row r="40" spans="1:9" x14ac:dyDescent="0.25">
      <c r="A40" s="216" t="s">
        <v>196</v>
      </c>
      <c r="B40" s="217"/>
      <c r="C40" s="217"/>
      <c r="D40" s="217"/>
      <c r="E40" s="218"/>
      <c r="F40" s="221"/>
      <c r="G40" s="223"/>
      <c r="H40" s="223"/>
      <c r="I40" s="230"/>
    </row>
    <row r="41" spans="1:9" x14ac:dyDescent="0.25">
      <c r="A41" s="216" t="s">
        <v>197</v>
      </c>
      <c r="B41" s="217"/>
      <c r="C41" s="217"/>
      <c r="D41" s="217"/>
      <c r="E41" s="218"/>
      <c r="F41" s="221"/>
      <c r="G41" s="223"/>
      <c r="H41" s="223"/>
      <c r="I41" s="230"/>
    </row>
    <row r="42" spans="1:9" x14ac:dyDescent="0.25">
      <c r="A42" s="216" t="s">
        <v>198</v>
      </c>
      <c r="B42" s="217"/>
      <c r="C42" s="217"/>
      <c r="D42" s="217"/>
      <c r="E42" s="218"/>
      <c r="F42" s="221"/>
      <c r="G42" s="223"/>
      <c r="H42" s="223"/>
      <c r="I42" s="230"/>
    </row>
    <row r="43" spans="1:9" x14ac:dyDescent="0.25">
      <c r="A43" s="216" t="s">
        <v>199</v>
      </c>
      <c r="B43" s="217"/>
      <c r="C43" s="217"/>
      <c r="D43" s="217"/>
      <c r="E43" s="218"/>
      <c r="F43" s="221"/>
      <c r="G43" s="223"/>
      <c r="H43" s="223"/>
      <c r="I43" s="230"/>
    </row>
    <row r="44" spans="1:9" x14ac:dyDescent="0.25">
      <c r="A44" s="216" t="s">
        <v>200</v>
      </c>
      <c r="B44" s="217"/>
      <c r="C44" s="217"/>
      <c r="D44" s="217"/>
      <c r="E44" s="218"/>
      <c r="F44" s="221"/>
      <c r="G44" s="223"/>
      <c r="H44" s="223"/>
      <c r="I44" s="230"/>
    </row>
    <row r="45" spans="1:9" x14ac:dyDescent="0.25">
      <c r="A45" s="216" t="s">
        <v>201</v>
      </c>
      <c r="B45" s="217"/>
      <c r="C45" s="217"/>
      <c r="D45" s="217"/>
      <c r="E45" s="218"/>
      <c r="F45" s="221"/>
      <c r="G45" s="223"/>
      <c r="H45" s="223"/>
      <c r="I45" s="230"/>
    </row>
    <row r="46" spans="1:9" x14ac:dyDescent="0.25">
      <c r="A46" s="216" t="s">
        <v>202</v>
      </c>
      <c r="B46" s="217"/>
      <c r="C46" s="217"/>
      <c r="D46" s="217"/>
      <c r="E46" s="218"/>
      <c r="F46" s="221"/>
      <c r="G46" s="223"/>
      <c r="H46" s="223"/>
      <c r="I46" s="230"/>
    </row>
    <row r="47" spans="1:9" x14ac:dyDescent="0.25">
      <c r="A47" s="216" t="s">
        <v>203</v>
      </c>
      <c r="B47" s="217"/>
      <c r="C47" s="217"/>
      <c r="D47" s="217"/>
      <c r="E47" s="218"/>
      <c r="F47" s="221"/>
      <c r="G47" s="223"/>
      <c r="H47" s="223"/>
      <c r="I47" s="230"/>
    </row>
    <row r="48" spans="1:9" x14ac:dyDescent="0.25">
      <c r="A48" s="216" t="s">
        <v>204</v>
      </c>
      <c r="B48" s="217"/>
      <c r="C48" s="217"/>
      <c r="D48" s="217"/>
      <c r="E48" s="218"/>
      <c r="F48" s="221"/>
      <c r="G48" s="223"/>
      <c r="H48" s="223"/>
      <c r="I48" s="230"/>
    </row>
    <row r="49" spans="1:9" ht="15.75" thickBot="1" x14ac:dyDescent="0.3">
      <c r="A49" s="120"/>
      <c r="B49" s="120"/>
      <c r="C49" s="120"/>
      <c r="D49" s="120"/>
      <c r="E49" s="120"/>
      <c r="F49" s="120"/>
      <c r="G49" s="120"/>
      <c r="H49" s="120"/>
      <c r="I49" s="120"/>
    </row>
    <row r="50" spans="1:9" x14ac:dyDescent="0.25">
      <c r="A50" s="183" t="str">
        <f>'Istkosten Netzreserve'!B95</f>
        <v>Kraftwerk 2</v>
      </c>
      <c r="B50" s="184" t="s">
        <v>55</v>
      </c>
      <c r="C50" s="184" t="s">
        <v>56</v>
      </c>
      <c r="D50" s="225" t="s">
        <v>87</v>
      </c>
      <c r="E50" s="226" t="s">
        <v>41</v>
      </c>
      <c r="F50" s="227" t="s">
        <v>94</v>
      </c>
      <c r="G50" s="228" t="s">
        <v>62</v>
      </c>
      <c r="H50" s="228" t="s">
        <v>60</v>
      </c>
      <c r="I50" s="229" t="s">
        <v>3</v>
      </c>
    </row>
    <row r="51" spans="1:9" x14ac:dyDescent="0.25">
      <c r="A51" s="119" t="str">
        <f>'Istkosten Netzreserve'!B101</f>
        <v xml:space="preserve">Wiederherstellung der Betriebsbereitschaft </v>
      </c>
      <c r="B51" s="394"/>
      <c r="C51" s="395"/>
      <c r="D51" s="388"/>
      <c r="E51" s="389">
        <f>SUM(E53:E92)</f>
        <v>0</v>
      </c>
      <c r="F51" s="390">
        <f>SUM(F53:F92)</f>
        <v>0</v>
      </c>
      <c r="G51" s="391"/>
      <c r="H51" s="391"/>
      <c r="I51" s="392"/>
    </row>
    <row r="52" spans="1:9" x14ac:dyDescent="0.25">
      <c r="A52" s="106"/>
      <c r="B52" s="396"/>
      <c r="C52" s="397"/>
      <c r="D52" s="388"/>
      <c r="E52" s="388"/>
      <c r="F52" s="390"/>
      <c r="G52" s="391"/>
      <c r="H52" s="391"/>
      <c r="I52" s="392"/>
    </row>
    <row r="53" spans="1:9" s="120" customFormat="1" x14ac:dyDescent="0.25">
      <c r="A53" s="142" t="s">
        <v>44</v>
      </c>
      <c r="B53" s="179"/>
      <c r="C53" s="179"/>
      <c r="D53" s="217"/>
      <c r="E53" s="218"/>
      <c r="F53" s="221"/>
      <c r="G53" s="223"/>
      <c r="H53" s="223"/>
      <c r="I53" s="230"/>
    </row>
    <row r="54" spans="1:9" x14ac:dyDescent="0.25">
      <c r="A54" s="142" t="s">
        <v>45</v>
      </c>
      <c r="B54" s="179"/>
      <c r="C54" s="179"/>
      <c r="D54" s="217"/>
      <c r="E54" s="218"/>
      <c r="F54" s="221"/>
      <c r="G54" s="223"/>
      <c r="H54" s="223"/>
      <c r="I54" s="230"/>
    </row>
    <row r="55" spans="1:9" x14ac:dyDescent="0.25">
      <c r="A55" s="142" t="s">
        <v>46</v>
      </c>
      <c r="B55" s="179"/>
      <c r="C55" s="179"/>
      <c r="D55" s="217"/>
      <c r="E55" s="218"/>
      <c r="F55" s="221"/>
      <c r="G55" s="223"/>
      <c r="H55" s="223"/>
      <c r="I55" s="230"/>
    </row>
    <row r="56" spans="1:9" x14ac:dyDescent="0.25">
      <c r="A56" s="142" t="s">
        <v>47</v>
      </c>
      <c r="B56" s="179"/>
      <c r="C56" s="179"/>
      <c r="D56" s="217"/>
      <c r="E56" s="218"/>
      <c r="F56" s="221"/>
      <c r="G56" s="223"/>
      <c r="H56" s="223"/>
      <c r="I56" s="230"/>
    </row>
    <row r="57" spans="1:9" x14ac:dyDescent="0.25">
      <c r="A57" s="142" t="s">
        <v>48</v>
      </c>
      <c r="B57" s="179"/>
      <c r="C57" s="179"/>
      <c r="D57" s="217"/>
      <c r="E57" s="218"/>
      <c r="F57" s="221"/>
      <c r="G57" s="223"/>
      <c r="H57" s="223"/>
      <c r="I57" s="230"/>
    </row>
    <row r="58" spans="1:9" x14ac:dyDescent="0.25">
      <c r="A58" s="142" t="s">
        <v>49</v>
      </c>
      <c r="B58" s="179"/>
      <c r="C58" s="179"/>
      <c r="D58" s="217"/>
      <c r="E58" s="218"/>
      <c r="F58" s="221"/>
      <c r="G58" s="223"/>
      <c r="H58" s="223"/>
      <c r="I58" s="230"/>
    </row>
    <row r="59" spans="1:9" x14ac:dyDescent="0.25">
      <c r="A59" s="142" t="s">
        <v>50</v>
      </c>
      <c r="B59" s="179"/>
      <c r="C59" s="179"/>
      <c r="D59" s="217"/>
      <c r="E59" s="218"/>
      <c r="F59" s="221"/>
      <c r="G59" s="223"/>
      <c r="H59" s="223"/>
      <c r="I59" s="230"/>
    </row>
    <row r="60" spans="1:9" x14ac:dyDescent="0.25">
      <c r="A60" s="142" t="s">
        <v>51</v>
      </c>
      <c r="B60" s="179"/>
      <c r="C60" s="179"/>
      <c r="D60" s="217"/>
      <c r="E60" s="218"/>
      <c r="F60" s="221"/>
      <c r="G60" s="223"/>
      <c r="H60" s="223"/>
      <c r="I60" s="230"/>
    </row>
    <row r="61" spans="1:9" x14ac:dyDescent="0.25">
      <c r="A61" s="142" t="s">
        <v>52</v>
      </c>
      <c r="B61" s="179"/>
      <c r="C61" s="179"/>
      <c r="D61" s="217"/>
      <c r="E61" s="218"/>
      <c r="F61" s="221"/>
      <c r="G61" s="223"/>
      <c r="H61" s="223"/>
      <c r="I61" s="230"/>
    </row>
    <row r="62" spans="1:9" x14ac:dyDescent="0.25">
      <c r="A62" s="142" t="s">
        <v>53</v>
      </c>
      <c r="B62" s="179"/>
      <c r="C62" s="179"/>
      <c r="D62" s="217"/>
      <c r="E62" s="218"/>
      <c r="F62" s="221"/>
      <c r="G62" s="223"/>
      <c r="H62" s="223"/>
      <c r="I62" s="230"/>
    </row>
    <row r="63" spans="1:9" x14ac:dyDescent="0.25">
      <c r="A63" s="142" t="s">
        <v>173</v>
      </c>
      <c r="B63" s="179"/>
      <c r="C63" s="179"/>
      <c r="D63" s="217"/>
      <c r="E63" s="218"/>
      <c r="F63" s="221"/>
      <c r="G63" s="223"/>
      <c r="H63" s="223"/>
      <c r="I63" s="230"/>
    </row>
    <row r="64" spans="1:9" x14ac:dyDescent="0.25">
      <c r="A64" s="142" t="s">
        <v>174</v>
      </c>
      <c r="B64" s="179"/>
      <c r="C64" s="179"/>
      <c r="D64" s="217"/>
      <c r="E64" s="218"/>
      <c r="F64" s="221"/>
      <c r="G64" s="223"/>
      <c r="H64" s="223"/>
      <c r="I64" s="230"/>
    </row>
    <row r="65" spans="1:9" x14ac:dyDescent="0.25">
      <c r="A65" s="142" t="s">
        <v>175</v>
      </c>
      <c r="B65" s="179"/>
      <c r="C65" s="179"/>
      <c r="D65" s="217"/>
      <c r="E65" s="218"/>
      <c r="F65" s="221"/>
      <c r="G65" s="223"/>
      <c r="H65" s="223"/>
      <c r="I65" s="230"/>
    </row>
    <row r="66" spans="1:9" x14ac:dyDescent="0.25">
      <c r="A66" s="142" t="s">
        <v>176</v>
      </c>
      <c r="B66" s="179"/>
      <c r="C66" s="179"/>
      <c r="D66" s="217"/>
      <c r="E66" s="218"/>
      <c r="F66" s="221"/>
      <c r="G66" s="223"/>
      <c r="H66" s="223"/>
      <c r="I66" s="230"/>
    </row>
    <row r="67" spans="1:9" x14ac:dyDescent="0.25">
      <c r="A67" s="142" t="s">
        <v>177</v>
      </c>
      <c r="B67" s="179"/>
      <c r="C67" s="179"/>
      <c r="D67" s="217"/>
      <c r="E67" s="218"/>
      <c r="F67" s="221"/>
      <c r="G67" s="223"/>
      <c r="H67" s="223"/>
      <c r="I67" s="230"/>
    </row>
    <row r="68" spans="1:9" x14ac:dyDescent="0.25">
      <c r="A68" s="142" t="s">
        <v>178</v>
      </c>
      <c r="B68" s="179"/>
      <c r="C68" s="179"/>
      <c r="D68" s="217"/>
      <c r="E68" s="218"/>
      <c r="F68" s="221"/>
      <c r="G68" s="223"/>
      <c r="H68" s="223"/>
      <c r="I68" s="230"/>
    </row>
    <row r="69" spans="1:9" x14ac:dyDescent="0.25">
      <c r="A69" s="142" t="s">
        <v>179</v>
      </c>
      <c r="B69" s="179"/>
      <c r="C69" s="179"/>
      <c r="D69" s="217"/>
      <c r="E69" s="218"/>
      <c r="F69" s="221"/>
      <c r="G69" s="223"/>
      <c r="H69" s="223"/>
      <c r="I69" s="230"/>
    </row>
    <row r="70" spans="1:9" x14ac:dyDescent="0.25">
      <c r="A70" s="142" t="s">
        <v>180</v>
      </c>
      <c r="B70" s="179"/>
      <c r="C70" s="179"/>
      <c r="D70" s="217"/>
      <c r="E70" s="218"/>
      <c r="F70" s="221"/>
      <c r="G70" s="223"/>
      <c r="H70" s="223"/>
      <c r="I70" s="230"/>
    </row>
    <row r="71" spans="1:9" x14ac:dyDescent="0.25">
      <c r="A71" s="142" t="s">
        <v>181</v>
      </c>
      <c r="B71" s="179"/>
      <c r="C71" s="179"/>
      <c r="D71" s="217"/>
      <c r="E71" s="218"/>
      <c r="F71" s="221"/>
      <c r="G71" s="223"/>
      <c r="H71" s="223"/>
      <c r="I71" s="230"/>
    </row>
    <row r="72" spans="1:9" x14ac:dyDescent="0.25">
      <c r="A72" s="142" t="s">
        <v>182</v>
      </c>
      <c r="B72" s="179"/>
      <c r="C72" s="179"/>
      <c r="D72" s="217"/>
      <c r="E72" s="218"/>
      <c r="F72" s="221"/>
      <c r="G72" s="223"/>
      <c r="H72" s="223"/>
      <c r="I72" s="230"/>
    </row>
    <row r="73" spans="1:9" x14ac:dyDescent="0.25">
      <c r="A73" s="142" t="s">
        <v>185</v>
      </c>
      <c r="B73" s="179"/>
      <c r="C73" s="179"/>
      <c r="D73" s="217"/>
      <c r="E73" s="218"/>
      <c r="F73" s="221"/>
      <c r="G73" s="223"/>
      <c r="H73" s="223"/>
      <c r="I73" s="230"/>
    </row>
    <row r="74" spans="1:9" x14ac:dyDescent="0.25">
      <c r="A74" s="142" t="s">
        <v>186</v>
      </c>
      <c r="B74" s="179"/>
      <c r="C74" s="179"/>
      <c r="D74" s="217"/>
      <c r="E74" s="218"/>
      <c r="F74" s="221"/>
      <c r="G74" s="223"/>
      <c r="H74" s="223"/>
      <c r="I74" s="230"/>
    </row>
    <row r="75" spans="1:9" x14ac:dyDescent="0.25">
      <c r="A75" s="142" t="s">
        <v>187</v>
      </c>
      <c r="B75" s="179"/>
      <c r="C75" s="179"/>
      <c r="D75" s="217"/>
      <c r="E75" s="218"/>
      <c r="F75" s="221"/>
      <c r="G75" s="223"/>
      <c r="H75" s="223"/>
      <c r="I75" s="230"/>
    </row>
    <row r="76" spans="1:9" x14ac:dyDescent="0.25">
      <c r="A76" s="142" t="s">
        <v>188</v>
      </c>
      <c r="B76" s="179"/>
      <c r="C76" s="179"/>
      <c r="D76" s="217"/>
      <c r="E76" s="218"/>
      <c r="F76" s="221"/>
      <c r="G76" s="223"/>
      <c r="H76" s="223"/>
      <c r="I76" s="230"/>
    </row>
    <row r="77" spans="1:9" x14ac:dyDescent="0.25">
      <c r="A77" s="142" t="s">
        <v>189</v>
      </c>
      <c r="B77" s="179"/>
      <c r="C77" s="179"/>
      <c r="D77" s="217"/>
      <c r="E77" s="218"/>
      <c r="F77" s="221"/>
      <c r="G77" s="223"/>
      <c r="H77" s="223"/>
      <c r="I77" s="230"/>
    </row>
    <row r="78" spans="1:9" x14ac:dyDescent="0.25">
      <c r="A78" s="142" t="s">
        <v>190</v>
      </c>
      <c r="B78" s="179"/>
      <c r="C78" s="179"/>
      <c r="D78" s="217"/>
      <c r="E78" s="218"/>
      <c r="F78" s="221"/>
      <c r="G78" s="223"/>
      <c r="H78" s="223"/>
      <c r="I78" s="230"/>
    </row>
    <row r="79" spans="1:9" x14ac:dyDescent="0.25">
      <c r="A79" s="142" t="s">
        <v>191</v>
      </c>
      <c r="B79" s="179"/>
      <c r="C79" s="179"/>
      <c r="D79" s="217"/>
      <c r="E79" s="218"/>
      <c r="F79" s="221"/>
      <c r="G79" s="223"/>
      <c r="H79" s="223"/>
      <c r="I79" s="230"/>
    </row>
    <row r="80" spans="1:9" x14ac:dyDescent="0.25">
      <c r="A80" s="142" t="s">
        <v>192</v>
      </c>
      <c r="B80" s="179"/>
      <c r="C80" s="179"/>
      <c r="D80" s="217"/>
      <c r="E80" s="218"/>
      <c r="F80" s="221"/>
      <c r="G80" s="223"/>
      <c r="H80" s="223"/>
      <c r="I80" s="230"/>
    </row>
    <row r="81" spans="1:9" x14ac:dyDescent="0.25">
      <c r="A81" s="142" t="s">
        <v>193</v>
      </c>
      <c r="B81" s="179"/>
      <c r="C81" s="179"/>
      <c r="D81" s="217"/>
      <c r="E81" s="218"/>
      <c r="F81" s="221"/>
      <c r="G81" s="223"/>
      <c r="H81" s="223"/>
      <c r="I81" s="230"/>
    </row>
    <row r="82" spans="1:9" x14ac:dyDescent="0.25">
      <c r="A82" s="142" t="s">
        <v>194</v>
      </c>
      <c r="B82" s="179"/>
      <c r="C82" s="179"/>
      <c r="D82" s="217"/>
      <c r="E82" s="218"/>
      <c r="F82" s="221"/>
      <c r="G82" s="223"/>
      <c r="H82" s="223"/>
      <c r="I82" s="230"/>
    </row>
    <row r="83" spans="1:9" x14ac:dyDescent="0.25">
      <c r="A83" s="142" t="s">
        <v>195</v>
      </c>
      <c r="B83" s="179"/>
      <c r="C83" s="179"/>
      <c r="D83" s="217"/>
      <c r="E83" s="218"/>
      <c r="F83" s="221"/>
      <c r="G83" s="223"/>
      <c r="H83" s="223"/>
      <c r="I83" s="230"/>
    </row>
    <row r="84" spans="1:9" x14ac:dyDescent="0.25">
      <c r="A84" s="142" t="s">
        <v>196</v>
      </c>
      <c r="B84" s="179"/>
      <c r="C84" s="179"/>
      <c r="D84" s="217"/>
      <c r="E84" s="218"/>
      <c r="F84" s="221"/>
      <c r="G84" s="223"/>
      <c r="H84" s="223"/>
      <c r="I84" s="230"/>
    </row>
    <row r="85" spans="1:9" x14ac:dyDescent="0.25">
      <c r="A85" s="142" t="s">
        <v>197</v>
      </c>
      <c r="B85" s="179"/>
      <c r="C85" s="179"/>
      <c r="D85" s="217"/>
      <c r="E85" s="218"/>
      <c r="F85" s="221"/>
      <c r="G85" s="223"/>
      <c r="H85" s="223"/>
      <c r="I85" s="230"/>
    </row>
    <row r="86" spans="1:9" x14ac:dyDescent="0.25">
      <c r="A86" s="142" t="s">
        <v>198</v>
      </c>
      <c r="B86" s="179"/>
      <c r="C86" s="179"/>
      <c r="D86" s="217"/>
      <c r="E86" s="218"/>
      <c r="F86" s="221"/>
      <c r="G86" s="223"/>
      <c r="H86" s="223"/>
      <c r="I86" s="230"/>
    </row>
    <row r="87" spans="1:9" x14ac:dyDescent="0.25">
      <c r="A87" s="142" t="s">
        <v>199</v>
      </c>
      <c r="B87" s="179"/>
      <c r="C87" s="179"/>
      <c r="D87" s="217"/>
      <c r="E87" s="218"/>
      <c r="F87" s="221"/>
      <c r="G87" s="223"/>
      <c r="H87" s="223"/>
      <c r="I87" s="230"/>
    </row>
    <row r="88" spans="1:9" x14ac:dyDescent="0.25">
      <c r="A88" s="142" t="s">
        <v>200</v>
      </c>
      <c r="B88" s="179"/>
      <c r="C88" s="179"/>
      <c r="D88" s="217"/>
      <c r="E88" s="218"/>
      <c r="F88" s="221"/>
      <c r="G88" s="223"/>
      <c r="H88" s="223"/>
      <c r="I88" s="230"/>
    </row>
    <row r="89" spans="1:9" x14ac:dyDescent="0.25">
      <c r="A89" s="142" t="s">
        <v>201</v>
      </c>
      <c r="B89" s="179"/>
      <c r="C89" s="179"/>
      <c r="D89" s="217"/>
      <c r="E89" s="218"/>
      <c r="F89" s="221"/>
      <c r="G89" s="223"/>
      <c r="H89" s="223"/>
      <c r="I89" s="230"/>
    </row>
    <row r="90" spans="1:9" x14ac:dyDescent="0.25">
      <c r="A90" s="142" t="s">
        <v>202</v>
      </c>
      <c r="B90" s="180"/>
      <c r="C90" s="180"/>
      <c r="D90" s="219"/>
      <c r="E90" s="220"/>
      <c r="F90" s="222"/>
      <c r="G90" s="224"/>
      <c r="H90" s="224"/>
      <c r="I90" s="231"/>
    </row>
    <row r="91" spans="1:9" x14ac:dyDescent="0.25">
      <c r="A91" s="142" t="s">
        <v>203</v>
      </c>
      <c r="B91" s="180"/>
      <c r="C91" s="180"/>
      <c r="D91" s="219"/>
      <c r="E91" s="220"/>
      <c r="F91" s="222"/>
      <c r="G91" s="224"/>
      <c r="H91" s="224"/>
      <c r="I91" s="231"/>
    </row>
    <row r="92" spans="1:9" x14ac:dyDescent="0.25">
      <c r="A92" s="142" t="s">
        <v>204</v>
      </c>
      <c r="B92" s="180"/>
      <c r="C92" s="180"/>
      <c r="D92" s="219"/>
      <c r="E92" s="220"/>
      <c r="F92" s="222"/>
      <c r="G92" s="224"/>
      <c r="H92" s="224"/>
      <c r="I92" s="231"/>
    </row>
    <row r="93" spans="1:9" x14ac:dyDescent="0.25">
      <c r="A93" s="120"/>
      <c r="B93" s="120"/>
      <c r="C93" s="120"/>
      <c r="D93" s="120"/>
      <c r="E93" s="120"/>
      <c r="F93" s="120"/>
      <c r="G93" s="120"/>
      <c r="H93" s="120"/>
      <c r="I93" s="120"/>
    </row>
    <row r="94" spans="1:9" x14ac:dyDescent="0.25">
      <c r="A94" s="158" t="str">
        <f>'Istkosten Netzreserve'!B113</f>
        <v>Kraftwerk 3</v>
      </c>
      <c r="B94" s="158" t="s">
        <v>55</v>
      </c>
      <c r="C94" s="158" t="s">
        <v>56</v>
      </c>
      <c r="D94" s="225" t="s">
        <v>87</v>
      </c>
      <c r="E94" s="226" t="s">
        <v>41</v>
      </c>
      <c r="F94" s="227" t="s">
        <v>94</v>
      </c>
      <c r="G94" s="228" t="s">
        <v>62</v>
      </c>
      <c r="H94" s="228" t="s">
        <v>60</v>
      </c>
      <c r="I94" s="229" t="s">
        <v>3</v>
      </c>
    </row>
    <row r="95" spans="1:9" x14ac:dyDescent="0.25">
      <c r="A95" s="119" t="str">
        <f>'Istkosten Netzreserve'!B119</f>
        <v xml:space="preserve">Wiederherstellung der Betriebsbereitschaft </v>
      </c>
      <c r="B95" s="394"/>
      <c r="C95" s="395"/>
      <c r="D95" s="388"/>
      <c r="E95" s="389">
        <f>SUM(E97:E136)</f>
        <v>0</v>
      </c>
      <c r="F95" s="390">
        <f>SUM(F97:F136)</f>
        <v>0</v>
      </c>
      <c r="G95" s="391"/>
      <c r="H95" s="391"/>
      <c r="I95" s="392"/>
    </row>
    <row r="96" spans="1:9" x14ac:dyDescent="0.25">
      <c r="A96" s="106"/>
      <c r="B96" s="396"/>
      <c r="C96" s="397"/>
      <c r="D96" s="388"/>
      <c r="E96" s="388"/>
      <c r="F96" s="390"/>
      <c r="G96" s="391"/>
      <c r="H96" s="391"/>
      <c r="I96" s="392"/>
    </row>
    <row r="97" spans="1:9" x14ac:dyDescent="0.25">
      <c r="A97" s="142" t="s">
        <v>44</v>
      </c>
      <c r="B97" s="179"/>
      <c r="C97" s="179"/>
      <c r="D97" s="217"/>
      <c r="E97" s="218"/>
      <c r="F97" s="221"/>
      <c r="G97" s="223"/>
      <c r="H97" s="223"/>
      <c r="I97" s="230"/>
    </row>
    <row r="98" spans="1:9" x14ac:dyDescent="0.25">
      <c r="A98" s="142" t="s">
        <v>45</v>
      </c>
      <c r="B98" s="179"/>
      <c r="C98" s="179"/>
      <c r="D98" s="217"/>
      <c r="E98" s="218"/>
      <c r="F98" s="221"/>
      <c r="G98" s="223"/>
      <c r="H98" s="223"/>
      <c r="I98" s="230"/>
    </row>
    <row r="99" spans="1:9" x14ac:dyDescent="0.25">
      <c r="A99" s="142" t="s">
        <v>46</v>
      </c>
      <c r="B99" s="179"/>
      <c r="C99" s="179"/>
      <c r="D99" s="217"/>
      <c r="E99" s="218"/>
      <c r="F99" s="221"/>
      <c r="G99" s="223"/>
      <c r="H99" s="223"/>
      <c r="I99" s="230"/>
    </row>
    <row r="100" spans="1:9" x14ac:dyDescent="0.25">
      <c r="A100" s="142" t="s">
        <v>47</v>
      </c>
      <c r="B100" s="179"/>
      <c r="C100" s="179"/>
      <c r="D100" s="217"/>
      <c r="E100" s="218"/>
      <c r="F100" s="221"/>
      <c r="G100" s="223"/>
      <c r="H100" s="223"/>
      <c r="I100" s="230"/>
    </row>
    <row r="101" spans="1:9" s="120" customFormat="1" x14ac:dyDescent="0.25">
      <c r="A101" s="142" t="s">
        <v>48</v>
      </c>
      <c r="B101" s="179"/>
      <c r="C101" s="179"/>
      <c r="D101" s="217"/>
      <c r="E101" s="218"/>
      <c r="F101" s="221"/>
      <c r="G101" s="223"/>
      <c r="H101" s="223"/>
      <c r="I101" s="230"/>
    </row>
    <row r="102" spans="1:9" x14ac:dyDescent="0.25">
      <c r="A102" s="142" t="s">
        <v>49</v>
      </c>
      <c r="B102" s="179"/>
      <c r="C102" s="179"/>
      <c r="D102" s="217"/>
      <c r="E102" s="218"/>
      <c r="F102" s="221"/>
      <c r="G102" s="223"/>
      <c r="H102" s="223"/>
      <c r="I102" s="230"/>
    </row>
    <row r="103" spans="1:9" x14ac:dyDescent="0.25">
      <c r="A103" s="142" t="s">
        <v>50</v>
      </c>
      <c r="B103" s="179"/>
      <c r="C103" s="179"/>
      <c r="D103" s="217"/>
      <c r="E103" s="218"/>
      <c r="F103" s="221"/>
      <c r="G103" s="223"/>
      <c r="H103" s="223"/>
      <c r="I103" s="230"/>
    </row>
    <row r="104" spans="1:9" x14ac:dyDescent="0.25">
      <c r="A104" s="142" t="s">
        <v>51</v>
      </c>
      <c r="B104" s="179"/>
      <c r="C104" s="179"/>
      <c r="D104" s="217"/>
      <c r="E104" s="218"/>
      <c r="F104" s="221"/>
      <c r="G104" s="223"/>
      <c r="H104" s="223"/>
      <c r="I104" s="230"/>
    </row>
    <row r="105" spans="1:9" x14ac:dyDescent="0.25">
      <c r="A105" s="142" t="s">
        <v>52</v>
      </c>
      <c r="B105" s="179"/>
      <c r="C105" s="179"/>
      <c r="D105" s="217"/>
      <c r="E105" s="218"/>
      <c r="F105" s="221"/>
      <c r="G105" s="223"/>
      <c r="H105" s="223"/>
      <c r="I105" s="230"/>
    </row>
    <row r="106" spans="1:9" x14ac:dyDescent="0.25">
      <c r="A106" s="142" t="s">
        <v>53</v>
      </c>
      <c r="B106" s="179"/>
      <c r="C106" s="179"/>
      <c r="D106" s="217"/>
      <c r="E106" s="218"/>
      <c r="F106" s="221"/>
      <c r="G106" s="223"/>
      <c r="H106" s="223"/>
      <c r="I106" s="230"/>
    </row>
    <row r="107" spans="1:9" x14ac:dyDescent="0.25">
      <c r="A107" s="142" t="s">
        <v>173</v>
      </c>
      <c r="B107" s="179"/>
      <c r="C107" s="179"/>
      <c r="D107" s="217"/>
      <c r="E107" s="218"/>
      <c r="F107" s="221"/>
      <c r="G107" s="223"/>
      <c r="H107" s="223"/>
      <c r="I107" s="230"/>
    </row>
    <row r="108" spans="1:9" x14ac:dyDescent="0.25">
      <c r="A108" s="142" t="s">
        <v>174</v>
      </c>
      <c r="B108" s="179"/>
      <c r="C108" s="179"/>
      <c r="D108" s="217"/>
      <c r="E108" s="218"/>
      <c r="F108" s="221"/>
      <c r="G108" s="223"/>
      <c r="H108" s="223"/>
      <c r="I108" s="230"/>
    </row>
    <row r="109" spans="1:9" x14ac:dyDescent="0.25">
      <c r="A109" s="142" t="s">
        <v>175</v>
      </c>
      <c r="B109" s="179"/>
      <c r="C109" s="179"/>
      <c r="D109" s="217"/>
      <c r="E109" s="218"/>
      <c r="F109" s="221"/>
      <c r="G109" s="223"/>
      <c r="H109" s="223"/>
      <c r="I109" s="230"/>
    </row>
    <row r="110" spans="1:9" x14ac:dyDescent="0.25">
      <c r="A110" s="142" t="s">
        <v>176</v>
      </c>
      <c r="B110" s="179"/>
      <c r="C110" s="179"/>
      <c r="D110" s="217"/>
      <c r="E110" s="218"/>
      <c r="F110" s="221"/>
      <c r="G110" s="223"/>
      <c r="H110" s="223"/>
      <c r="I110" s="230"/>
    </row>
    <row r="111" spans="1:9" x14ac:dyDescent="0.25">
      <c r="A111" s="142" t="s">
        <v>177</v>
      </c>
      <c r="B111" s="179"/>
      <c r="C111" s="179"/>
      <c r="D111" s="217"/>
      <c r="E111" s="218"/>
      <c r="F111" s="221"/>
      <c r="G111" s="223"/>
      <c r="H111" s="223"/>
      <c r="I111" s="230"/>
    </row>
    <row r="112" spans="1:9" x14ac:dyDescent="0.25">
      <c r="A112" s="142" t="s">
        <v>178</v>
      </c>
      <c r="B112" s="179"/>
      <c r="C112" s="179"/>
      <c r="D112" s="217"/>
      <c r="E112" s="218"/>
      <c r="F112" s="221"/>
      <c r="G112" s="223"/>
      <c r="H112" s="223"/>
      <c r="I112" s="230"/>
    </row>
    <row r="113" spans="1:9" x14ac:dyDescent="0.25">
      <c r="A113" s="142" t="s">
        <v>179</v>
      </c>
      <c r="B113" s="179"/>
      <c r="C113" s="179"/>
      <c r="D113" s="217"/>
      <c r="E113" s="218"/>
      <c r="F113" s="221"/>
      <c r="G113" s="223"/>
      <c r="H113" s="223"/>
      <c r="I113" s="230"/>
    </row>
    <row r="114" spans="1:9" x14ac:dyDescent="0.25">
      <c r="A114" s="142" t="s">
        <v>180</v>
      </c>
      <c r="B114" s="179"/>
      <c r="C114" s="179"/>
      <c r="D114" s="217"/>
      <c r="E114" s="218"/>
      <c r="F114" s="221"/>
      <c r="G114" s="223"/>
      <c r="H114" s="223"/>
      <c r="I114" s="230"/>
    </row>
    <row r="115" spans="1:9" x14ac:dyDescent="0.25">
      <c r="A115" s="142" t="s">
        <v>181</v>
      </c>
      <c r="B115" s="179"/>
      <c r="C115" s="179"/>
      <c r="D115" s="217"/>
      <c r="E115" s="218"/>
      <c r="F115" s="221"/>
      <c r="G115" s="223"/>
      <c r="H115" s="223"/>
      <c r="I115" s="230"/>
    </row>
    <row r="116" spans="1:9" x14ac:dyDescent="0.25">
      <c r="A116" s="142" t="s">
        <v>182</v>
      </c>
      <c r="B116" s="179"/>
      <c r="C116" s="179"/>
      <c r="D116" s="217"/>
      <c r="E116" s="218"/>
      <c r="F116" s="221"/>
      <c r="G116" s="223"/>
      <c r="H116" s="223"/>
      <c r="I116" s="230"/>
    </row>
    <row r="117" spans="1:9" x14ac:dyDescent="0.25">
      <c r="A117" s="142" t="s">
        <v>185</v>
      </c>
      <c r="B117" s="179"/>
      <c r="C117" s="179"/>
      <c r="D117" s="217"/>
      <c r="E117" s="218"/>
      <c r="F117" s="221"/>
      <c r="G117" s="223"/>
      <c r="H117" s="223"/>
      <c r="I117" s="230"/>
    </row>
    <row r="118" spans="1:9" x14ac:dyDescent="0.25">
      <c r="A118" s="142" t="s">
        <v>186</v>
      </c>
      <c r="B118" s="179"/>
      <c r="C118" s="179"/>
      <c r="D118" s="217"/>
      <c r="E118" s="218"/>
      <c r="F118" s="221"/>
      <c r="G118" s="223"/>
      <c r="H118" s="223"/>
      <c r="I118" s="230"/>
    </row>
    <row r="119" spans="1:9" x14ac:dyDescent="0.25">
      <c r="A119" s="142" t="s">
        <v>187</v>
      </c>
      <c r="B119" s="179"/>
      <c r="C119" s="179"/>
      <c r="D119" s="217"/>
      <c r="E119" s="218"/>
      <c r="F119" s="221"/>
      <c r="G119" s="223"/>
      <c r="H119" s="223"/>
      <c r="I119" s="230"/>
    </row>
    <row r="120" spans="1:9" x14ac:dyDescent="0.25">
      <c r="A120" s="142" t="s">
        <v>188</v>
      </c>
      <c r="B120" s="179"/>
      <c r="C120" s="179"/>
      <c r="D120" s="217"/>
      <c r="E120" s="218"/>
      <c r="F120" s="221"/>
      <c r="G120" s="223"/>
      <c r="H120" s="223"/>
      <c r="I120" s="230"/>
    </row>
    <row r="121" spans="1:9" x14ac:dyDescent="0.25">
      <c r="A121" s="142" t="s">
        <v>189</v>
      </c>
      <c r="B121" s="179"/>
      <c r="C121" s="179"/>
      <c r="D121" s="217"/>
      <c r="E121" s="218"/>
      <c r="F121" s="221"/>
      <c r="G121" s="223"/>
      <c r="H121" s="223"/>
      <c r="I121" s="230"/>
    </row>
    <row r="122" spans="1:9" x14ac:dyDescent="0.25">
      <c r="A122" s="142" t="s">
        <v>190</v>
      </c>
      <c r="B122" s="179"/>
      <c r="C122" s="179"/>
      <c r="D122" s="217"/>
      <c r="E122" s="218"/>
      <c r="F122" s="221"/>
      <c r="G122" s="223"/>
      <c r="H122" s="223"/>
      <c r="I122" s="230"/>
    </row>
    <row r="123" spans="1:9" x14ac:dyDescent="0.25">
      <c r="A123" s="142" t="s">
        <v>191</v>
      </c>
      <c r="B123" s="179"/>
      <c r="C123" s="179"/>
      <c r="D123" s="217"/>
      <c r="E123" s="218"/>
      <c r="F123" s="221"/>
      <c r="G123" s="223"/>
      <c r="H123" s="223"/>
      <c r="I123" s="230"/>
    </row>
    <row r="124" spans="1:9" x14ac:dyDescent="0.25">
      <c r="A124" s="142" t="s">
        <v>192</v>
      </c>
      <c r="B124" s="179"/>
      <c r="C124" s="179"/>
      <c r="D124" s="217"/>
      <c r="E124" s="218"/>
      <c r="F124" s="221"/>
      <c r="G124" s="223"/>
      <c r="H124" s="223"/>
      <c r="I124" s="230"/>
    </row>
    <row r="125" spans="1:9" x14ac:dyDescent="0.25">
      <c r="A125" s="142" t="s">
        <v>193</v>
      </c>
      <c r="B125" s="179"/>
      <c r="C125" s="179"/>
      <c r="D125" s="217"/>
      <c r="E125" s="218"/>
      <c r="F125" s="221"/>
      <c r="G125" s="223"/>
      <c r="H125" s="223"/>
      <c r="I125" s="230"/>
    </row>
    <row r="126" spans="1:9" x14ac:dyDescent="0.25">
      <c r="A126" s="142" t="s">
        <v>194</v>
      </c>
      <c r="B126" s="179"/>
      <c r="C126" s="179"/>
      <c r="D126" s="217"/>
      <c r="E126" s="218"/>
      <c r="F126" s="221"/>
      <c r="G126" s="223"/>
      <c r="H126" s="223"/>
      <c r="I126" s="230"/>
    </row>
    <row r="127" spans="1:9" x14ac:dyDescent="0.25">
      <c r="A127" s="142" t="s">
        <v>195</v>
      </c>
      <c r="B127" s="179"/>
      <c r="C127" s="179"/>
      <c r="D127" s="217"/>
      <c r="E127" s="218"/>
      <c r="F127" s="221"/>
      <c r="G127" s="223"/>
      <c r="H127" s="223"/>
      <c r="I127" s="230"/>
    </row>
    <row r="128" spans="1:9" x14ac:dyDescent="0.25">
      <c r="A128" s="142" t="s">
        <v>196</v>
      </c>
      <c r="B128" s="180"/>
      <c r="C128" s="180"/>
      <c r="D128" s="219"/>
      <c r="E128" s="220"/>
      <c r="F128" s="222"/>
      <c r="G128" s="224"/>
      <c r="H128" s="224"/>
      <c r="I128" s="231"/>
    </row>
    <row r="129" spans="1:9" x14ac:dyDescent="0.25">
      <c r="A129" s="142" t="s">
        <v>197</v>
      </c>
      <c r="B129" s="180"/>
      <c r="C129" s="180"/>
      <c r="D129" s="219"/>
      <c r="E129" s="220"/>
      <c r="F129" s="222"/>
      <c r="G129" s="224"/>
      <c r="H129" s="224"/>
      <c r="I129" s="231"/>
    </row>
    <row r="130" spans="1:9" x14ac:dyDescent="0.25">
      <c r="A130" s="142" t="s">
        <v>198</v>
      </c>
      <c r="B130" s="180"/>
      <c r="C130" s="180"/>
      <c r="D130" s="219"/>
      <c r="E130" s="220"/>
      <c r="F130" s="222"/>
      <c r="G130" s="224"/>
      <c r="H130" s="224"/>
      <c r="I130" s="231"/>
    </row>
    <row r="131" spans="1:9" x14ac:dyDescent="0.25">
      <c r="A131" s="142" t="s">
        <v>199</v>
      </c>
      <c r="B131" s="180"/>
      <c r="C131" s="180"/>
      <c r="D131" s="219"/>
      <c r="E131" s="220"/>
      <c r="F131" s="222"/>
      <c r="G131" s="224"/>
      <c r="H131" s="224"/>
      <c r="I131" s="231"/>
    </row>
    <row r="132" spans="1:9" x14ac:dyDescent="0.25">
      <c r="A132" s="142" t="s">
        <v>200</v>
      </c>
      <c r="B132" s="180"/>
      <c r="C132" s="180"/>
      <c r="D132" s="219"/>
      <c r="E132" s="220"/>
      <c r="F132" s="222"/>
      <c r="G132" s="224"/>
      <c r="H132" s="224"/>
      <c r="I132" s="231"/>
    </row>
    <row r="133" spans="1:9" x14ac:dyDescent="0.25">
      <c r="A133" s="142" t="s">
        <v>201</v>
      </c>
      <c r="B133" s="180"/>
      <c r="C133" s="180"/>
      <c r="D133" s="219"/>
      <c r="E133" s="220"/>
      <c r="F133" s="222"/>
      <c r="G133" s="224"/>
      <c r="H133" s="224"/>
      <c r="I133" s="231"/>
    </row>
    <row r="134" spans="1:9" x14ac:dyDescent="0.25">
      <c r="A134" s="142" t="s">
        <v>202</v>
      </c>
      <c r="B134" s="180"/>
      <c r="C134" s="180"/>
      <c r="D134" s="219"/>
      <c r="E134" s="220"/>
      <c r="F134" s="222"/>
      <c r="G134" s="224"/>
      <c r="H134" s="224"/>
      <c r="I134" s="231"/>
    </row>
    <row r="135" spans="1:9" x14ac:dyDescent="0.25">
      <c r="A135" s="142" t="s">
        <v>203</v>
      </c>
      <c r="B135" s="180"/>
      <c r="C135" s="180"/>
      <c r="D135" s="219"/>
      <c r="E135" s="220"/>
      <c r="F135" s="222"/>
      <c r="G135" s="224"/>
      <c r="H135" s="224"/>
      <c r="I135" s="231"/>
    </row>
    <row r="136" spans="1:9" x14ac:dyDescent="0.25">
      <c r="A136" s="142" t="s">
        <v>204</v>
      </c>
      <c r="B136" s="180"/>
      <c r="C136" s="180"/>
      <c r="D136" s="219"/>
      <c r="E136" s="220"/>
      <c r="F136" s="222"/>
      <c r="G136" s="224"/>
      <c r="H136" s="224"/>
      <c r="I136" s="231"/>
    </row>
    <row r="137" spans="1:9" ht="15.75" thickBot="1" x14ac:dyDescent="0.3">
      <c r="A137" s="120"/>
      <c r="B137" s="120"/>
      <c r="C137" s="120"/>
      <c r="D137" s="120"/>
      <c r="E137" s="120"/>
      <c r="F137" s="120"/>
      <c r="G137" s="120"/>
      <c r="H137" s="120"/>
      <c r="I137" s="120"/>
    </row>
    <row r="138" spans="1:9" x14ac:dyDescent="0.25">
      <c r="A138" s="183" t="str">
        <f>'Istkosten Netzreserve'!B131</f>
        <v>Kraftwerk 4</v>
      </c>
      <c r="B138" s="184" t="s">
        <v>55</v>
      </c>
      <c r="C138" s="184" t="s">
        <v>56</v>
      </c>
      <c r="D138" s="398" t="s">
        <v>87</v>
      </c>
      <c r="E138" s="399" t="s">
        <v>41</v>
      </c>
      <c r="F138" s="400" t="s">
        <v>94</v>
      </c>
      <c r="G138" s="401" t="s">
        <v>62</v>
      </c>
      <c r="H138" s="401" t="s">
        <v>60</v>
      </c>
      <c r="I138" s="409" t="s">
        <v>3</v>
      </c>
    </row>
    <row r="139" spans="1:9" x14ac:dyDescent="0.25">
      <c r="A139" s="119" t="str">
        <f>'Istkosten Netzreserve'!B137</f>
        <v xml:space="preserve">Wiederherstellung der Betriebsbereitschaft </v>
      </c>
      <c r="B139" s="394"/>
      <c r="C139" s="395"/>
      <c r="D139" s="388"/>
      <c r="E139" s="389">
        <f>SUM(E141:E180)</f>
        <v>0</v>
      </c>
      <c r="F139" s="390">
        <f>SUM(F141:F180)</f>
        <v>0</v>
      </c>
      <c r="G139" s="391"/>
      <c r="H139" s="391"/>
      <c r="I139" s="392"/>
    </row>
    <row r="140" spans="1:9" x14ac:dyDescent="0.25">
      <c r="A140" s="106"/>
      <c r="B140" s="396"/>
      <c r="C140" s="397"/>
      <c r="D140" s="388"/>
      <c r="E140" s="388"/>
      <c r="F140" s="390"/>
      <c r="G140" s="391"/>
      <c r="H140" s="391"/>
      <c r="I140" s="392"/>
    </row>
    <row r="141" spans="1:9" x14ac:dyDescent="0.25">
      <c r="A141" s="142" t="s">
        <v>44</v>
      </c>
      <c r="B141" s="179"/>
      <c r="C141" s="179"/>
      <c r="D141" s="217"/>
      <c r="E141" s="218"/>
      <c r="F141" s="221"/>
      <c r="G141" s="223"/>
      <c r="H141" s="223"/>
      <c r="I141" s="230"/>
    </row>
    <row r="142" spans="1:9" x14ac:dyDescent="0.25">
      <c r="A142" s="142" t="s">
        <v>45</v>
      </c>
      <c r="B142" s="179"/>
      <c r="C142" s="179"/>
      <c r="D142" s="217"/>
      <c r="E142" s="218"/>
      <c r="F142" s="221"/>
      <c r="G142" s="223"/>
      <c r="H142" s="223"/>
      <c r="I142" s="230"/>
    </row>
    <row r="143" spans="1:9" x14ac:dyDescent="0.25">
      <c r="A143" s="142" t="s">
        <v>46</v>
      </c>
      <c r="B143" s="179"/>
      <c r="C143" s="179"/>
      <c r="D143" s="217"/>
      <c r="E143" s="218"/>
      <c r="F143" s="221"/>
      <c r="G143" s="223"/>
      <c r="H143" s="223"/>
      <c r="I143" s="230"/>
    </row>
    <row r="144" spans="1:9" x14ac:dyDescent="0.25">
      <c r="A144" s="142" t="s">
        <v>47</v>
      </c>
      <c r="B144" s="179"/>
      <c r="C144" s="179"/>
      <c r="D144" s="217"/>
      <c r="E144" s="218"/>
      <c r="F144" s="221"/>
      <c r="G144" s="223"/>
      <c r="H144" s="223"/>
      <c r="I144" s="230"/>
    </row>
    <row r="145" spans="1:9" x14ac:dyDescent="0.25">
      <c r="A145" s="142" t="s">
        <v>48</v>
      </c>
      <c r="B145" s="179"/>
      <c r="C145" s="179"/>
      <c r="D145" s="217"/>
      <c r="E145" s="218"/>
      <c r="F145" s="221"/>
      <c r="G145" s="223"/>
      <c r="H145" s="223"/>
      <c r="I145" s="230"/>
    </row>
    <row r="146" spans="1:9" x14ac:dyDescent="0.25">
      <c r="A146" s="142" t="s">
        <v>49</v>
      </c>
      <c r="B146" s="179"/>
      <c r="C146" s="179"/>
      <c r="D146" s="217"/>
      <c r="E146" s="218"/>
      <c r="F146" s="221"/>
      <c r="G146" s="223"/>
      <c r="H146" s="223"/>
      <c r="I146" s="230"/>
    </row>
    <row r="147" spans="1:9" x14ac:dyDescent="0.25">
      <c r="A147" s="142" t="s">
        <v>50</v>
      </c>
      <c r="B147" s="179"/>
      <c r="C147" s="179"/>
      <c r="D147" s="217"/>
      <c r="E147" s="218"/>
      <c r="F147" s="221"/>
      <c r="G147" s="223"/>
      <c r="H147" s="223"/>
      <c r="I147" s="230"/>
    </row>
    <row r="148" spans="1:9" x14ac:dyDescent="0.25">
      <c r="A148" s="142" t="s">
        <v>51</v>
      </c>
      <c r="B148" s="179"/>
      <c r="C148" s="179"/>
      <c r="D148" s="217"/>
      <c r="E148" s="218"/>
      <c r="F148" s="221"/>
      <c r="G148" s="223"/>
      <c r="H148" s="223"/>
      <c r="I148" s="230"/>
    </row>
    <row r="149" spans="1:9" x14ac:dyDescent="0.25">
      <c r="A149" s="142" t="s">
        <v>52</v>
      </c>
      <c r="B149" s="179"/>
      <c r="C149" s="179"/>
      <c r="D149" s="217"/>
      <c r="E149" s="218"/>
      <c r="F149" s="221"/>
      <c r="G149" s="223"/>
      <c r="H149" s="223"/>
      <c r="I149" s="230"/>
    </row>
    <row r="150" spans="1:9" x14ac:dyDescent="0.25">
      <c r="A150" s="142" t="s">
        <v>53</v>
      </c>
      <c r="B150" s="179"/>
      <c r="C150" s="179"/>
      <c r="D150" s="217"/>
      <c r="E150" s="218"/>
      <c r="F150" s="221"/>
      <c r="G150" s="223"/>
      <c r="H150" s="223"/>
      <c r="I150" s="230"/>
    </row>
    <row r="151" spans="1:9" x14ac:dyDescent="0.25">
      <c r="A151" s="142" t="s">
        <v>173</v>
      </c>
      <c r="B151" s="179"/>
      <c r="C151" s="179"/>
      <c r="D151" s="217"/>
      <c r="E151" s="218"/>
      <c r="F151" s="221"/>
      <c r="G151" s="223"/>
      <c r="H151" s="223"/>
      <c r="I151" s="230"/>
    </row>
    <row r="152" spans="1:9" x14ac:dyDescent="0.25">
      <c r="A152" s="142" t="s">
        <v>174</v>
      </c>
      <c r="B152" s="179"/>
      <c r="C152" s="179"/>
      <c r="D152" s="217"/>
      <c r="E152" s="218"/>
      <c r="F152" s="221"/>
      <c r="G152" s="223"/>
      <c r="H152" s="223"/>
      <c r="I152" s="230"/>
    </row>
    <row r="153" spans="1:9" x14ac:dyDescent="0.25">
      <c r="A153" s="142" t="s">
        <v>175</v>
      </c>
      <c r="B153" s="179"/>
      <c r="C153" s="179"/>
      <c r="D153" s="217"/>
      <c r="E153" s="218"/>
      <c r="F153" s="221"/>
      <c r="G153" s="223"/>
      <c r="H153" s="223"/>
      <c r="I153" s="230"/>
    </row>
    <row r="154" spans="1:9" x14ac:dyDescent="0.25">
      <c r="A154" s="142" t="s">
        <v>176</v>
      </c>
      <c r="B154" s="179"/>
      <c r="C154" s="179"/>
      <c r="D154" s="217"/>
      <c r="E154" s="218"/>
      <c r="F154" s="221"/>
      <c r="G154" s="223"/>
      <c r="H154" s="223"/>
      <c r="I154" s="230"/>
    </row>
    <row r="155" spans="1:9" x14ac:dyDescent="0.25">
      <c r="A155" s="142" t="s">
        <v>177</v>
      </c>
      <c r="B155" s="179"/>
      <c r="C155" s="179"/>
      <c r="D155" s="217"/>
      <c r="E155" s="218"/>
      <c r="F155" s="221"/>
      <c r="G155" s="223"/>
      <c r="H155" s="223"/>
      <c r="I155" s="230"/>
    </row>
    <row r="156" spans="1:9" x14ac:dyDescent="0.25">
      <c r="A156" s="142" t="s">
        <v>178</v>
      </c>
      <c r="B156" s="179"/>
      <c r="C156" s="179"/>
      <c r="D156" s="217"/>
      <c r="E156" s="218"/>
      <c r="F156" s="221"/>
      <c r="G156" s="223"/>
      <c r="H156" s="223"/>
      <c r="I156" s="230"/>
    </row>
    <row r="157" spans="1:9" x14ac:dyDescent="0.25">
      <c r="A157" s="142" t="s">
        <v>179</v>
      </c>
      <c r="B157" s="179"/>
      <c r="C157" s="179"/>
      <c r="D157" s="217"/>
      <c r="E157" s="218"/>
      <c r="F157" s="221"/>
      <c r="G157" s="223"/>
      <c r="H157" s="223"/>
      <c r="I157" s="230"/>
    </row>
    <row r="158" spans="1:9" x14ac:dyDescent="0.25">
      <c r="A158" s="142" t="s">
        <v>180</v>
      </c>
      <c r="B158" s="179"/>
      <c r="C158" s="179"/>
      <c r="D158" s="217"/>
      <c r="E158" s="218"/>
      <c r="F158" s="221"/>
      <c r="G158" s="223"/>
      <c r="H158" s="223"/>
      <c r="I158" s="230"/>
    </row>
    <row r="159" spans="1:9" x14ac:dyDescent="0.25">
      <c r="A159" s="142" t="s">
        <v>181</v>
      </c>
      <c r="B159" s="179"/>
      <c r="C159" s="179"/>
      <c r="D159" s="217"/>
      <c r="E159" s="218"/>
      <c r="F159" s="221"/>
      <c r="G159" s="223"/>
      <c r="H159" s="223"/>
      <c r="I159" s="230"/>
    </row>
    <row r="160" spans="1:9" x14ac:dyDescent="0.25">
      <c r="A160" s="142" t="s">
        <v>182</v>
      </c>
      <c r="B160" s="179"/>
      <c r="C160" s="179"/>
      <c r="D160" s="217"/>
      <c r="E160" s="218"/>
      <c r="F160" s="221"/>
      <c r="G160" s="223"/>
      <c r="H160" s="223"/>
      <c r="I160" s="230"/>
    </row>
    <row r="161" spans="1:9" x14ac:dyDescent="0.25">
      <c r="A161" s="142" t="s">
        <v>185</v>
      </c>
      <c r="B161" s="179"/>
      <c r="C161" s="179"/>
      <c r="D161" s="217"/>
      <c r="E161" s="218"/>
      <c r="F161" s="221"/>
      <c r="G161" s="223"/>
      <c r="H161" s="223"/>
      <c r="I161" s="230"/>
    </row>
    <row r="162" spans="1:9" x14ac:dyDescent="0.25">
      <c r="A162" s="142" t="s">
        <v>186</v>
      </c>
      <c r="B162" s="179"/>
      <c r="C162" s="179"/>
      <c r="D162" s="217"/>
      <c r="E162" s="218"/>
      <c r="F162" s="221"/>
      <c r="G162" s="223"/>
      <c r="H162" s="223"/>
      <c r="I162" s="230"/>
    </row>
    <row r="163" spans="1:9" s="120" customFormat="1" x14ac:dyDescent="0.25">
      <c r="A163" s="142" t="s">
        <v>187</v>
      </c>
      <c r="B163" s="179"/>
      <c r="C163" s="179"/>
      <c r="D163" s="217"/>
      <c r="E163" s="218"/>
      <c r="F163" s="221"/>
      <c r="G163" s="223"/>
      <c r="H163" s="223"/>
      <c r="I163" s="230"/>
    </row>
    <row r="164" spans="1:9" x14ac:dyDescent="0.25">
      <c r="A164" s="142" t="s">
        <v>188</v>
      </c>
      <c r="B164" s="179"/>
      <c r="C164" s="179"/>
      <c r="D164" s="217"/>
      <c r="E164" s="218"/>
      <c r="F164" s="221"/>
      <c r="G164" s="223"/>
      <c r="H164" s="223"/>
      <c r="I164" s="230"/>
    </row>
    <row r="165" spans="1:9" x14ac:dyDescent="0.25">
      <c r="A165" s="142" t="s">
        <v>189</v>
      </c>
      <c r="B165" s="179"/>
      <c r="C165" s="179"/>
      <c r="D165" s="217"/>
      <c r="E165" s="218"/>
      <c r="F165" s="221"/>
      <c r="G165" s="223"/>
      <c r="H165" s="223"/>
      <c r="I165" s="230"/>
    </row>
    <row r="166" spans="1:9" x14ac:dyDescent="0.25">
      <c r="A166" s="142" t="s">
        <v>190</v>
      </c>
      <c r="B166" s="179"/>
      <c r="C166" s="179"/>
      <c r="D166" s="217"/>
      <c r="E166" s="218"/>
      <c r="F166" s="221"/>
      <c r="G166" s="223"/>
      <c r="H166" s="223"/>
      <c r="I166" s="230"/>
    </row>
    <row r="167" spans="1:9" x14ac:dyDescent="0.25">
      <c r="A167" s="142" t="s">
        <v>191</v>
      </c>
      <c r="B167" s="179"/>
      <c r="C167" s="179"/>
      <c r="D167" s="217"/>
      <c r="E167" s="218"/>
      <c r="F167" s="221"/>
      <c r="G167" s="223"/>
      <c r="H167" s="223"/>
      <c r="I167" s="230"/>
    </row>
    <row r="168" spans="1:9" x14ac:dyDescent="0.25">
      <c r="A168" s="142" t="s">
        <v>192</v>
      </c>
      <c r="B168" s="179"/>
      <c r="C168" s="179"/>
      <c r="D168" s="217"/>
      <c r="E168" s="218"/>
      <c r="F168" s="221"/>
      <c r="G168" s="223"/>
      <c r="H168" s="223"/>
      <c r="I168" s="230"/>
    </row>
    <row r="169" spans="1:9" x14ac:dyDescent="0.25">
      <c r="A169" s="142" t="s">
        <v>193</v>
      </c>
      <c r="B169" s="179"/>
      <c r="C169" s="179"/>
      <c r="D169" s="217"/>
      <c r="E169" s="218"/>
      <c r="F169" s="221"/>
      <c r="G169" s="223"/>
      <c r="H169" s="223"/>
      <c r="I169" s="230"/>
    </row>
    <row r="170" spans="1:9" x14ac:dyDescent="0.25">
      <c r="A170" s="142" t="s">
        <v>194</v>
      </c>
      <c r="B170" s="179"/>
      <c r="C170" s="179"/>
      <c r="D170" s="217"/>
      <c r="E170" s="218"/>
      <c r="F170" s="221"/>
      <c r="G170" s="223"/>
      <c r="H170" s="223"/>
      <c r="I170" s="230"/>
    </row>
    <row r="171" spans="1:9" x14ac:dyDescent="0.25">
      <c r="A171" s="142" t="s">
        <v>195</v>
      </c>
      <c r="B171" s="179"/>
      <c r="C171" s="179"/>
      <c r="D171" s="217"/>
      <c r="E171" s="218"/>
      <c r="F171" s="221"/>
      <c r="G171" s="223"/>
      <c r="H171" s="223"/>
      <c r="I171" s="230"/>
    </row>
    <row r="172" spans="1:9" x14ac:dyDescent="0.25">
      <c r="A172" s="142" t="s">
        <v>196</v>
      </c>
      <c r="B172" s="179"/>
      <c r="C172" s="179"/>
      <c r="D172" s="217"/>
      <c r="E172" s="218"/>
      <c r="F172" s="221"/>
      <c r="G172" s="223"/>
      <c r="H172" s="223"/>
      <c r="I172" s="230"/>
    </row>
    <row r="173" spans="1:9" x14ac:dyDescent="0.25">
      <c r="A173" s="142" t="s">
        <v>197</v>
      </c>
      <c r="B173" s="179"/>
      <c r="C173" s="179"/>
      <c r="D173" s="217"/>
      <c r="E173" s="218"/>
      <c r="F173" s="221"/>
      <c r="G173" s="223"/>
      <c r="H173" s="223"/>
      <c r="I173" s="230"/>
    </row>
    <row r="174" spans="1:9" x14ac:dyDescent="0.25">
      <c r="A174" s="142" t="s">
        <v>198</v>
      </c>
      <c r="B174" s="179"/>
      <c r="C174" s="179"/>
      <c r="D174" s="217"/>
      <c r="E174" s="218"/>
      <c r="F174" s="221"/>
      <c r="G174" s="223"/>
      <c r="H174" s="223"/>
      <c r="I174" s="230"/>
    </row>
    <row r="175" spans="1:9" x14ac:dyDescent="0.25">
      <c r="A175" s="142" t="s">
        <v>199</v>
      </c>
      <c r="B175" s="179"/>
      <c r="C175" s="179"/>
      <c r="D175" s="217"/>
      <c r="E175" s="218"/>
      <c r="F175" s="221"/>
      <c r="G175" s="223"/>
      <c r="H175" s="223"/>
      <c r="I175" s="230"/>
    </row>
    <row r="176" spans="1:9" x14ac:dyDescent="0.25">
      <c r="A176" s="142" t="s">
        <v>200</v>
      </c>
      <c r="B176" s="179"/>
      <c r="C176" s="179"/>
      <c r="D176" s="217"/>
      <c r="E176" s="218"/>
      <c r="F176" s="221"/>
      <c r="G176" s="223"/>
      <c r="H176" s="223"/>
      <c r="I176" s="230"/>
    </row>
    <row r="177" spans="1:9" x14ac:dyDescent="0.25">
      <c r="A177" s="142" t="s">
        <v>201</v>
      </c>
      <c r="B177" s="179"/>
      <c r="C177" s="179"/>
      <c r="D177" s="217"/>
      <c r="E177" s="218"/>
      <c r="F177" s="221"/>
      <c r="G177" s="223"/>
      <c r="H177" s="223"/>
      <c r="I177" s="230"/>
    </row>
    <row r="178" spans="1:9" x14ac:dyDescent="0.25">
      <c r="A178" s="142" t="s">
        <v>202</v>
      </c>
      <c r="B178" s="179"/>
      <c r="C178" s="179"/>
      <c r="D178" s="217"/>
      <c r="E178" s="218"/>
      <c r="F178" s="221"/>
      <c r="G178" s="223"/>
      <c r="H178" s="223"/>
      <c r="I178" s="230"/>
    </row>
    <row r="179" spans="1:9" x14ac:dyDescent="0.25">
      <c r="A179" s="142" t="s">
        <v>203</v>
      </c>
      <c r="B179" s="179"/>
      <c r="C179" s="179"/>
      <c r="D179" s="217"/>
      <c r="E179" s="218"/>
      <c r="F179" s="221"/>
      <c r="G179" s="223"/>
      <c r="H179" s="223"/>
      <c r="I179" s="230"/>
    </row>
    <row r="180" spans="1:9" x14ac:dyDescent="0.25">
      <c r="A180" s="142" t="s">
        <v>204</v>
      </c>
      <c r="B180" s="180"/>
      <c r="C180" s="180"/>
      <c r="D180" s="219"/>
      <c r="E180" s="220"/>
      <c r="F180" s="222"/>
      <c r="G180" s="224"/>
      <c r="H180" s="224"/>
      <c r="I180" s="231"/>
    </row>
    <row r="181" spans="1:9" ht="15.75" thickBot="1" x14ac:dyDescent="0.3">
      <c r="A181" s="120"/>
      <c r="B181" s="120"/>
      <c r="C181" s="120"/>
      <c r="D181" s="120"/>
      <c r="E181" s="120"/>
      <c r="F181" s="120"/>
      <c r="G181" s="120"/>
      <c r="H181" s="120"/>
      <c r="I181" s="120"/>
    </row>
    <row r="182" spans="1:9" x14ac:dyDescent="0.25">
      <c r="A182" s="183" t="str">
        <f>'Istkosten Netzreserve'!B149</f>
        <v>Kraftwerk 5</v>
      </c>
      <c r="B182" s="184" t="s">
        <v>55</v>
      </c>
      <c r="C182" s="184" t="s">
        <v>56</v>
      </c>
      <c r="D182" s="398" t="s">
        <v>87</v>
      </c>
      <c r="E182" s="399" t="s">
        <v>41</v>
      </c>
      <c r="F182" s="400" t="s">
        <v>94</v>
      </c>
      <c r="G182" s="401" t="s">
        <v>62</v>
      </c>
      <c r="H182" s="401" t="s">
        <v>60</v>
      </c>
      <c r="I182" s="402" t="s">
        <v>3</v>
      </c>
    </row>
    <row r="183" spans="1:9" s="120" customFormat="1" x14ac:dyDescent="0.25">
      <c r="A183" s="119" t="str">
        <f>'Istkosten Netzreserve'!B155</f>
        <v xml:space="preserve">Wiederherstellung der Betriebsbereitschaft </v>
      </c>
      <c r="B183" s="394"/>
      <c r="C183" s="395"/>
      <c r="D183" s="407"/>
      <c r="E183" s="389">
        <f>SUM(E185:E224)</f>
        <v>0</v>
      </c>
      <c r="F183" s="390">
        <f>SUM(F185:F224)</f>
        <v>0</v>
      </c>
      <c r="G183" s="391"/>
      <c r="H183" s="391"/>
      <c r="I183" s="408"/>
    </row>
    <row r="184" spans="1:9" x14ac:dyDescent="0.25">
      <c r="A184" s="106"/>
      <c r="B184" s="396"/>
      <c r="C184" s="397"/>
      <c r="D184" s="407"/>
      <c r="E184" s="388"/>
      <c r="F184" s="390"/>
      <c r="G184" s="391"/>
      <c r="H184" s="391"/>
      <c r="I184" s="408"/>
    </row>
    <row r="185" spans="1:9" x14ac:dyDescent="0.25">
      <c r="A185" s="142" t="s">
        <v>44</v>
      </c>
      <c r="B185" s="179"/>
      <c r="C185" s="179"/>
      <c r="D185" s="403"/>
      <c r="E185" s="218"/>
      <c r="F185" s="221"/>
      <c r="G185" s="223"/>
      <c r="H185" s="223"/>
      <c r="I185" s="404"/>
    </row>
    <row r="186" spans="1:9" x14ac:dyDescent="0.25">
      <c r="A186" s="142" t="s">
        <v>45</v>
      </c>
      <c r="B186" s="179"/>
      <c r="C186" s="179"/>
      <c r="D186" s="403"/>
      <c r="E186" s="218"/>
      <c r="F186" s="221"/>
      <c r="G186" s="223"/>
      <c r="H186" s="223"/>
      <c r="I186" s="404"/>
    </row>
    <row r="187" spans="1:9" x14ac:dyDescent="0.25">
      <c r="A187" s="142" t="s">
        <v>46</v>
      </c>
      <c r="B187" s="179"/>
      <c r="C187" s="179"/>
      <c r="D187" s="403"/>
      <c r="E187" s="218"/>
      <c r="F187" s="221"/>
      <c r="G187" s="223"/>
      <c r="H187" s="223"/>
      <c r="I187" s="404"/>
    </row>
    <row r="188" spans="1:9" x14ac:dyDescent="0.25">
      <c r="A188" s="142" t="s">
        <v>47</v>
      </c>
      <c r="B188" s="179"/>
      <c r="C188" s="179"/>
      <c r="D188" s="403"/>
      <c r="E188" s="218"/>
      <c r="F188" s="221"/>
      <c r="G188" s="223"/>
      <c r="H188" s="223"/>
      <c r="I188" s="404"/>
    </row>
    <row r="189" spans="1:9" x14ac:dyDescent="0.25">
      <c r="A189" s="142" t="s">
        <v>48</v>
      </c>
      <c r="B189" s="179"/>
      <c r="C189" s="179"/>
      <c r="D189" s="403"/>
      <c r="E189" s="218"/>
      <c r="F189" s="221"/>
      <c r="G189" s="223"/>
      <c r="H189" s="223"/>
      <c r="I189" s="404"/>
    </row>
    <row r="190" spans="1:9" x14ac:dyDescent="0.25">
      <c r="A190" s="142" t="s">
        <v>49</v>
      </c>
      <c r="B190" s="179"/>
      <c r="C190" s="179"/>
      <c r="D190" s="403"/>
      <c r="E190" s="218"/>
      <c r="F190" s="221"/>
      <c r="G190" s="223"/>
      <c r="H190" s="223"/>
      <c r="I190" s="404"/>
    </row>
    <row r="191" spans="1:9" x14ac:dyDescent="0.25">
      <c r="A191" s="142" t="s">
        <v>50</v>
      </c>
      <c r="B191" s="179"/>
      <c r="C191" s="179"/>
      <c r="D191" s="403"/>
      <c r="E191" s="218"/>
      <c r="F191" s="221"/>
      <c r="G191" s="223"/>
      <c r="H191" s="223"/>
      <c r="I191" s="404"/>
    </row>
    <row r="192" spans="1:9" x14ac:dyDescent="0.25">
      <c r="A192" s="142" t="s">
        <v>51</v>
      </c>
      <c r="B192" s="179"/>
      <c r="C192" s="179"/>
      <c r="D192" s="403"/>
      <c r="E192" s="218"/>
      <c r="F192" s="221"/>
      <c r="G192" s="223"/>
      <c r="H192" s="223"/>
      <c r="I192" s="404"/>
    </row>
    <row r="193" spans="1:9" x14ac:dyDescent="0.25">
      <c r="A193" s="142" t="s">
        <v>52</v>
      </c>
      <c r="B193" s="179"/>
      <c r="C193" s="179"/>
      <c r="D193" s="403"/>
      <c r="E193" s="218"/>
      <c r="F193" s="221"/>
      <c r="G193" s="223"/>
      <c r="H193" s="223"/>
      <c r="I193" s="404"/>
    </row>
    <row r="194" spans="1:9" x14ac:dyDescent="0.25">
      <c r="A194" s="142" t="s">
        <v>53</v>
      </c>
      <c r="B194" s="179"/>
      <c r="C194" s="179"/>
      <c r="D194" s="403"/>
      <c r="E194" s="218"/>
      <c r="F194" s="221"/>
      <c r="G194" s="223"/>
      <c r="H194" s="223"/>
      <c r="I194" s="404"/>
    </row>
    <row r="195" spans="1:9" x14ac:dyDescent="0.25">
      <c r="A195" s="142" t="s">
        <v>173</v>
      </c>
      <c r="B195" s="179"/>
      <c r="C195" s="179"/>
      <c r="D195" s="403"/>
      <c r="E195" s="218"/>
      <c r="F195" s="221"/>
      <c r="G195" s="223"/>
      <c r="H195" s="223"/>
      <c r="I195" s="404"/>
    </row>
    <row r="196" spans="1:9" x14ac:dyDescent="0.25">
      <c r="A196" s="142" t="s">
        <v>174</v>
      </c>
      <c r="B196" s="179"/>
      <c r="C196" s="179"/>
      <c r="D196" s="403"/>
      <c r="E196" s="218"/>
      <c r="F196" s="221"/>
      <c r="G196" s="223"/>
      <c r="H196" s="223"/>
      <c r="I196" s="404"/>
    </row>
    <row r="197" spans="1:9" x14ac:dyDescent="0.25">
      <c r="A197" s="142" t="s">
        <v>175</v>
      </c>
      <c r="B197" s="179"/>
      <c r="C197" s="179"/>
      <c r="D197" s="403"/>
      <c r="E197" s="218"/>
      <c r="F197" s="221"/>
      <c r="G197" s="223"/>
      <c r="H197" s="223"/>
      <c r="I197" s="404"/>
    </row>
    <row r="198" spans="1:9" x14ac:dyDescent="0.25">
      <c r="A198" s="142" t="s">
        <v>176</v>
      </c>
      <c r="B198" s="179"/>
      <c r="C198" s="179"/>
      <c r="D198" s="403"/>
      <c r="E198" s="218"/>
      <c r="F198" s="221"/>
      <c r="G198" s="223"/>
      <c r="H198" s="223"/>
      <c r="I198" s="404"/>
    </row>
    <row r="199" spans="1:9" x14ac:dyDescent="0.25">
      <c r="A199" s="142" t="s">
        <v>177</v>
      </c>
      <c r="B199" s="179"/>
      <c r="C199" s="179"/>
      <c r="D199" s="403"/>
      <c r="E199" s="218"/>
      <c r="F199" s="221"/>
      <c r="G199" s="223"/>
      <c r="H199" s="223"/>
      <c r="I199" s="404"/>
    </row>
    <row r="200" spans="1:9" x14ac:dyDescent="0.25">
      <c r="A200" s="142" t="s">
        <v>178</v>
      </c>
      <c r="B200" s="179"/>
      <c r="C200" s="179"/>
      <c r="D200" s="403"/>
      <c r="E200" s="218"/>
      <c r="F200" s="221"/>
      <c r="G200" s="223"/>
      <c r="H200" s="223"/>
      <c r="I200" s="404"/>
    </row>
    <row r="201" spans="1:9" x14ac:dyDescent="0.25">
      <c r="A201" s="142" t="s">
        <v>179</v>
      </c>
      <c r="B201" s="179"/>
      <c r="C201" s="179"/>
      <c r="D201" s="403"/>
      <c r="E201" s="218"/>
      <c r="F201" s="221"/>
      <c r="G201" s="223"/>
      <c r="H201" s="223"/>
      <c r="I201" s="404"/>
    </row>
    <row r="202" spans="1:9" x14ac:dyDescent="0.25">
      <c r="A202" s="142" t="s">
        <v>180</v>
      </c>
      <c r="B202" s="179"/>
      <c r="C202" s="179"/>
      <c r="D202" s="403"/>
      <c r="E202" s="218"/>
      <c r="F202" s="221"/>
      <c r="G202" s="223"/>
      <c r="H202" s="223"/>
      <c r="I202" s="404"/>
    </row>
    <row r="203" spans="1:9" x14ac:dyDescent="0.25">
      <c r="A203" s="142" t="s">
        <v>181</v>
      </c>
      <c r="B203" s="179"/>
      <c r="C203" s="179"/>
      <c r="D203" s="403"/>
      <c r="E203" s="218"/>
      <c r="F203" s="221"/>
      <c r="G203" s="223"/>
      <c r="H203" s="223"/>
      <c r="I203" s="404"/>
    </row>
    <row r="204" spans="1:9" x14ac:dyDescent="0.25">
      <c r="A204" s="142" t="s">
        <v>182</v>
      </c>
      <c r="B204" s="179"/>
      <c r="C204" s="179"/>
      <c r="D204" s="403"/>
      <c r="E204" s="218"/>
      <c r="F204" s="221"/>
      <c r="G204" s="223"/>
      <c r="H204" s="223"/>
      <c r="I204" s="404"/>
    </row>
    <row r="205" spans="1:9" x14ac:dyDescent="0.25">
      <c r="A205" s="142" t="s">
        <v>185</v>
      </c>
      <c r="B205" s="179"/>
      <c r="C205" s="179"/>
      <c r="D205" s="403"/>
      <c r="E205" s="218"/>
      <c r="F205" s="221"/>
      <c r="G205" s="223"/>
      <c r="H205" s="223"/>
      <c r="I205" s="404"/>
    </row>
    <row r="206" spans="1:9" x14ac:dyDescent="0.25">
      <c r="A206" s="142" t="s">
        <v>186</v>
      </c>
      <c r="B206" s="179"/>
      <c r="C206" s="179"/>
      <c r="D206" s="403"/>
      <c r="E206" s="218"/>
      <c r="F206" s="221"/>
      <c r="G206" s="223"/>
      <c r="H206" s="223"/>
      <c r="I206" s="404"/>
    </row>
    <row r="207" spans="1:9" x14ac:dyDescent="0.25">
      <c r="A207" s="142" t="s">
        <v>187</v>
      </c>
      <c r="B207" s="179"/>
      <c r="C207" s="179"/>
      <c r="D207" s="403"/>
      <c r="E207" s="218"/>
      <c r="F207" s="221"/>
      <c r="G207" s="223"/>
      <c r="H207" s="223"/>
      <c r="I207" s="404"/>
    </row>
    <row r="208" spans="1:9" x14ac:dyDescent="0.25">
      <c r="A208" s="142" t="s">
        <v>188</v>
      </c>
      <c r="B208" s="179"/>
      <c r="C208" s="179"/>
      <c r="D208" s="403"/>
      <c r="E208" s="218"/>
      <c r="F208" s="221"/>
      <c r="G208" s="223"/>
      <c r="H208" s="223"/>
      <c r="I208" s="404"/>
    </row>
    <row r="209" spans="1:9" x14ac:dyDescent="0.25">
      <c r="A209" s="142" t="s">
        <v>189</v>
      </c>
      <c r="B209" s="179"/>
      <c r="C209" s="179"/>
      <c r="D209" s="403"/>
      <c r="E209" s="218"/>
      <c r="F209" s="221"/>
      <c r="G209" s="223"/>
      <c r="H209" s="223"/>
      <c r="I209" s="404"/>
    </row>
    <row r="210" spans="1:9" x14ac:dyDescent="0.25">
      <c r="A210" s="142" t="s">
        <v>190</v>
      </c>
      <c r="B210" s="179"/>
      <c r="C210" s="179"/>
      <c r="D210" s="403"/>
      <c r="E210" s="218"/>
      <c r="F210" s="221"/>
      <c r="G210" s="223"/>
      <c r="H210" s="223"/>
      <c r="I210" s="404"/>
    </row>
    <row r="211" spans="1:9" x14ac:dyDescent="0.25">
      <c r="A211" s="142" t="s">
        <v>191</v>
      </c>
      <c r="B211" s="179"/>
      <c r="C211" s="179"/>
      <c r="D211" s="403"/>
      <c r="E211" s="218"/>
      <c r="F211" s="221"/>
      <c r="G211" s="223"/>
      <c r="H211" s="223"/>
      <c r="I211" s="404"/>
    </row>
    <row r="212" spans="1:9" x14ac:dyDescent="0.25">
      <c r="A212" s="142" t="s">
        <v>192</v>
      </c>
      <c r="B212" s="179"/>
      <c r="C212" s="179"/>
      <c r="D212" s="403"/>
      <c r="E212" s="218"/>
      <c r="F212" s="221"/>
      <c r="G212" s="223"/>
      <c r="H212" s="223"/>
      <c r="I212" s="404"/>
    </row>
    <row r="213" spans="1:9" x14ac:dyDescent="0.25">
      <c r="A213" s="142" t="s">
        <v>193</v>
      </c>
      <c r="B213" s="179"/>
      <c r="C213" s="179"/>
      <c r="D213" s="403"/>
      <c r="E213" s="218"/>
      <c r="F213" s="221"/>
      <c r="G213" s="223"/>
      <c r="H213" s="223"/>
      <c r="I213" s="404"/>
    </row>
    <row r="214" spans="1:9" x14ac:dyDescent="0.25">
      <c r="A214" s="142" t="s">
        <v>194</v>
      </c>
      <c r="B214" s="179"/>
      <c r="C214" s="179"/>
      <c r="D214" s="403"/>
      <c r="E214" s="218"/>
      <c r="F214" s="221"/>
      <c r="G214" s="223"/>
      <c r="H214" s="223"/>
      <c r="I214" s="404"/>
    </row>
    <row r="215" spans="1:9" x14ac:dyDescent="0.25">
      <c r="A215" s="142" t="s">
        <v>195</v>
      </c>
      <c r="B215" s="179"/>
      <c r="C215" s="179"/>
      <c r="D215" s="403"/>
      <c r="E215" s="218"/>
      <c r="F215" s="221"/>
      <c r="G215" s="223"/>
      <c r="H215" s="223"/>
      <c r="I215" s="404"/>
    </row>
    <row r="216" spans="1:9" x14ac:dyDescent="0.25">
      <c r="A216" s="142" t="s">
        <v>196</v>
      </c>
      <c r="B216" s="179"/>
      <c r="C216" s="179"/>
      <c r="D216" s="403"/>
      <c r="E216" s="218"/>
      <c r="F216" s="221"/>
      <c r="G216" s="223"/>
      <c r="H216" s="223"/>
      <c r="I216" s="404"/>
    </row>
    <row r="217" spans="1:9" x14ac:dyDescent="0.25">
      <c r="A217" s="142" t="s">
        <v>197</v>
      </c>
      <c r="B217" s="179"/>
      <c r="C217" s="179"/>
      <c r="D217" s="403"/>
      <c r="E217" s="218"/>
      <c r="F217" s="221"/>
      <c r="G217" s="223"/>
      <c r="H217" s="223"/>
      <c r="I217" s="404"/>
    </row>
    <row r="218" spans="1:9" x14ac:dyDescent="0.25">
      <c r="A218" s="142" t="s">
        <v>198</v>
      </c>
      <c r="B218" s="179"/>
      <c r="C218" s="179"/>
      <c r="D218" s="403"/>
      <c r="E218" s="218"/>
      <c r="F218" s="221"/>
      <c r="G218" s="223"/>
      <c r="H218" s="223"/>
      <c r="I218" s="404"/>
    </row>
    <row r="219" spans="1:9" x14ac:dyDescent="0.25">
      <c r="A219" s="142" t="s">
        <v>199</v>
      </c>
      <c r="B219" s="179"/>
      <c r="C219" s="179"/>
      <c r="D219" s="403"/>
      <c r="E219" s="218"/>
      <c r="F219" s="221"/>
      <c r="G219" s="223"/>
      <c r="H219" s="223"/>
      <c r="I219" s="404"/>
    </row>
    <row r="220" spans="1:9" x14ac:dyDescent="0.25">
      <c r="A220" s="142" t="s">
        <v>200</v>
      </c>
      <c r="B220" s="179"/>
      <c r="C220" s="179"/>
      <c r="D220" s="403"/>
      <c r="E220" s="218"/>
      <c r="F220" s="221"/>
      <c r="G220" s="223"/>
      <c r="H220" s="223"/>
      <c r="I220" s="404"/>
    </row>
    <row r="221" spans="1:9" x14ac:dyDescent="0.25">
      <c r="A221" s="142" t="s">
        <v>201</v>
      </c>
      <c r="B221" s="179"/>
      <c r="C221" s="179"/>
      <c r="D221" s="403"/>
      <c r="E221" s="218"/>
      <c r="F221" s="221"/>
      <c r="G221" s="223"/>
      <c r="H221" s="223"/>
      <c r="I221" s="404"/>
    </row>
    <row r="222" spans="1:9" x14ac:dyDescent="0.25">
      <c r="A222" s="142" t="s">
        <v>202</v>
      </c>
      <c r="B222" s="180"/>
      <c r="C222" s="180"/>
      <c r="D222" s="405"/>
      <c r="E222" s="220"/>
      <c r="F222" s="222"/>
      <c r="G222" s="224"/>
      <c r="H222" s="224"/>
      <c r="I222" s="406"/>
    </row>
    <row r="223" spans="1:9" x14ac:dyDescent="0.25">
      <c r="A223" s="142" t="s">
        <v>203</v>
      </c>
      <c r="B223" s="179"/>
      <c r="C223" s="179"/>
      <c r="D223" s="403"/>
      <c r="E223" s="218"/>
      <c r="F223" s="221"/>
      <c r="G223" s="223"/>
      <c r="H223" s="223"/>
      <c r="I223" s="404"/>
    </row>
    <row r="224" spans="1:9" x14ac:dyDescent="0.25">
      <c r="A224" s="142" t="s">
        <v>204</v>
      </c>
      <c r="B224" s="179"/>
      <c r="C224" s="179"/>
      <c r="D224" s="403"/>
      <c r="E224" s="218"/>
      <c r="F224" s="221"/>
      <c r="G224" s="223"/>
      <c r="H224" s="223"/>
      <c r="I224" s="404"/>
    </row>
    <row r="225" spans="1:9" x14ac:dyDescent="0.25">
      <c r="A225" s="120"/>
      <c r="B225" s="120"/>
      <c r="C225" s="120"/>
      <c r="D225" s="120"/>
      <c r="E225" s="120"/>
      <c r="F225" s="120"/>
      <c r="G225" s="120"/>
      <c r="H225" s="120"/>
      <c r="I225" s="120"/>
    </row>
    <row r="226" spans="1:9" x14ac:dyDescent="0.25">
      <c r="A226" s="158" t="str">
        <f>'Istkosten Netzreserve'!B167</f>
        <v>Kraftwerk 6</v>
      </c>
      <c r="B226" s="158" t="s">
        <v>55</v>
      </c>
      <c r="C226" s="158" t="s">
        <v>56</v>
      </c>
      <c r="D226" s="225" t="s">
        <v>87</v>
      </c>
      <c r="E226" s="226" t="s">
        <v>41</v>
      </c>
      <c r="F226" s="227" t="s">
        <v>94</v>
      </c>
      <c r="G226" s="228" t="s">
        <v>62</v>
      </c>
      <c r="H226" s="228" t="s">
        <v>60</v>
      </c>
      <c r="I226" s="229" t="s">
        <v>3</v>
      </c>
    </row>
    <row r="227" spans="1:9" x14ac:dyDescent="0.25">
      <c r="A227" s="119" t="str">
        <f>'Istkosten Netzreserve'!B173</f>
        <v xml:space="preserve">Wiederherstellung der Betriebsbereitschaft </v>
      </c>
      <c r="B227" s="394"/>
      <c r="C227" s="395"/>
      <c r="D227" s="388"/>
      <c r="E227" s="389">
        <f>SUM(E229:E268)</f>
        <v>0</v>
      </c>
      <c r="F227" s="390">
        <f>SUM(F229:F268)</f>
        <v>0</v>
      </c>
      <c r="G227" s="391"/>
      <c r="H227" s="391"/>
      <c r="I227" s="392"/>
    </row>
    <row r="228" spans="1:9" x14ac:dyDescent="0.25">
      <c r="A228" s="106"/>
      <c r="B228" s="396"/>
      <c r="C228" s="397"/>
      <c r="D228" s="388"/>
      <c r="E228" s="388"/>
      <c r="F228" s="390"/>
      <c r="G228" s="391"/>
      <c r="H228" s="391"/>
      <c r="I228" s="392"/>
    </row>
    <row r="229" spans="1:9" x14ac:dyDescent="0.25">
      <c r="A229" s="142" t="s">
        <v>44</v>
      </c>
      <c r="B229" s="179"/>
      <c r="C229" s="179"/>
      <c r="D229" s="217"/>
      <c r="E229" s="218"/>
      <c r="F229" s="221"/>
      <c r="G229" s="223"/>
      <c r="H229" s="223"/>
      <c r="I229" s="230"/>
    </row>
    <row r="230" spans="1:9" x14ac:dyDescent="0.25">
      <c r="A230" s="142" t="s">
        <v>45</v>
      </c>
      <c r="B230" s="179"/>
      <c r="C230" s="179"/>
      <c r="D230" s="217"/>
      <c r="E230" s="218"/>
      <c r="F230" s="221"/>
      <c r="G230" s="223"/>
      <c r="H230" s="223"/>
      <c r="I230" s="230"/>
    </row>
    <row r="231" spans="1:9" s="120" customFormat="1" x14ac:dyDescent="0.25">
      <c r="A231" s="142" t="s">
        <v>46</v>
      </c>
      <c r="B231" s="179"/>
      <c r="C231" s="179"/>
      <c r="D231" s="217"/>
      <c r="E231" s="218"/>
      <c r="F231" s="221"/>
      <c r="G231" s="223"/>
      <c r="H231" s="223"/>
      <c r="I231" s="230"/>
    </row>
    <row r="232" spans="1:9" x14ac:dyDescent="0.25">
      <c r="A232" s="142" t="s">
        <v>47</v>
      </c>
      <c r="B232" s="179"/>
      <c r="C232" s="179"/>
      <c r="D232" s="217"/>
      <c r="E232" s="218"/>
      <c r="F232" s="221"/>
      <c r="G232" s="223"/>
      <c r="H232" s="223"/>
      <c r="I232" s="230"/>
    </row>
    <row r="233" spans="1:9" x14ac:dyDescent="0.25">
      <c r="A233" s="142" t="s">
        <v>48</v>
      </c>
      <c r="B233" s="179"/>
      <c r="C233" s="179"/>
      <c r="D233" s="217"/>
      <c r="E233" s="218"/>
      <c r="F233" s="221"/>
      <c r="G233" s="223"/>
      <c r="H233" s="223"/>
      <c r="I233" s="230"/>
    </row>
    <row r="234" spans="1:9" x14ac:dyDescent="0.25">
      <c r="A234" s="142" t="s">
        <v>49</v>
      </c>
      <c r="B234" s="179"/>
      <c r="C234" s="179"/>
      <c r="D234" s="217"/>
      <c r="E234" s="218"/>
      <c r="F234" s="221"/>
      <c r="G234" s="223"/>
      <c r="H234" s="223"/>
      <c r="I234" s="230"/>
    </row>
    <row r="235" spans="1:9" x14ac:dyDescent="0.25">
      <c r="A235" s="142" t="s">
        <v>50</v>
      </c>
      <c r="B235" s="179"/>
      <c r="C235" s="179"/>
      <c r="D235" s="217"/>
      <c r="E235" s="218"/>
      <c r="F235" s="221"/>
      <c r="G235" s="223"/>
      <c r="H235" s="223"/>
      <c r="I235" s="230"/>
    </row>
    <row r="236" spans="1:9" x14ac:dyDescent="0.25">
      <c r="A236" s="142" t="s">
        <v>51</v>
      </c>
      <c r="B236" s="179"/>
      <c r="C236" s="179"/>
      <c r="D236" s="217"/>
      <c r="E236" s="218"/>
      <c r="F236" s="221"/>
      <c r="G236" s="223"/>
      <c r="H236" s="223"/>
      <c r="I236" s="230"/>
    </row>
    <row r="237" spans="1:9" x14ac:dyDescent="0.25">
      <c r="A237" s="142" t="s">
        <v>52</v>
      </c>
      <c r="B237" s="179"/>
      <c r="C237" s="179"/>
      <c r="D237" s="217"/>
      <c r="E237" s="218"/>
      <c r="F237" s="221"/>
      <c r="G237" s="223"/>
      <c r="H237" s="223"/>
      <c r="I237" s="230"/>
    </row>
    <row r="238" spans="1:9" x14ac:dyDescent="0.25">
      <c r="A238" s="142" t="s">
        <v>53</v>
      </c>
      <c r="B238" s="179"/>
      <c r="C238" s="179"/>
      <c r="D238" s="217"/>
      <c r="E238" s="218"/>
      <c r="F238" s="221"/>
      <c r="G238" s="223"/>
      <c r="H238" s="223"/>
      <c r="I238" s="230"/>
    </row>
    <row r="239" spans="1:9" x14ac:dyDescent="0.25">
      <c r="A239" s="142" t="s">
        <v>173</v>
      </c>
      <c r="B239" s="179"/>
      <c r="C239" s="179"/>
      <c r="D239" s="217"/>
      <c r="E239" s="218"/>
      <c r="F239" s="221"/>
      <c r="G239" s="223"/>
      <c r="H239" s="223"/>
      <c r="I239" s="230"/>
    </row>
    <row r="240" spans="1:9" x14ac:dyDescent="0.25">
      <c r="A240" s="142" t="s">
        <v>174</v>
      </c>
      <c r="B240" s="179"/>
      <c r="C240" s="179"/>
      <c r="D240" s="217"/>
      <c r="E240" s="218"/>
      <c r="F240" s="221"/>
      <c r="G240" s="223"/>
      <c r="H240" s="223"/>
      <c r="I240" s="230"/>
    </row>
    <row r="241" spans="1:9" x14ac:dyDescent="0.25">
      <c r="A241" s="142" t="s">
        <v>175</v>
      </c>
      <c r="B241" s="179"/>
      <c r="C241" s="179"/>
      <c r="D241" s="217"/>
      <c r="E241" s="218"/>
      <c r="F241" s="221"/>
      <c r="G241" s="223"/>
      <c r="H241" s="223"/>
      <c r="I241" s="230"/>
    </row>
    <row r="242" spans="1:9" x14ac:dyDescent="0.25">
      <c r="A242" s="142" t="s">
        <v>176</v>
      </c>
      <c r="B242" s="179"/>
      <c r="C242" s="179"/>
      <c r="D242" s="217"/>
      <c r="E242" s="218"/>
      <c r="F242" s="221"/>
      <c r="G242" s="223"/>
      <c r="H242" s="223"/>
      <c r="I242" s="230"/>
    </row>
    <row r="243" spans="1:9" x14ac:dyDescent="0.25">
      <c r="A243" s="142" t="s">
        <v>177</v>
      </c>
      <c r="B243" s="179"/>
      <c r="C243" s="179"/>
      <c r="D243" s="217"/>
      <c r="E243" s="218"/>
      <c r="F243" s="221"/>
      <c r="G243" s="223"/>
      <c r="H243" s="223"/>
      <c r="I243" s="230"/>
    </row>
    <row r="244" spans="1:9" x14ac:dyDescent="0.25">
      <c r="A244" s="142" t="s">
        <v>178</v>
      </c>
      <c r="B244" s="179"/>
      <c r="C244" s="179"/>
      <c r="D244" s="217"/>
      <c r="E244" s="218"/>
      <c r="F244" s="221"/>
      <c r="G244" s="223"/>
      <c r="H244" s="223"/>
      <c r="I244" s="230"/>
    </row>
    <row r="245" spans="1:9" x14ac:dyDescent="0.25">
      <c r="A245" s="142" t="s">
        <v>179</v>
      </c>
      <c r="B245" s="179"/>
      <c r="C245" s="179"/>
      <c r="D245" s="217"/>
      <c r="E245" s="218"/>
      <c r="F245" s="221"/>
      <c r="G245" s="223"/>
      <c r="H245" s="223"/>
      <c r="I245" s="230"/>
    </row>
    <row r="246" spans="1:9" x14ac:dyDescent="0.25">
      <c r="A246" s="142" t="s">
        <v>180</v>
      </c>
      <c r="B246" s="179"/>
      <c r="C246" s="179"/>
      <c r="D246" s="217"/>
      <c r="E246" s="218"/>
      <c r="F246" s="221"/>
      <c r="G246" s="223"/>
      <c r="H246" s="223"/>
      <c r="I246" s="230"/>
    </row>
    <row r="247" spans="1:9" x14ac:dyDescent="0.25">
      <c r="A247" s="142" t="s">
        <v>181</v>
      </c>
      <c r="B247" s="179"/>
      <c r="C247" s="179"/>
      <c r="D247" s="217"/>
      <c r="E247" s="218"/>
      <c r="F247" s="221"/>
      <c r="G247" s="223"/>
      <c r="H247" s="223"/>
      <c r="I247" s="230"/>
    </row>
    <row r="248" spans="1:9" x14ac:dyDescent="0.25">
      <c r="A248" s="142" t="s">
        <v>182</v>
      </c>
      <c r="B248" s="179"/>
      <c r="C248" s="179"/>
      <c r="D248" s="217"/>
      <c r="E248" s="218"/>
      <c r="F248" s="221"/>
      <c r="G248" s="223"/>
      <c r="H248" s="223"/>
      <c r="I248" s="230"/>
    </row>
    <row r="249" spans="1:9" x14ac:dyDescent="0.25">
      <c r="A249" s="142" t="s">
        <v>185</v>
      </c>
      <c r="B249" s="179"/>
      <c r="C249" s="179"/>
      <c r="D249" s="217"/>
      <c r="E249" s="218"/>
      <c r="F249" s="221"/>
      <c r="G249" s="223"/>
      <c r="H249" s="223"/>
      <c r="I249" s="230"/>
    </row>
    <row r="250" spans="1:9" x14ac:dyDescent="0.25">
      <c r="A250" s="142" t="s">
        <v>186</v>
      </c>
      <c r="B250" s="179"/>
      <c r="C250" s="179"/>
      <c r="D250" s="217"/>
      <c r="E250" s="218"/>
      <c r="F250" s="221"/>
      <c r="G250" s="223"/>
      <c r="H250" s="223"/>
      <c r="I250" s="230"/>
    </row>
    <row r="251" spans="1:9" x14ac:dyDescent="0.25">
      <c r="A251" s="142" t="s">
        <v>187</v>
      </c>
      <c r="B251" s="179"/>
      <c r="C251" s="179"/>
      <c r="D251" s="217"/>
      <c r="E251" s="218"/>
      <c r="F251" s="221"/>
      <c r="G251" s="223"/>
      <c r="H251" s="223"/>
      <c r="I251" s="230"/>
    </row>
    <row r="252" spans="1:9" x14ac:dyDescent="0.25">
      <c r="A252" s="142" t="s">
        <v>188</v>
      </c>
      <c r="B252" s="179"/>
      <c r="C252" s="179"/>
      <c r="D252" s="217"/>
      <c r="E252" s="218"/>
      <c r="F252" s="221"/>
      <c r="G252" s="223"/>
      <c r="H252" s="223"/>
      <c r="I252" s="230"/>
    </row>
    <row r="253" spans="1:9" x14ac:dyDescent="0.25">
      <c r="A253" s="142" t="s">
        <v>189</v>
      </c>
      <c r="B253" s="179"/>
      <c r="C253" s="179"/>
      <c r="D253" s="217"/>
      <c r="E253" s="218"/>
      <c r="F253" s="221"/>
      <c r="G253" s="223"/>
      <c r="H253" s="223"/>
      <c r="I253" s="230"/>
    </row>
    <row r="254" spans="1:9" x14ac:dyDescent="0.25">
      <c r="A254" s="142" t="s">
        <v>190</v>
      </c>
      <c r="B254" s="179"/>
      <c r="C254" s="179"/>
      <c r="D254" s="217"/>
      <c r="E254" s="218"/>
      <c r="F254" s="221"/>
      <c r="G254" s="223"/>
      <c r="H254" s="223"/>
      <c r="I254" s="230"/>
    </row>
    <row r="255" spans="1:9" x14ac:dyDescent="0.25">
      <c r="A255" s="142" t="s">
        <v>191</v>
      </c>
      <c r="B255" s="179"/>
      <c r="C255" s="179"/>
      <c r="D255" s="217"/>
      <c r="E255" s="218"/>
      <c r="F255" s="221"/>
      <c r="G255" s="223"/>
      <c r="H255" s="223"/>
      <c r="I255" s="230"/>
    </row>
    <row r="256" spans="1:9" x14ac:dyDescent="0.25">
      <c r="A256" s="142" t="s">
        <v>192</v>
      </c>
      <c r="B256" s="179"/>
      <c r="C256" s="179"/>
      <c r="D256" s="217"/>
      <c r="E256" s="218"/>
      <c r="F256" s="221"/>
      <c r="G256" s="223"/>
      <c r="H256" s="223"/>
      <c r="I256" s="230"/>
    </row>
    <row r="257" spans="1:9" x14ac:dyDescent="0.25">
      <c r="A257" s="142" t="s">
        <v>193</v>
      </c>
      <c r="B257" s="179"/>
      <c r="C257" s="179"/>
      <c r="D257" s="217"/>
      <c r="E257" s="218"/>
      <c r="F257" s="221"/>
      <c r="G257" s="223"/>
      <c r="H257" s="223"/>
      <c r="I257" s="230"/>
    </row>
    <row r="258" spans="1:9" x14ac:dyDescent="0.25">
      <c r="A258" s="142" t="s">
        <v>194</v>
      </c>
      <c r="B258" s="179"/>
      <c r="C258" s="179"/>
      <c r="D258" s="217"/>
      <c r="E258" s="218"/>
      <c r="F258" s="221"/>
      <c r="G258" s="223"/>
      <c r="H258" s="223"/>
      <c r="I258" s="230"/>
    </row>
    <row r="259" spans="1:9" x14ac:dyDescent="0.25">
      <c r="A259" s="142" t="s">
        <v>195</v>
      </c>
      <c r="B259" s="179"/>
      <c r="C259" s="179"/>
      <c r="D259" s="217"/>
      <c r="E259" s="218"/>
      <c r="F259" s="221"/>
      <c r="G259" s="223"/>
      <c r="H259" s="223"/>
      <c r="I259" s="230"/>
    </row>
    <row r="260" spans="1:9" x14ac:dyDescent="0.25">
      <c r="A260" s="142" t="s">
        <v>196</v>
      </c>
      <c r="B260" s="179"/>
      <c r="C260" s="179"/>
      <c r="D260" s="217"/>
      <c r="E260" s="218"/>
      <c r="F260" s="221"/>
      <c r="G260" s="223"/>
      <c r="H260" s="223"/>
      <c r="I260" s="230"/>
    </row>
    <row r="261" spans="1:9" x14ac:dyDescent="0.25">
      <c r="A261" s="142" t="s">
        <v>197</v>
      </c>
      <c r="B261" s="179"/>
      <c r="C261" s="179"/>
      <c r="D261" s="217"/>
      <c r="E261" s="218"/>
      <c r="F261" s="221"/>
      <c r="G261" s="223"/>
      <c r="H261" s="223"/>
      <c r="I261" s="230"/>
    </row>
    <row r="262" spans="1:9" x14ac:dyDescent="0.25">
      <c r="A262" s="142" t="s">
        <v>198</v>
      </c>
      <c r="B262" s="179"/>
      <c r="C262" s="179"/>
      <c r="D262" s="217"/>
      <c r="E262" s="218"/>
      <c r="F262" s="221"/>
      <c r="G262" s="223"/>
      <c r="H262" s="223"/>
      <c r="I262" s="230"/>
    </row>
    <row r="263" spans="1:9" x14ac:dyDescent="0.25">
      <c r="A263" s="142" t="s">
        <v>199</v>
      </c>
      <c r="B263" s="179"/>
      <c r="C263" s="179"/>
      <c r="D263" s="217"/>
      <c r="E263" s="218"/>
      <c r="F263" s="221"/>
      <c r="G263" s="223"/>
      <c r="H263" s="223"/>
      <c r="I263" s="230"/>
    </row>
    <row r="264" spans="1:9" x14ac:dyDescent="0.25">
      <c r="A264" s="142" t="s">
        <v>200</v>
      </c>
      <c r="B264" s="180"/>
      <c r="C264" s="180"/>
      <c r="D264" s="219"/>
      <c r="E264" s="220"/>
      <c r="F264" s="222"/>
      <c r="G264" s="224"/>
      <c r="H264" s="224"/>
      <c r="I264" s="231"/>
    </row>
    <row r="265" spans="1:9" x14ac:dyDescent="0.25">
      <c r="A265" s="142" t="s">
        <v>201</v>
      </c>
      <c r="B265" s="180"/>
      <c r="C265" s="180"/>
      <c r="D265" s="219"/>
      <c r="E265" s="220"/>
      <c r="F265" s="222"/>
      <c r="G265" s="224"/>
      <c r="H265" s="224"/>
      <c r="I265" s="231"/>
    </row>
    <row r="266" spans="1:9" x14ac:dyDescent="0.25">
      <c r="A266" s="142" t="s">
        <v>202</v>
      </c>
      <c r="B266" s="180"/>
      <c r="C266" s="180"/>
      <c r="D266" s="219"/>
      <c r="E266" s="220"/>
      <c r="F266" s="222"/>
      <c r="G266" s="224"/>
      <c r="H266" s="224"/>
      <c r="I266" s="231"/>
    </row>
    <row r="267" spans="1:9" x14ac:dyDescent="0.25">
      <c r="A267" s="142" t="s">
        <v>203</v>
      </c>
      <c r="B267" s="180"/>
      <c r="C267" s="180"/>
      <c r="D267" s="219"/>
      <c r="E267" s="220"/>
      <c r="F267" s="222"/>
      <c r="G267" s="224"/>
      <c r="H267" s="224"/>
      <c r="I267" s="231"/>
    </row>
    <row r="268" spans="1:9" x14ac:dyDescent="0.25">
      <c r="A268" s="142" t="s">
        <v>204</v>
      </c>
      <c r="B268" s="180"/>
      <c r="C268" s="180"/>
      <c r="D268" s="219"/>
      <c r="E268" s="220"/>
      <c r="F268" s="222"/>
      <c r="G268" s="224"/>
      <c r="H268" s="224"/>
      <c r="I268" s="231"/>
    </row>
    <row r="269" spans="1:9" s="120" customFormat="1" x14ac:dyDescent="0.25"/>
    <row r="270" spans="1:9" x14ac:dyDescent="0.25">
      <c r="A270" s="158" t="str">
        <f>'Istkosten Netzreserve'!B185</f>
        <v>Kraftwerk 7</v>
      </c>
      <c r="B270" s="158" t="s">
        <v>55</v>
      </c>
      <c r="C270" s="158" t="s">
        <v>56</v>
      </c>
      <c r="D270" s="225" t="s">
        <v>87</v>
      </c>
      <c r="E270" s="226" t="s">
        <v>41</v>
      </c>
      <c r="F270" s="227" t="s">
        <v>94</v>
      </c>
      <c r="G270" s="228" t="s">
        <v>62</v>
      </c>
      <c r="H270" s="228" t="s">
        <v>60</v>
      </c>
      <c r="I270" s="229" t="s">
        <v>3</v>
      </c>
    </row>
    <row r="271" spans="1:9" x14ac:dyDescent="0.25">
      <c r="A271" s="119" t="str">
        <f>'Istkosten Netzreserve'!B191</f>
        <v xml:space="preserve">Wiederherstellung der Betriebsbereitschaft </v>
      </c>
      <c r="B271" s="394"/>
      <c r="C271" s="395"/>
      <c r="D271" s="388"/>
      <c r="E271" s="389">
        <f>SUM(E273:E312)</f>
        <v>0</v>
      </c>
      <c r="F271" s="390">
        <f>SUM(F273:F312)</f>
        <v>0</v>
      </c>
      <c r="G271" s="391"/>
      <c r="H271" s="391"/>
      <c r="I271" s="392"/>
    </row>
    <row r="272" spans="1:9" x14ac:dyDescent="0.25">
      <c r="A272" s="106"/>
      <c r="B272" s="396"/>
      <c r="C272" s="397"/>
      <c r="D272" s="388"/>
      <c r="E272" s="388"/>
      <c r="F272" s="390"/>
      <c r="G272" s="391"/>
      <c r="H272" s="391"/>
      <c r="I272" s="392"/>
    </row>
    <row r="273" spans="1:9" x14ac:dyDescent="0.25">
      <c r="A273" s="142" t="s">
        <v>44</v>
      </c>
      <c r="B273" s="179"/>
      <c r="C273" s="179"/>
      <c r="D273" s="217"/>
      <c r="E273" s="218"/>
      <c r="F273" s="221"/>
      <c r="G273" s="223"/>
      <c r="H273" s="223"/>
      <c r="I273" s="230"/>
    </row>
    <row r="274" spans="1:9" x14ac:dyDescent="0.25">
      <c r="A274" s="142" t="s">
        <v>45</v>
      </c>
      <c r="B274" s="179"/>
      <c r="C274" s="179"/>
      <c r="D274" s="217"/>
      <c r="E274" s="218"/>
      <c r="F274" s="221"/>
      <c r="G274" s="223"/>
      <c r="H274" s="223"/>
      <c r="I274" s="230"/>
    </row>
    <row r="275" spans="1:9" x14ac:dyDescent="0.25">
      <c r="A275" s="142" t="s">
        <v>46</v>
      </c>
      <c r="B275" s="179"/>
      <c r="C275" s="179"/>
      <c r="D275" s="217"/>
      <c r="E275" s="218"/>
      <c r="F275" s="221"/>
      <c r="G275" s="223"/>
      <c r="H275" s="223"/>
      <c r="I275" s="230"/>
    </row>
    <row r="276" spans="1:9" x14ac:dyDescent="0.25">
      <c r="A276" s="142" t="s">
        <v>47</v>
      </c>
      <c r="B276" s="179"/>
      <c r="C276" s="179"/>
      <c r="D276" s="217"/>
      <c r="E276" s="218"/>
      <c r="F276" s="221"/>
      <c r="G276" s="223"/>
      <c r="H276" s="223"/>
      <c r="I276" s="230"/>
    </row>
    <row r="277" spans="1:9" x14ac:dyDescent="0.25">
      <c r="A277" s="142" t="s">
        <v>48</v>
      </c>
      <c r="B277" s="179"/>
      <c r="C277" s="179"/>
      <c r="D277" s="217"/>
      <c r="E277" s="218"/>
      <c r="F277" s="221"/>
      <c r="G277" s="223"/>
      <c r="H277" s="223"/>
      <c r="I277" s="230"/>
    </row>
    <row r="278" spans="1:9" x14ac:dyDescent="0.25">
      <c r="A278" s="142" t="s">
        <v>49</v>
      </c>
      <c r="B278" s="179"/>
      <c r="C278" s="179"/>
      <c r="D278" s="217"/>
      <c r="E278" s="218"/>
      <c r="F278" s="221"/>
      <c r="G278" s="223"/>
      <c r="H278" s="223"/>
      <c r="I278" s="230"/>
    </row>
    <row r="279" spans="1:9" x14ac:dyDescent="0.25">
      <c r="A279" s="142" t="s">
        <v>50</v>
      </c>
      <c r="B279" s="179"/>
      <c r="C279" s="179"/>
      <c r="D279" s="217"/>
      <c r="E279" s="218"/>
      <c r="F279" s="221"/>
      <c r="G279" s="223"/>
      <c r="H279" s="223"/>
      <c r="I279" s="230"/>
    </row>
    <row r="280" spans="1:9" x14ac:dyDescent="0.25">
      <c r="A280" s="142" t="s">
        <v>51</v>
      </c>
      <c r="B280" s="179"/>
      <c r="C280" s="179"/>
      <c r="D280" s="217"/>
      <c r="E280" s="218"/>
      <c r="F280" s="221"/>
      <c r="G280" s="223"/>
      <c r="H280" s="223"/>
      <c r="I280" s="230"/>
    </row>
    <row r="281" spans="1:9" x14ac:dyDescent="0.25">
      <c r="A281" s="142" t="s">
        <v>52</v>
      </c>
      <c r="B281" s="179"/>
      <c r="C281" s="179"/>
      <c r="D281" s="217"/>
      <c r="E281" s="218"/>
      <c r="F281" s="221"/>
      <c r="G281" s="223"/>
      <c r="H281" s="223"/>
      <c r="I281" s="230"/>
    </row>
    <row r="282" spans="1:9" x14ac:dyDescent="0.25">
      <c r="A282" s="142" t="s">
        <v>53</v>
      </c>
      <c r="B282" s="179"/>
      <c r="C282" s="179"/>
      <c r="D282" s="217"/>
      <c r="E282" s="218"/>
      <c r="F282" s="221"/>
      <c r="G282" s="223"/>
      <c r="H282" s="223"/>
      <c r="I282" s="230"/>
    </row>
    <row r="283" spans="1:9" x14ac:dyDescent="0.25">
      <c r="A283" s="142" t="s">
        <v>173</v>
      </c>
      <c r="B283" s="179"/>
      <c r="C283" s="179"/>
      <c r="D283" s="217"/>
      <c r="E283" s="218"/>
      <c r="F283" s="221"/>
      <c r="G283" s="223"/>
      <c r="H283" s="223"/>
      <c r="I283" s="230"/>
    </row>
    <row r="284" spans="1:9" x14ac:dyDescent="0.25">
      <c r="A284" s="142" t="s">
        <v>174</v>
      </c>
      <c r="B284" s="179"/>
      <c r="C284" s="179"/>
      <c r="D284" s="217"/>
      <c r="E284" s="218"/>
      <c r="F284" s="221"/>
      <c r="G284" s="223"/>
      <c r="H284" s="223"/>
      <c r="I284" s="230"/>
    </row>
    <row r="285" spans="1:9" x14ac:dyDescent="0.25">
      <c r="A285" s="142" t="s">
        <v>175</v>
      </c>
      <c r="B285" s="179"/>
      <c r="C285" s="179"/>
      <c r="D285" s="217"/>
      <c r="E285" s="218"/>
      <c r="F285" s="221"/>
      <c r="G285" s="223"/>
      <c r="H285" s="223"/>
      <c r="I285" s="230"/>
    </row>
    <row r="286" spans="1:9" x14ac:dyDescent="0.25">
      <c r="A286" s="142" t="s">
        <v>176</v>
      </c>
      <c r="B286" s="179"/>
      <c r="C286" s="179"/>
      <c r="D286" s="217"/>
      <c r="E286" s="218"/>
      <c r="F286" s="221"/>
      <c r="G286" s="223"/>
      <c r="H286" s="223"/>
      <c r="I286" s="230"/>
    </row>
    <row r="287" spans="1:9" x14ac:dyDescent="0.25">
      <c r="A287" s="142" t="s">
        <v>177</v>
      </c>
      <c r="B287" s="179"/>
      <c r="C287" s="179"/>
      <c r="D287" s="217"/>
      <c r="E287" s="218"/>
      <c r="F287" s="221"/>
      <c r="G287" s="223"/>
      <c r="H287" s="223"/>
      <c r="I287" s="230"/>
    </row>
    <row r="288" spans="1:9" x14ac:dyDescent="0.25">
      <c r="A288" s="142" t="s">
        <v>178</v>
      </c>
      <c r="B288" s="179"/>
      <c r="C288" s="179"/>
      <c r="D288" s="217"/>
      <c r="E288" s="218"/>
      <c r="F288" s="221"/>
      <c r="G288" s="223"/>
      <c r="H288" s="223"/>
      <c r="I288" s="230"/>
    </row>
    <row r="289" spans="1:9" x14ac:dyDescent="0.25">
      <c r="A289" s="142" t="s">
        <v>179</v>
      </c>
      <c r="B289" s="179"/>
      <c r="C289" s="179"/>
      <c r="D289" s="217"/>
      <c r="E289" s="218"/>
      <c r="F289" s="221"/>
      <c r="G289" s="223"/>
      <c r="H289" s="223"/>
      <c r="I289" s="230"/>
    </row>
    <row r="290" spans="1:9" x14ac:dyDescent="0.25">
      <c r="A290" s="142" t="s">
        <v>180</v>
      </c>
      <c r="B290" s="179"/>
      <c r="C290" s="179"/>
      <c r="D290" s="217"/>
      <c r="E290" s="218"/>
      <c r="F290" s="221"/>
      <c r="G290" s="223"/>
      <c r="H290" s="223"/>
      <c r="I290" s="230"/>
    </row>
    <row r="291" spans="1:9" x14ac:dyDescent="0.25">
      <c r="A291" s="142" t="s">
        <v>181</v>
      </c>
      <c r="B291" s="179"/>
      <c r="C291" s="179"/>
      <c r="D291" s="217"/>
      <c r="E291" s="218"/>
      <c r="F291" s="221"/>
      <c r="G291" s="223"/>
      <c r="H291" s="223"/>
      <c r="I291" s="230"/>
    </row>
    <row r="292" spans="1:9" x14ac:dyDescent="0.25">
      <c r="A292" s="142" t="s">
        <v>182</v>
      </c>
      <c r="B292" s="179"/>
      <c r="C292" s="179"/>
      <c r="D292" s="217"/>
      <c r="E292" s="218"/>
      <c r="F292" s="221"/>
      <c r="G292" s="223"/>
      <c r="H292" s="223"/>
      <c r="I292" s="230"/>
    </row>
    <row r="293" spans="1:9" x14ac:dyDescent="0.25">
      <c r="A293" s="142" t="s">
        <v>185</v>
      </c>
      <c r="B293" s="179"/>
      <c r="C293" s="179"/>
      <c r="D293" s="217"/>
      <c r="E293" s="218"/>
      <c r="F293" s="221"/>
      <c r="G293" s="223"/>
      <c r="H293" s="223"/>
      <c r="I293" s="230"/>
    </row>
    <row r="294" spans="1:9" x14ac:dyDescent="0.25">
      <c r="A294" s="142" t="s">
        <v>186</v>
      </c>
      <c r="B294" s="179"/>
      <c r="C294" s="179"/>
      <c r="D294" s="217"/>
      <c r="E294" s="218"/>
      <c r="F294" s="221"/>
      <c r="G294" s="223"/>
      <c r="H294" s="223"/>
      <c r="I294" s="230"/>
    </row>
    <row r="295" spans="1:9" x14ac:dyDescent="0.25">
      <c r="A295" s="142" t="s">
        <v>187</v>
      </c>
      <c r="B295" s="179"/>
      <c r="C295" s="179"/>
      <c r="D295" s="217"/>
      <c r="E295" s="218"/>
      <c r="F295" s="221"/>
      <c r="G295" s="223"/>
      <c r="H295" s="223"/>
      <c r="I295" s="230"/>
    </row>
    <row r="296" spans="1:9" x14ac:dyDescent="0.25">
      <c r="A296" s="142" t="s">
        <v>188</v>
      </c>
      <c r="B296" s="179"/>
      <c r="C296" s="179"/>
      <c r="D296" s="217"/>
      <c r="E296" s="218"/>
      <c r="F296" s="221"/>
      <c r="G296" s="223"/>
      <c r="H296" s="223"/>
      <c r="I296" s="230"/>
    </row>
    <row r="297" spans="1:9" x14ac:dyDescent="0.25">
      <c r="A297" s="142" t="s">
        <v>189</v>
      </c>
      <c r="B297" s="179"/>
      <c r="C297" s="179"/>
      <c r="D297" s="217"/>
      <c r="E297" s="218"/>
      <c r="F297" s="221"/>
      <c r="G297" s="223"/>
      <c r="H297" s="223"/>
      <c r="I297" s="230"/>
    </row>
    <row r="298" spans="1:9" x14ac:dyDescent="0.25">
      <c r="A298" s="142" t="s">
        <v>190</v>
      </c>
      <c r="B298" s="179"/>
      <c r="C298" s="179"/>
      <c r="D298" s="217"/>
      <c r="E298" s="218"/>
      <c r="F298" s="221"/>
      <c r="G298" s="223"/>
      <c r="H298" s="223"/>
      <c r="I298" s="230"/>
    </row>
    <row r="299" spans="1:9" x14ac:dyDescent="0.25">
      <c r="A299" s="142" t="s">
        <v>191</v>
      </c>
      <c r="B299" s="179"/>
      <c r="C299" s="179"/>
      <c r="D299" s="217"/>
      <c r="E299" s="218"/>
      <c r="F299" s="221"/>
      <c r="G299" s="223"/>
      <c r="H299" s="223"/>
      <c r="I299" s="230"/>
    </row>
    <row r="300" spans="1:9" x14ac:dyDescent="0.25">
      <c r="A300" s="142" t="s">
        <v>192</v>
      </c>
      <c r="B300" s="179"/>
      <c r="C300" s="179"/>
      <c r="D300" s="217"/>
      <c r="E300" s="218"/>
      <c r="F300" s="221"/>
      <c r="G300" s="223"/>
      <c r="H300" s="223"/>
      <c r="I300" s="230"/>
    </row>
    <row r="301" spans="1:9" x14ac:dyDescent="0.25">
      <c r="A301" s="142" t="s">
        <v>193</v>
      </c>
      <c r="B301" s="179"/>
      <c r="C301" s="179"/>
      <c r="D301" s="217"/>
      <c r="E301" s="218"/>
      <c r="F301" s="221"/>
      <c r="G301" s="223"/>
      <c r="H301" s="223"/>
      <c r="I301" s="230"/>
    </row>
    <row r="302" spans="1:9" x14ac:dyDescent="0.25">
      <c r="A302" s="142" t="s">
        <v>194</v>
      </c>
      <c r="B302" s="179"/>
      <c r="C302" s="179"/>
      <c r="D302" s="217"/>
      <c r="E302" s="218"/>
      <c r="F302" s="221"/>
      <c r="G302" s="223"/>
      <c r="H302" s="223"/>
      <c r="I302" s="230"/>
    </row>
    <row r="303" spans="1:9" x14ac:dyDescent="0.25">
      <c r="A303" s="142" t="s">
        <v>195</v>
      </c>
      <c r="B303" s="179"/>
      <c r="C303" s="179"/>
      <c r="D303" s="217"/>
      <c r="E303" s="218"/>
      <c r="F303" s="221"/>
      <c r="G303" s="223"/>
      <c r="H303" s="223"/>
      <c r="I303" s="230"/>
    </row>
    <row r="304" spans="1:9" x14ac:dyDescent="0.25">
      <c r="A304" s="142" t="s">
        <v>196</v>
      </c>
      <c r="B304" s="179"/>
      <c r="C304" s="179"/>
      <c r="D304" s="217"/>
      <c r="E304" s="218"/>
      <c r="F304" s="221"/>
      <c r="G304" s="223"/>
      <c r="H304" s="223"/>
      <c r="I304" s="230"/>
    </row>
    <row r="305" spans="1:9" x14ac:dyDescent="0.25">
      <c r="A305" s="142" t="s">
        <v>197</v>
      </c>
      <c r="B305" s="179"/>
      <c r="C305" s="179"/>
      <c r="D305" s="217"/>
      <c r="E305" s="218"/>
      <c r="F305" s="221"/>
      <c r="G305" s="223"/>
      <c r="H305" s="223"/>
      <c r="I305" s="230"/>
    </row>
    <row r="306" spans="1:9" x14ac:dyDescent="0.25">
      <c r="A306" s="142" t="s">
        <v>198</v>
      </c>
      <c r="B306" s="179"/>
      <c r="C306" s="179"/>
      <c r="D306" s="217"/>
      <c r="E306" s="218"/>
      <c r="F306" s="221"/>
      <c r="G306" s="223"/>
      <c r="H306" s="223"/>
      <c r="I306" s="230"/>
    </row>
    <row r="307" spans="1:9" x14ac:dyDescent="0.25">
      <c r="A307" s="142" t="s">
        <v>199</v>
      </c>
      <c r="B307" s="179"/>
      <c r="C307" s="179"/>
      <c r="D307" s="217"/>
      <c r="E307" s="218"/>
      <c r="F307" s="221"/>
      <c r="G307" s="223"/>
      <c r="H307" s="223"/>
      <c r="I307" s="230"/>
    </row>
    <row r="308" spans="1:9" x14ac:dyDescent="0.25">
      <c r="A308" s="142" t="s">
        <v>200</v>
      </c>
      <c r="B308" s="180"/>
      <c r="C308" s="180"/>
      <c r="D308" s="219"/>
      <c r="E308" s="220"/>
      <c r="F308" s="222"/>
      <c r="G308" s="224"/>
      <c r="H308" s="224"/>
      <c r="I308" s="231"/>
    </row>
    <row r="309" spans="1:9" x14ac:dyDescent="0.25">
      <c r="A309" s="142" t="s">
        <v>201</v>
      </c>
      <c r="B309" s="180"/>
      <c r="C309" s="180"/>
      <c r="D309" s="219"/>
      <c r="E309" s="220"/>
      <c r="F309" s="222"/>
      <c r="G309" s="224"/>
      <c r="H309" s="224"/>
      <c r="I309" s="231"/>
    </row>
    <row r="310" spans="1:9" x14ac:dyDescent="0.25">
      <c r="A310" s="142" t="s">
        <v>202</v>
      </c>
      <c r="B310" s="180"/>
      <c r="C310" s="180"/>
      <c r="D310" s="219"/>
      <c r="E310" s="220"/>
      <c r="F310" s="222"/>
      <c r="G310" s="224"/>
      <c r="H310" s="224"/>
      <c r="I310" s="231"/>
    </row>
    <row r="311" spans="1:9" x14ac:dyDescent="0.25">
      <c r="A311" s="142" t="s">
        <v>203</v>
      </c>
      <c r="B311" s="180"/>
      <c r="C311" s="180"/>
      <c r="D311" s="219"/>
      <c r="E311" s="220"/>
      <c r="F311" s="222"/>
      <c r="G311" s="224"/>
      <c r="H311" s="224"/>
      <c r="I311" s="231"/>
    </row>
    <row r="312" spans="1:9" x14ac:dyDescent="0.25">
      <c r="A312" s="142" t="s">
        <v>204</v>
      </c>
      <c r="B312" s="180"/>
      <c r="C312" s="180"/>
      <c r="D312" s="219"/>
      <c r="E312" s="220"/>
      <c r="F312" s="222"/>
      <c r="G312" s="224"/>
      <c r="H312" s="224"/>
      <c r="I312" s="231"/>
    </row>
    <row r="313" spans="1:9" x14ac:dyDescent="0.25">
      <c r="A313" s="120"/>
      <c r="B313" s="120"/>
      <c r="C313" s="120"/>
      <c r="D313" s="120"/>
      <c r="E313" s="120"/>
      <c r="F313" s="120"/>
      <c r="G313" s="120"/>
      <c r="H313" s="120"/>
      <c r="I313" s="120"/>
    </row>
    <row r="314" spans="1:9" x14ac:dyDescent="0.25">
      <c r="A314" s="158" t="str">
        <f>'Istkosten Netzreserve'!B203</f>
        <v>Kraftwerk 8</v>
      </c>
      <c r="B314" s="158" t="s">
        <v>55</v>
      </c>
      <c r="C314" s="158" t="s">
        <v>56</v>
      </c>
      <c r="D314" s="225" t="s">
        <v>87</v>
      </c>
      <c r="E314" s="226" t="s">
        <v>41</v>
      </c>
      <c r="F314" s="227" t="s">
        <v>94</v>
      </c>
      <c r="G314" s="228" t="s">
        <v>62</v>
      </c>
      <c r="H314" s="228" t="s">
        <v>60</v>
      </c>
      <c r="I314" s="229" t="s">
        <v>3</v>
      </c>
    </row>
    <row r="315" spans="1:9" x14ac:dyDescent="0.25">
      <c r="A315" s="119" t="str">
        <f>'Istkosten Netzreserve'!B209</f>
        <v xml:space="preserve">Wiederherstellung der Betriebsbereitschaft </v>
      </c>
      <c r="B315" s="394"/>
      <c r="C315" s="395"/>
      <c r="D315" s="388"/>
      <c r="E315" s="389">
        <f>SUM(E317:E356)</f>
        <v>0</v>
      </c>
      <c r="F315" s="390">
        <f>SUM(F317:F356)</f>
        <v>0</v>
      </c>
      <c r="G315" s="391"/>
      <c r="H315" s="391"/>
      <c r="I315" s="392"/>
    </row>
    <row r="316" spans="1:9" x14ac:dyDescent="0.25">
      <c r="A316" s="106"/>
      <c r="B316" s="396"/>
      <c r="C316" s="397"/>
      <c r="D316" s="388"/>
      <c r="E316" s="388"/>
      <c r="F316" s="390"/>
      <c r="G316" s="391"/>
      <c r="H316" s="391"/>
      <c r="I316" s="392"/>
    </row>
    <row r="317" spans="1:9" x14ac:dyDescent="0.25">
      <c r="A317" s="142" t="s">
        <v>44</v>
      </c>
      <c r="B317" s="179"/>
      <c r="C317" s="179"/>
      <c r="D317" s="217"/>
      <c r="E317" s="218"/>
      <c r="F317" s="221"/>
      <c r="G317" s="223"/>
      <c r="H317" s="223"/>
      <c r="I317" s="230"/>
    </row>
    <row r="318" spans="1:9" x14ac:dyDescent="0.25">
      <c r="A318" s="142" t="s">
        <v>45</v>
      </c>
      <c r="B318" s="179"/>
      <c r="C318" s="179"/>
      <c r="D318" s="217"/>
      <c r="E318" s="218"/>
      <c r="F318" s="221"/>
      <c r="G318" s="223"/>
      <c r="H318" s="223"/>
      <c r="I318" s="230"/>
    </row>
    <row r="319" spans="1:9" x14ac:dyDescent="0.25">
      <c r="A319" s="142" t="s">
        <v>46</v>
      </c>
      <c r="B319" s="179"/>
      <c r="C319" s="179"/>
      <c r="D319" s="217"/>
      <c r="E319" s="218"/>
      <c r="F319" s="221"/>
      <c r="G319" s="223"/>
      <c r="H319" s="223"/>
      <c r="I319" s="230"/>
    </row>
    <row r="320" spans="1:9" x14ac:dyDescent="0.25">
      <c r="A320" s="142" t="s">
        <v>47</v>
      </c>
      <c r="B320" s="179"/>
      <c r="C320" s="179"/>
      <c r="D320" s="217"/>
      <c r="E320" s="218"/>
      <c r="F320" s="221"/>
      <c r="G320" s="223"/>
      <c r="H320" s="223"/>
      <c r="I320" s="230"/>
    </row>
    <row r="321" spans="1:9" x14ac:dyDescent="0.25">
      <c r="A321" s="142" t="s">
        <v>48</v>
      </c>
      <c r="B321" s="179"/>
      <c r="C321" s="179"/>
      <c r="D321" s="217"/>
      <c r="E321" s="218"/>
      <c r="F321" s="221"/>
      <c r="G321" s="223"/>
      <c r="H321" s="223"/>
      <c r="I321" s="230"/>
    </row>
    <row r="322" spans="1:9" x14ac:dyDescent="0.25">
      <c r="A322" s="142" t="s">
        <v>49</v>
      </c>
      <c r="B322" s="179"/>
      <c r="C322" s="179"/>
      <c r="D322" s="217"/>
      <c r="E322" s="218"/>
      <c r="F322" s="221"/>
      <c r="G322" s="223"/>
      <c r="H322" s="223"/>
      <c r="I322" s="230"/>
    </row>
    <row r="323" spans="1:9" x14ac:dyDescent="0.25">
      <c r="A323" s="142" t="s">
        <v>50</v>
      </c>
      <c r="B323" s="179"/>
      <c r="C323" s="179"/>
      <c r="D323" s="217"/>
      <c r="E323" s="218"/>
      <c r="F323" s="221"/>
      <c r="G323" s="223"/>
      <c r="H323" s="223"/>
      <c r="I323" s="230"/>
    </row>
    <row r="324" spans="1:9" x14ac:dyDescent="0.25">
      <c r="A324" s="142" t="s">
        <v>51</v>
      </c>
      <c r="B324" s="179"/>
      <c r="C324" s="179"/>
      <c r="D324" s="217"/>
      <c r="E324" s="218"/>
      <c r="F324" s="221"/>
      <c r="G324" s="223"/>
      <c r="H324" s="223"/>
      <c r="I324" s="230"/>
    </row>
    <row r="325" spans="1:9" x14ac:dyDescent="0.25">
      <c r="A325" s="142" t="s">
        <v>52</v>
      </c>
      <c r="B325" s="179"/>
      <c r="C325" s="179"/>
      <c r="D325" s="217"/>
      <c r="E325" s="218"/>
      <c r="F325" s="221"/>
      <c r="G325" s="223"/>
      <c r="H325" s="223"/>
      <c r="I325" s="230"/>
    </row>
    <row r="326" spans="1:9" x14ac:dyDescent="0.25">
      <c r="A326" s="142" t="s">
        <v>53</v>
      </c>
      <c r="B326" s="179"/>
      <c r="C326" s="179"/>
      <c r="D326" s="217"/>
      <c r="E326" s="218"/>
      <c r="F326" s="221"/>
      <c r="G326" s="223"/>
      <c r="H326" s="223"/>
      <c r="I326" s="230"/>
    </row>
    <row r="327" spans="1:9" x14ac:dyDescent="0.25">
      <c r="A327" s="142" t="s">
        <v>173</v>
      </c>
      <c r="B327" s="179"/>
      <c r="C327" s="179"/>
      <c r="D327" s="217"/>
      <c r="E327" s="218"/>
      <c r="F327" s="221"/>
      <c r="G327" s="223"/>
      <c r="H327" s="223"/>
      <c r="I327" s="230"/>
    </row>
    <row r="328" spans="1:9" x14ac:dyDescent="0.25">
      <c r="A328" s="142" t="s">
        <v>174</v>
      </c>
      <c r="B328" s="179"/>
      <c r="C328" s="179"/>
      <c r="D328" s="217"/>
      <c r="E328" s="218"/>
      <c r="F328" s="221"/>
      <c r="G328" s="223"/>
      <c r="H328" s="223"/>
      <c r="I328" s="230"/>
    </row>
    <row r="329" spans="1:9" x14ac:dyDescent="0.25">
      <c r="A329" s="142" t="s">
        <v>175</v>
      </c>
      <c r="B329" s="179"/>
      <c r="C329" s="179"/>
      <c r="D329" s="217"/>
      <c r="E329" s="218"/>
      <c r="F329" s="221"/>
      <c r="G329" s="223"/>
      <c r="H329" s="223"/>
      <c r="I329" s="230"/>
    </row>
    <row r="330" spans="1:9" x14ac:dyDescent="0.25">
      <c r="A330" s="142" t="s">
        <v>176</v>
      </c>
      <c r="B330" s="179"/>
      <c r="C330" s="179"/>
      <c r="D330" s="217"/>
      <c r="E330" s="218"/>
      <c r="F330" s="221"/>
      <c r="G330" s="223"/>
      <c r="H330" s="223"/>
      <c r="I330" s="230"/>
    </row>
    <row r="331" spans="1:9" x14ac:dyDescent="0.25">
      <c r="A331" s="142" t="s">
        <v>177</v>
      </c>
      <c r="B331" s="179"/>
      <c r="C331" s="179"/>
      <c r="D331" s="217"/>
      <c r="E331" s="218"/>
      <c r="F331" s="221"/>
      <c r="G331" s="223"/>
      <c r="H331" s="223"/>
      <c r="I331" s="230"/>
    </row>
    <row r="332" spans="1:9" x14ac:dyDescent="0.25">
      <c r="A332" s="142" t="s">
        <v>178</v>
      </c>
      <c r="B332" s="179"/>
      <c r="C332" s="179"/>
      <c r="D332" s="217"/>
      <c r="E332" s="218"/>
      <c r="F332" s="221"/>
      <c r="G332" s="223"/>
      <c r="H332" s="223"/>
      <c r="I332" s="230"/>
    </row>
    <row r="333" spans="1:9" x14ac:dyDescent="0.25">
      <c r="A333" s="142" t="s">
        <v>179</v>
      </c>
      <c r="B333" s="179"/>
      <c r="C333" s="179"/>
      <c r="D333" s="217"/>
      <c r="E333" s="218"/>
      <c r="F333" s="221"/>
      <c r="G333" s="223"/>
      <c r="H333" s="223"/>
      <c r="I333" s="230"/>
    </row>
    <row r="334" spans="1:9" x14ac:dyDescent="0.25">
      <c r="A334" s="142" t="s">
        <v>180</v>
      </c>
      <c r="B334" s="179"/>
      <c r="C334" s="179"/>
      <c r="D334" s="217"/>
      <c r="E334" s="218"/>
      <c r="F334" s="221"/>
      <c r="G334" s="223"/>
      <c r="H334" s="223"/>
      <c r="I334" s="230"/>
    </row>
    <row r="335" spans="1:9" x14ac:dyDescent="0.25">
      <c r="A335" s="142" t="s">
        <v>181</v>
      </c>
      <c r="B335" s="179"/>
      <c r="C335" s="179"/>
      <c r="D335" s="217"/>
      <c r="E335" s="218"/>
      <c r="F335" s="221"/>
      <c r="G335" s="223"/>
      <c r="H335" s="223"/>
      <c r="I335" s="230"/>
    </row>
    <row r="336" spans="1:9" x14ac:dyDescent="0.25">
      <c r="A336" s="142" t="s">
        <v>182</v>
      </c>
      <c r="B336" s="179"/>
      <c r="C336" s="179"/>
      <c r="D336" s="217"/>
      <c r="E336" s="218"/>
      <c r="F336" s="221"/>
      <c r="G336" s="223"/>
      <c r="H336" s="223"/>
      <c r="I336" s="230"/>
    </row>
    <row r="337" spans="1:9" x14ac:dyDescent="0.25">
      <c r="A337" s="142" t="s">
        <v>185</v>
      </c>
      <c r="B337" s="179"/>
      <c r="C337" s="179"/>
      <c r="D337" s="217"/>
      <c r="E337" s="218"/>
      <c r="F337" s="221"/>
      <c r="G337" s="223"/>
      <c r="H337" s="223"/>
      <c r="I337" s="230"/>
    </row>
    <row r="338" spans="1:9" x14ac:dyDescent="0.25">
      <c r="A338" s="142" t="s">
        <v>186</v>
      </c>
      <c r="B338" s="179"/>
      <c r="C338" s="179"/>
      <c r="D338" s="217"/>
      <c r="E338" s="218"/>
      <c r="F338" s="221"/>
      <c r="G338" s="223"/>
      <c r="H338" s="223"/>
      <c r="I338" s="230"/>
    </row>
    <row r="339" spans="1:9" x14ac:dyDescent="0.25">
      <c r="A339" s="142" t="s">
        <v>187</v>
      </c>
      <c r="B339" s="179"/>
      <c r="C339" s="179"/>
      <c r="D339" s="217"/>
      <c r="E339" s="218"/>
      <c r="F339" s="221"/>
      <c r="G339" s="223"/>
      <c r="H339" s="223"/>
      <c r="I339" s="230"/>
    </row>
    <row r="340" spans="1:9" x14ac:dyDescent="0.25">
      <c r="A340" s="142" t="s">
        <v>188</v>
      </c>
      <c r="B340" s="179"/>
      <c r="C340" s="179"/>
      <c r="D340" s="217"/>
      <c r="E340" s="218"/>
      <c r="F340" s="221"/>
      <c r="G340" s="223"/>
      <c r="H340" s="223"/>
      <c r="I340" s="230"/>
    </row>
    <row r="341" spans="1:9" x14ac:dyDescent="0.25">
      <c r="A341" s="142" t="s">
        <v>189</v>
      </c>
      <c r="B341" s="179"/>
      <c r="C341" s="179"/>
      <c r="D341" s="217"/>
      <c r="E341" s="218"/>
      <c r="F341" s="221"/>
      <c r="G341" s="223"/>
      <c r="H341" s="223"/>
      <c r="I341" s="230"/>
    </row>
    <row r="342" spans="1:9" x14ac:dyDescent="0.25">
      <c r="A342" s="142" t="s">
        <v>190</v>
      </c>
      <c r="B342" s="179"/>
      <c r="C342" s="179"/>
      <c r="D342" s="217"/>
      <c r="E342" s="218"/>
      <c r="F342" s="221"/>
      <c r="G342" s="223"/>
      <c r="H342" s="223"/>
      <c r="I342" s="230"/>
    </row>
    <row r="343" spans="1:9" x14ac:dyDescent="0.25">
      <c r="A343" s="142" t="s">
        <v>191</v>
      </c>
      <c r="B343" s="179"/>
      <c r="C343" s="179"/>
      <c r="D343" s="217"/>
      <c r="E343" s="218"/>
      <c r="F343" s="221"/>
      <c r="G343" s="223"/>
      <c r="H343" s="223"/>
      <c r="I343" s="230"/>
    </row>
    <row r="344" spans="1:9" x14ac:dyDescent="0.25">
      <c r="A344" s="142" t="s">
        <v>192</v>
      </c>
      <c r="B344" s="179"/>
      <c r="C344" s="179"/>
      <c r="D344" s="217"/>
      <c r="E344" s="218"/>
      <c r="F344" s="221"/>
      <c r="G344" s="223"/>
      <c r="H344" s="223"/>
      <c r="I344" s="230"/>
    </row>
    <row r="345" spans="1:9" x14ac:dyDescent="0.25">
      <c r="A345" s="142" t="s">
        <v>193</v>
      </c>
      <c r="B345" s="179"/>
      <c r="C345" s="179"/>
      <c r="D345" s="217"/>
      <c r="E345" s="218"/>
      <c r="F345" s="221"/>
      <c r="G345" s="223"/>
      <c r="H345" s="223"/>
      <c r="I345" s="230"/>
    </row>
    <row r="346" spans="1:9" x14ac:dyDescent="0.25">
      <c r="A346" s="142" t="s">
        <v>194</v>
      </c>
      <c r="B346" s="179"/>
      <c r="C346" s="179"/>
      <c r="D346" s="217"/>
      <c r="E346" s="218"/>
      <c r="F346" s="221"/>
      <c r="G346" s="223"/>
      <c r="H346" s="223"/>
      <c r="I346" s="230"/>
    </row>
    <row r="347" spans="1:9" x14ac:dyDescent="0.25">
      <c r="A347" s="142" t="s">
        <v>195</v>
      </c>
      <c r="B347" s="179"/>
      <c r="C347" s="179"/>
      <c r="D347" s="217"/>
      <c r="E347" s="218"/>
      <c r="F347" s="221"/>
      <c r="G347" s="223"/>
      <c r="H347" s="223"/>
      <c r="I347" s="230"/>
    </row>
    <row r="348" spans="1:9" x14ac:dyDescent="0.25">
      <c r="A348" s="142" t="s">
        <v>196</v>
      </c>
      <c r="B348" s="179"/>
      <c r="C348" s="179"/>
      <c r="D348" s="217"/>
      <c r="E348" s="218"/>
      <c r="F348" s="221"/>
      <c r="G348" s="223"/>
      <c r="H348" s="223"/>
      <c r="I348" s="230"/>
    </row>
    <row r="349" spans="1:9" x14ac:dyDescent="0.25">
      <c r="A349" s="142" t="s">
        <v>197</v>
      </c>
      <c r="B349" s="179"/>
      <c r="C349" s="179"/>
      <c r="D349" s="217"/>
      <c r="E349" s="218"/>
      <c r="F349" s="221"/>
      <c r="G349" s="223"/>
      <c r="H349" s="223"/>
      <c r="I349" s="230"/>
    </row>
    <row r="350" spans="1:9" x14ac:dyDescent="0.25">
      <c r="A350" s="142" t="s">
        <v>198</v>
      </c>
      <c r="B350" s="179"/>
      <c r="C350" s="179"/>
      <c r="D350" s="217"/>
      <c r="E350" s="218"/>
      <c r="F350" s="221"/>
      <c r="G350" s="223"/>
      <c r="H350" s="223"/>
      <c r="I350" s="230"/>
    </row>
    <row r="351" spans="1:9" x14ac:dyDescent="0.25">
      <c r="A351" s="142" t="s">
        <v>199</v>
      </c>
      <c r="B351" s="179"/>
      <c r="C351" s="179"/>
      <c r="D351" s="217"/>
      <c r="E351" s="218"/>
      <c r="F351" s="221"/>
      <c r="G351" s="223"/>
      <c r="H351" s="223"/>
      <c r="I351" s="230"/>
    </row>
    <row r="352" spans="1:9" x14ac:dyDescent="0.25">
      <c r="A352" s="142" t="s">
        <v>200</v>
      </c>
      <c r="B352" s="179"/>
      <c r="C352" s="179"/>
      <c r="D352" s="217"/>
      <c r="E352" s="218"/>
      <c r="F352" s="221"/>
      <c r="G352" s="223"/>
      <c r="H352" s="223"/>
      <c r="I352" s="230"/>
    </row>
    <row r="353" spans="1:9" x14ac:dyDescent="0.25">
      <c r="A353" s="142" t="s">
        <v>201</v>
      </c>
      <c r="B353" s="179"/>
      <c r="C353" s="179"/>
      <c r="D353" s="217"/>
      <c r="E353" s="218"/>
      <c r="F353" s="221"/>
      <c r="G353" s="223"/>
      <c r="H353" s="223"/>
      <c r="I353" s="230"/>
    </row>
    <row r="354" spans="1:9" x14ac:dyDescent="0.25">
      <c r="A354" s="142" t="s">
        <v>202</v>
      </c>
      <c r="B354" s="179"/>
      <c r="C354" s="179"/>
      <c r="D354" s="217"/>
      <c r="E354" s="218"/>
      <c r="F354" s="221"/>
      <c r="G354" s="223"/>
      <c r="H354" s="223"/>
      <c r="I354" s="230"/>
    </row>
    <row r="355" spans="1:9" x14ac:dyDescent="0.25">
      <c r="A355" s="142" t="s">
        <v>203</v>
      </c>
      <c r="B355" s="179"/>
      <c r="C355" s="179"/>
      <c r="D355" s="217"/>
      <c r="E355" s="218"/>
      <c r="F355" s="221"/>
      <c r="G355" s="223"/>
      <c r="H355" s="223"/>
      <c r="I355" s="230"/>
    </row>
    <row r="356" spans="1:9" x14ac:dyDescent="0.25">
      <c r="A356" s="142" t="s">
        <v>204</v>
      </c>
      <c r="B356" s="179"/>
      <c r="C356" s="179"/>
      <c r="D356" s="217"/>
      <c r="E356" s="218"/>
      <c r="F356" s="221"/>
      <c r="G356" s="223"/>
      <c r="H356" s="223"/>
      <c r="I356" s="230"/>
    </row>
    <row r="357" spans="1:9" x14ac:dyDescent="0.25">
      <c r="A357" s="120"/>
      <c r="B357" s="120"/>
      <c r="C357" s="120"/>
      <c r="D357" s="120"/>
      <c r="E357" s="120"/>
      <c r="F357" s="120"/>
      <c r="G357" s="120"/>
      <c r="H357" s="120"/>
      <c r="I357" s="120"/>
    </row>
    <row r="358" spans="1:9" x14ac:dyDescent="0.25">
      <c r="A358" s="158" t="str">
        <f>'Istkosten Netzreserve'!B221</f>
        <v>Kraftwerk 9</v>
      </c>
      <c r="B358" s="158" t="s">
        <v>55</v>
      </c>
      <c r="C358" s="158" t="s">
        <v>56</v>
      </c>
      <c r="D358" s="225" t="s">
        <v>87</v>
      </c>
      <c r="E358" s="226" t="s">
        <v>41</v>
      </c>
      <c r="F358" s="227" t="s">
        <v>94</v>
      </c>
      <c r="G358" s="228" t="s">
        <v>62</v>
      </c>
      <c r="H358" s="228" t="s">
        <v>60</v>
      </c>
      <c r="I358" s="229" t="s">
        <v>3</v>
      </c>
    </row>
    <row r="359" spans="1:9" x14ac:dyDescent="0.25">
      <c r="A359" s="119" t="str">
        <f>'Istkosten Netzreserve'!B227</f>
        <v xml:space="preserve">Wiederherstellung der Betriebsbereitschaft </v>
      </c>
      <c r="B359" s="394"/>
      <c r="C359" s="395"/>
      <c r="D359" s="388"/>
      <c r="E359" s="389">
        <f>SUM(E361:E400)</f>
        <v>0</v>
      </c>
      <c r="F359" s="390">
        <f>SUM(F361:F400)</f>
        <v>0</v>
      </c>
      <c r="G359" s="391"/>
      <c r="H359" s="391"/>
      <c r="I359" s="392"/>
    </row>
    <row r="360" spans="1:9" x14ac:dyDescent="0.25">
      <c r="A360" s="106"/>
      <c r="B360" s="396"/>
      <c r="C360" s="397"/>
      <c r="D360" s="388"/>
      <c r="E360" s="388"/>
      <c r="F360" s="390"/>
      <c r="G360" s="391"/>
      <c r="H360" s="391"/>
      <c r="I360" s="392"/>
    </row>
    <row r="361" spans="1:9" x14ac:dyDescent="0.25">
      <c r="A361" s="142" t="s">
        <v>44</v>
      </c>
      <c r="B361" s="179"/>
      <c r="C361" s="179"/>
      <c r="D361" s="217"/>
      <c r="E361" s="218"/>
      <c r="F361" s="221"/>
      <c r="G361" s="223"/>
      <c r="H361" s="223"/>
      <c r="I361" s="230"/>
    </row>
    <row r="362" spans="1:9" x14ac:dyDescent="0.25">
      <c r="A362" s="142" t="s">
        <v>45</v>
      </c>
      <c r="B362" s="179"/>
      <c r="C362" s="179"/>
      <c r="D362" s="217"/>
      <c r="E362" s="218"/>
      <c r="F362" s="221"/>
      <c r="G362" s="223"/>
      <c r="H362" s="223"/>
      <c r="I362" s="230"/>
    </row>
    <row r="363" spans="1:9" x14ac:dyDescent="0.25">
      <c r="A363" s="142" t="s">
        <v>46</v>
      </c>
      <c r="B363" s="179"/>
      <c r="C363" s="179"/>
      <c r="D363" s="217"/>
      <c r="E363" s="218"/>
      <c r="F363" s="221"/>
      <c r="G363" s="223"/>
      <c r="H363" s="223"/>
      <c r="I363" s="230"/>
    </row>
    <row r="364" spans="1:9" x14ac:dyDescent="0.25">
      <c r="A364" s="142" t="s">
        <v>47</v>
      </c>
      <c r="B364" s="179"/>
      <c r="C364" s="179"/>
      <c r="D364" s="217"/>
      <c r="E364" s="218"/>
      <c r="F364" s="221"/>
      <c r="G364" s="223"/>
      <c r="H364" s="223"/>
      <c r="I364" s="230"/>
    </row>
    <row r="365" spans="1:9" x14ac:dyDescent="0.25">
      <c r="A365" s="142" t="s">
        <v>48</v>
      </c>
      <c r="B365" s="179"/>
      <c r="C365" s="179"/>
      <c r="D365" s="217"/>
      <c r="E365" s="218"/>
      <c r="F365" s="221"/>
      <c r="G365" s="223"/>
      <c r="H365" s="223"/>
      <c r="I365" s="230"/>
    </row>
    <row r="366" spans="1:9" x14ac:dyDescent="0.25">
      <c r="A366" s="142" t="s">
        <v>49</v>
      </c>
      <c r="B366" s="179"/>
      <c r="C366" s="179"/>
      <c r="D366" s="217"/>
      <c r="E366" s="218"/>
      <c r="F366" s="221"/>
      <c r="G366" s="223"/>
      <c r="H366" s="223"/>
      <c r="I366" s="230"/>
    </row>
    <row r="367" spans="1:9" x14ac:dyDescent="0.25">
      <c r="A367" s="142" t="s">
        <v>50</v>
      </c>
      <c r="B367" s="179"/>
      <c r="C367" s="179"/>
      <c r="D367" s="217"/>
      <c r="E367" s="218"/>
      <c r="F367" s="221"/>
      <c r="G367" s="223"/>
      <c r="H367" s="223"/>
      <c r="I367" s="230"/>
    </row>
    <row r="368" spans="1:9" x14ac:dyDescent="0.25">
      <c r="A368" s="142" t="s">
        <v>51</v>
      </c>
      <c r="B368" s="179"/>
      <c r="C368" s="179"/>
      <c r="D368" s="217"/>
      <c r="E368" s="218"/>
      <c r="F368" s="221"/>
      <c r="G368" s="223"/>
      <c r="H368" s="223"/>
      <c r="I368" s="230"/>
    </row>
    <row r="369" spans="1:9" x14ac:dyDescent="0.25">
      <c r="A369" s="142" t="s">
        <v>52</v>
      </c>
      <c r="B369" s="179"/>
      <c r="C369" s="179"/>
      <c r="D369" s="217"/>
      <c r="E369" s="218"/>
      <c r="F369" s="221"/>
      <c r="G369" s="223"/>
      <c r="H369" s="223"/>
      <c r="I369" s="230"/>
    </row>
    <row r="370" spans="1:9" x14ac:dyDescent="0.25">
      <c r="A370" s="142" t="s">
        <v>53</v>
      </c>
      <c r="B370" s="179"/>
      <c r="C370" s="179"/>
      <c r="D370" s="217"/>
      <c r="E370" s="218"/>
      <c r="F370" s="221"/>
      <c r="G370" s="223"/>
      <c r="H370" s="223"/>
      <c r="I370" s="230"/>
    </row>
    <row r="371" spans="1:9" x14ac:dyDescent="0.25">
      <c r="A371" s="142" t="s">
        <v>173</v>
      </c>
      <c r="B371" s="179"/>
      <c r="C371" s="179"/>
      <c r="D371" s="217"/>
      <c r="E371" s="218"/>
      <c r="F371" s="221"/>
      <c r="G371" s="223"/>
      <c r="H371" s="223"/>
      <c r="I371" s="230"/>
    </row>
    <row r="372" spans="1:9" x14ac:dyDescent="0.25">
      <c r="A372" s="142" t="s">
        <v>174</v>
      </c>
      <c r="B372" s="179"/>
      <c r="C372" s="179"/>
      <c r="D372" s="217"/>
      <c r="E372" s="218"/>
      <c r="F372" s="221"/>
      <c r="G372" s="223"/>
      <c r="H372" s="223"/>
      <c r="I372" s="230"/>
    </row>
    <row r="373" spans="1:9" x14ac:dyDescent="0.25">
      <c r="A373" s="142" t="s">
        <v>175</v>
      </c>
      <c r="B373" s="179"/>
      <c r="C373" s="179"/>
      <c r="D373" s="217"/>
      <c r="E373" s="218"/>
      <c r="F373" s="221"/>
      <c r="G373" s="223"/>
      <c r="H373" s="223"/>
      <c r="I373" s="230"/>
    </row>
    <row r="374" spans="1:9" x14ac:dyDescent="0.25">
      <c r="A374" s="142" t="s">
        <v>176</v>
      </c>
      <c r="B374" s="179"/>
      <c r="C374" s="179"/>
      <c r="D374" s="217"/>
      <c r="E374" s="218"/>
      <c r="F374" s="221"/>
      <c r="G374" s="223"/>
      <c r="H374" s="223"/>
      <c r="I374" s="230"/>
    </row>
    <row r="375" spans="1:9" x14ac:dyDescent="0.25">
      <c r="A375" s="142" t="s">
        <v>177</v>
      </c>
      <c r="B375" s="179"/>
      <c r="C375" s="179"/>
      <c r="D375" s="217"/>
      <c r="E375" s="218"/>
      <c r="F375" s="221"/>
      <c r="G375" s="223"/>
      <c r="H375" s="223"/>
      <c r="I375" s="230"/>
    </row>
    <row r="376" spans="1:9" x14ac:dyDescent="0.25">
      <c r="A376" s="142" t="s">
        <v>178</v>
      </c>
      <c r="B376" s="179"/>
      <c r="C376" s="179"/>
      <c r="D376" s="217"/>
      <c r="E376" s="218"/>
      <c r="F376" s="221"/>
      <c r="G376" s="223"/>
      <c r="H376" s="223"/>
      <c r="I376" s="230"/>
    </row>
    <row r="377" spans="1:9" x14ac:dyDescent="0.25">
      <c r="A377" s="142" t="s">
        <v>179</v>
      </c>
      <c r="B377" s="179"/>
      <c r="C377" s="179"/>
      <c r="D377" s="217"/>
      <c r="E377" s="218"/>
      <c r="F377" s="221"/>
      <c r="G377" s="223"/>
      <c r="H377" s="223"/>
      <c r="I377" s="230"/>
    </row>
    <row r="378" spans="1:9" x14ac:dyDescent="0.25">
      <c r="A378" s="142" t="s">
        <v>180</v>
      </c>
      <c r="B378" s="179"/>
      <c r="C378" s="179"/>
      <c r="D378" s="217"/>
      <c r="E378" s="218"/>
      <c r="F378" s="221"/>
      <c r="G378" s="223"/>
      <c r="H378" s="223"/>
      <c r="I378" s="230"/>
    </row>
    <row r="379" spans="1:9" x14ac:dyDescent="0.25">
      <c r="A379" s="142" t="s">
        <v>181</v>
      </c>
      <c r="B379" s="179"/>
      <c r="C379" s="179"/>
      <c r="D379" s="217"/>
      <c r="E379" s="218"/>
      <c r="F379" s="221"/>
      <c r="G379" s="223"/>
      <c r="H379" s="223"/>
      <c r="I379" s="230"/>
    </row>
    <row r="380" spans="1:9" x14ac:dyDescent="0.25">
      <c r="A380" s="142" t="s">
        <v>182</v>
      </c>
      <c r="B380" s="179"/>
      <c r="C380" s="179"/>
      <c r="D380" s="217"/>
      <c r="E380" s="218"/>
      <c r="F380" s="221"/>
      <c r="G380" s="223"/>
      <c r="H380" s="223"/>
      <c r="I380" s="230"/>
    </row>
    <row r="381" spans="1:9" x14ac:dyDescent="0.25">
      <c r="A381" s="142" t="s">
        <v>185</v>
      </c>
      <c r="B381" s="179"/>
      <c r="C381" s="179"/>
      <c r="D381" s="217"/>
      <c r="E381" s="218"/>
      <c r="F381" s="221"/>
      <c r="G381" s="223"/>
      <c r="H381" s="223"/>
      <c r="I381" s="230"/>
    </row>
    <row r="382" spans="1:9" x14ac:dyDescent="0.25">
      <c r="A382" s="142" t="s">
        <v>186</v>
      </c>
      <c r="B382" s="179"/>
      <c r="C382" s="179"/>
      <c r="D382" s="217"/>
      <c r="E382" s="218"/>
      <c r="F382" s="221"/>
      <c r="G382" s="223"/>
      <c r="H382" s="223"/>
      <c r="I382" s="230"/>
    </row>
    <row r="383" spans="1:9" x14ac:dyDescent="0.25">
      <c r="A383" s="142" t="s">
        <v>187</v>
      </c>
      <c r="B383" s="179"/>
      <c r="C383" s="179"/>
      <c r="D383" s="217"/>
      <c r="E383" s="218"/>
      <c r="F383" s="221"/>
      <c r="G383" s="223"/>
      <c r="H383" s="223"/>
      <c r="I383" s="230"/>
    </row>
    <row r="384" spans="1:9" x14ac:dyDescent="0.25">
      <c r="A384" s="142" t="s">
        <v>188</v>
      </c>
      <c r="B384" s="179"/>
      <c r="C384" s="179"/>
      <c r="D384" s="217"/>
      <c r="E384" s="218"/>
      <c r="F384" s="221"/>
      <c r="G384" s="223"/>
      <c r="H384" s="223"/>
      <c r="I384" s="230"/>
    </row>
    <row r="385" spans="1:9" x14ac:dyDescent="0.25">
      <c r="A385" s="142" t="s">
        <v>189</v>
      </c>
      <c r="B385" s="179"/>
      <c r="C385" s="179"/>
      <c r="D385" s="217"/>
      <c r="E385" s="218"/>
      <c r="F385" s="221"/>
      <c r="G385" s="223"/>
      <c r="H385" s="223"/>
      <c r="I385" s="230"/>
    </row>
    <row r="386" spans="1:9" x14ac:dyDescent="0.25">
      <c r="A386" s="142" t="s">
        <v>190</v>
      </c>
      <c r="B386" s="179"/>
      <c r="C386" s="179"/>
      <c r="D386" s="217"/>
      <c r="E386" s="218"/>
      <c r="F386" s="221"/>
      <c r="G386" s="223"/>
      <c r="H386" s="223"/>
      <c r="I386" s="230"/>
    </row>
    <row r="387" spans="1:9" x14ac:dyDescent="0.25">
      <c r="A387" s="142" t="s">
        <v>191</v>
      </c>
      <c r="B387" s="179"/>
      <c r="C387" s="179"/>
      <c r="D387" s="217"/>
      <c r="E387" s="218"/>
      <c r="F387" s="221"/>
      <c r="G387" s="223"/>
      <c r="H387" s="223"/>
      <c r="I387" s="230"/>
    </row>
    <row r="388" spans="1:9" x14ac:dyDescent="0.25">
      <c r="A388" s="142" t="s">
        <v>192</v>
      </c>
      <c r="B388" s="179"/>
      <c r="C388" s="179"/>
      <c r="D388" s="217"/>
      <c r="E388" s="218"/>
      <c r="F388" s="221"/>
      <c r="G388" s="223"/>
      <c r="H388" s="223"/>
      <c r="I388" s="230"/>
    </row>
    <row r="389" spans="1:9" x14ac:dyDescent="0.25">
      <c r="A389" s="142" t="s">
        <v>193</v>
      </c>
      <c r="B389" s="179"/>
      <c r="C389" s="179"/>
      <c r="D389" s="217"/>
      <c r="E389" s="218"/>
      <c r="F389" s="221"/>
      <c r="G389" s="223"/>
      <c r="H389" s="223"/>
      <c r="I389" s="230"/>
    </row>
    <row r="390" spans="1:9" x14ac:dyDescent="0.25">
      <c r="A390" s="142" t="s">
        <v>194</v>
      </c>
      <c r="B390" s="179"/>
      <c r="C390" s="179"/>
      <c r="D390" s="217"/>
      <c r="E390" s="218"/>
      <c r="F390" s="221"/>
      <c r="G390" s="223"/>
      <c r="H390" s="223"/>
      <c r="I390" s="230"/>
    </row>
    <row r="391" spans="1:9" x14ac:dyDescent="0.25">
      <c r="A391" s="142" t="s">
        <v>195</v>
      </c>
      <c r="B391" s="179"/>
      <c r="C391" s="179"/>
      <c r="D391" s="217"/>
      <c r="E391" s="218"/>
      <c r="F391" s="221"/>
      <c r="G391" s="223"/>
      <c r="H391" s="223"/>
      <c r="I391" s="230"/>
    </row>
    <row r="392" spans="1:9" x14ac:dyDescent="0.25">
      <c r="A392" s="142" t="s">
        <v>196</v>
      </c>
      <c r="B392" s="179"/>
      <c r="C392" s="179"/>
      <c r="D392" s="217"/>
      <c r="E392" s="218"/>
      <c r="F392" s="221"/>
      <c r="G392" s="223"/>
      <c r="H392" s="223"/>
      <c r="I392" s="230"/>
    </row>
    <row r="393" spans="1:9" x14ac:dyDescent="0.25">
      <c r="A393" s="142" t="s">
        <v>197</v>
      </c>
      <c r="B393" s="179"/>
      <c r="C393" s="179"/>
      <c r="D393" s="217"/>
      <c r="E393" s="218"/>
      <c r="F393" s="221"/>
      <c r="G393" s="223"/>
      <c r="H393" s="223"/>
      <c r="I393" s="230"/>
    </row>
    <row r="394" spans="1:9" x14ac:dyDescent="0.25">
      <c r="A394" s="142" t="s">
        <v>198</v>
      </c>
      <c r="B394" s="179"/>
      <c r="C394" s="179"/>
      <c r="D394" s="217"/>
      <c r="E394" s="218"/>
      <c r="F394" s="221"/>
      <c r="G394" s="223"/>
      <c r="H394" s="223"/>
      <c r="I394" s="230"/>
    </row>
    <row r="395" spans="1:9" x14ac:dyDescent="0.25">
      <c r="A395" s="142" t="s">
        <v>199</v>
      </c>
      <c r="B395" s="179"/>
      <c r="C395" s="179"/>
      <c r="D395" s="217"/>
      <c r="E395" s="218"/>
      <c r="F395" s="221"/>
      <c r="G395" s="223"/>
      <c r="H395" s="223"/>
      <c r="I395" s="230"/>
    </row>
    <row r="396" spans="1:9" x14ac:dyDescent="0.25">
      <c r="A396" s="142" t="s">
        <v>200</v>
      </c>
      <c r="B396" s="179"/>
      <c r="C396" s="179"/>
      <c r="D396" s="217"/>
      <c r="E396" s="218"/>
      <c r="F396" s="221"/>
      <c r="G396" s="223"/>
      <c r="H396" s="223"/>
      <c r="I396" s="230"/>
    </row>
    <row r="397" spans="1:9" x14ac:dyDescent="0.25">
      <c r="A397" s="142" t="s">
        <v>201</v>
      </c>
      <c r="B397" s="179"/>
      <c r="C397" s="179"/>
      <c r="D397" s="217"/>
      <c r="E397" s="218"/>
      <c r="F397" s="221"/>
      <c r="G397" s="223"/>
      <c r="H397" s="223"/>
      <c r="I397" s="230"/>
    </row>
    <row r="398" spans="1:9" x14ac:dyDescent="0.25">
      <c r="A398" s="142" t="s">
        <v>202</v>
      </c>
      <c r="B398" s="179"/>
      <c r="C398" s="179"/>
      <c r="D398" s="217"/>
      <c r="E398" s="218"/>
      <c r="F398" s="221"/>
      <c r="G398" s="223"/>
      <c r="H398" s="223"/>
      <c r="I398" s="230"/>
    </row>
    <row r="399" spans="1:9" x14ac:dyDescent="0.25">
      <c r="A399" s="142" t="s">
        <v>203</v>
      </c>
      <c r="B399" s="179"/>
      <c r="C399" s="179"/>
      <c r="D399" s="217"/>
      <c r="E399" s="218"/>
      <c r="F399" s="221"/>
      <c r="G399" s="223"/>
      <c r="H399" s="223"/>
      <c r="I399" s="230"/>
    </row>
    <row r="400" spans="1:9" x14ac:dyDescent="0.25">
      <c r="A400" s="142" t="s">
        <v>204</v>
      </c>
      <c r="B400" s="180"/>
      <c r="C400" s="180"/>
      <c r="D400" s="219"/>
      <c r="E400" s="220"/>
      <c r="F400" s="222"/>
      <c r="G400" s="224"/>
      <c r="H400" s="224"/>
      <c r="I400" s="231"/>
    </row>
    <row r="401" spans="1:9" x14ac:dyDescent="0.25">
      <c r="A401" s="120"/>
      <c r="B401" s="120"/>
      <c r="C401" s="120"/>
      <c r="D401" s="120"/>
      <c r="E401" s="120"/>
      <c r="F401" s="120"/>
      <c r="G401" s="120"/>
      <c r="H401" s="120"/>
      <c r="I401" s="120"/>
    </row>
    <row r="402" spans="1:9" x14ac:dyDescent="0.25">
      <c r="A402" s="158" t="str">
        <f>'Istkosten Netzreserve'!B239</f>
        <v>Kraftwerk 10</v>
      </c>
      <c r="B402" s="158" t="s">
        <v>55</v>
      </c>
      <c r="C402" s="158" t="s">
        <v>56</v>
      </c>
      <c r="D402" s="225" t="s">
        <v>87</v>
      </c>
      <c r="E402" s="226" t="s">
        <v>41</v>
      </c>
      <c r="F402" s="227" t="s">
        <v>94</v>
      </c>
      <c r="G402" s="228" t="s">
        <v>62</v>
      </c>
      <c r="H402" s="228" t="s">
        <v>60</v>
      </c>
      <c r="I402" s="229" t="s">
        <v>3</v>
      </c>
    </row>
    <row r="403" spans="1:9" x14ac:dyDescent="0.25">
      <c r="A403" s="119" t="str">
        <f>'Istkosten Netzreserve'!B245</f>
        <v xml:space="preserve">Wiederherstellung der Betriebsbereitschaft </v>
      </c>
      <c r="B403" s="394"/>
      <c r="C403" s="395"/>
      <c r="D403" s="388"/>
      <c r="E403" s="389">
        <f>SUM(E405:E444)</f>
        <v>0</v>
      </c>
      <c r="F403" s="390">
        <f>SUM(F405:F444)</f>
        <v>0</v>
      </c>
      <c r="G403" s="391"/>
      <c r="H403" s="391"/>
      <c r="I403" s="392"/>
    </row>
    <row r="404" spans="1:9" x14ac:dyDescent="0.25">
      <c r="A404" s="106"/>
      <c r="B404" s="396"/>
      <c r="C404" s="397"/>
      <c r="D404" s="388"/>
      <c r="E404" s="388"/>
      <c r="F404" s="390"/>
      <c r="G404" s="391"/>
      <c r="H404" s="391"/>
      <c r="I404" s="392"/>
    </row>
    <row r="405" spans="1:9" x14ac:dyDescent="0.25">
      <c r="A405" s="142" t="s">
        <v>44</v>
      </c>
      <c r="B405" s="179"/>
      <c r="C405" s="179"/>
      <c r="D405" s="217"/>
      <c r="E405" s="218"/>
      <c r="F405" s="221"/>
      <c r="G405" s="223"/>
      <c r="H405" s="223"/>
      <c r="I405" s="230"/>
    </row>
    <row r="406" spans="1:9" x14ac:dyDescent="0.25">
      <c r="A406" s="142" t="s">
        <v>45</v>
      </c>
      <c r="B406" s="179"/>
      <c r="C406" s="179"/>
      <c r="D406" s="217"/>
      <c r="E406" s="218"/>
      <c r="F406" s="221"/>
      <c r="G406" s="223"/>
      <c r="H406" s="223"/>
      <c r="I406" s="230"/>
    </row>
    <row r="407" spans="1:9" x14ac:dyDescent="0.25">
      <c r="A407" s="142" t="s">
        <v>46</v>
      </c>
      <c r="B407" s="179"/>
      <c r="C407" s="179"/>
      <c r="D407" s="217"/>
      <c r="E407" s="218"/>
      <c r="F407" s="221"/>
      <c r="G407" s="223"/>
      <c r="H407" s="223"/>
      <c r="I407" s="230"/>
    </row>
    <row r="408" spans="1:9" x14ac:dyDescent="0.25">
      <c r="A408" s="142" t="s">
        <v>47</v>
      </c>
      <c r="B408" s="179"/>
      <c r="C408" s="179"/>
      <c r="D408" s="217"/>
      <c r="E408" s="218"/>
      <c r="F408" s="221"/>
      <c r="G408" s="223"/>
      <c r="H408" s="223"/>
      <c r="I408" s="230"/>
    </row>
    <row r="409" spans="1:9" x14ac:dyDescent="0.25">
      <c r="A409" s="142" t="s">
        <v>48</v>
      </c>
      <c r="B409" s="179"/>
      <c r="C409" s="179"/>
      <c r="D409" s="217"/>
      <c r="E409" s="218"/>
      <c r="F409" s="221"/>
      <c r="G409" s="223"/>
      <c r="H409" s="223"/>
      <c r="I409" s="230"/>
    </row>
    <row r="410" spans="1:9" x14ac:dyDescent="0.25">
      <c r="A410" s="142" t="s">
        <v>49</v>
      </c>
      <c r="B410" s="179"/>
      <c r="C410" s="179"/>
      <c r="D410" s="217"/>
      <c r="E410" s="218"/>
      <c r="F410" s="221"/>
      <c r="G410" s="223"/>
      <c r="H410" s="223"/>
      <c r="I410" s="230"/>
    </row>
    <row r="411" spans="1:9" x14ac:dyDescent="0.25">
      <c r="A411" s="142" t="s">
        <v>50</v>
      </c>
      <c r="B411" s="179"/>
      <c r="C411" s="179"/>
      <c r="D411" s="217"/>
      <c r="E411" s="218"/>
      <c r="F411" s="221"/>
      <c r="G411" s="223"/>
      <c r="H411" s="223"/>
      <c r="I411" s="230"/>
    </row>
    <row r="412" spans="1:9" x14ac:dyDescent="0.25">
      <c r="A412" s="142" t="s">
        <v>51</v>
      </c>
      <c r="B412" s="179"/>
      <c r="C412" s="179"/>
      <c r="D412" s="217"/>
      <c r="E412" s="218"/>
      <c r="F412" s="221"/>
      <c r="G412" s="223"/>
      <c r="H412" s="223"/>
      <c r="I412" s="230"/>
    </row>
    <row r="413" spans="1:9" x14ac:dyDescent="0.25">
      <c r="A413" s="142" t="s">
        <v>52</v>
      </c>
      <c r="B413" s="179"/>
      <c r="C413" s="179"/>
      <c r="D413" s="217"/>
      <c r="E413" s="218"/>
      <c r="F413" s="221"/>
      <c r="G413" s="223"/>
      <c r="H413" s="223"/>
      <c r="I413" s="230"/>
    </row>
    <row r="414" spans="1:9" x14ac:dyDescent="0.25">
      <c r="A414" s="142" t="s">
        <v>53</v>
      </c>
      <c r="B414" s="179"/>
      <c r="C414" s="179"/>
      <c r="D414" s="217"/>
      <c r="E414" s="218"/>
      <c r="F414" s="221"/>
      <c r="G414" s="223"/>
      <c r="H414" s="223"/>
      <c r="I414" s="230"/>
    </row>
    <row r="415" spans="1:9" x14ac:dyDescent="0.25">
      <c r="A415" s="142" t="s">
        <v>173</v>
      </c>
      <c r="B415" s="179"/>
      <c r="C415" s="179"/>
      <c r="D415" s="217"/>
      <c r="E415" s="218"/>
      <c r="F415" s="221"/>
      <c r="G415" s="223"/>
      <c r="H415" s="223"/>
      <c r="I415" s="230"/>
    </row>
    <row r="416" spans="1:9" x14ac:dyDescent="0.25">
      <c r="A416" s="142" t="s">
        <v>174</v>
      </c>
      <c r="B416" s="179"/>
      <c r="C416" s="179"/>
      <c r="D416" s="217"/>
      <c r="E416" s="218"/>
      <c r="F416" s="221"/>
      <c r="G416" s="223"/>
      <c r="H416" s="223"/>
      <c r="I416" s="230"/>
    </row>
    <row r="417" spans="1:9" x14ac:dyDescent="0.25">
      <c r="A417" s="142" t="s">
        <v>175</v>
      </c>
      <c r="B417" s="179"/>
      <c r="C417" s="179"/>
      <c r="D417" s="217"/>
      <c r="E417" s="218"/>
      <c r="F417" s="221"/>
      <c r="G417" s="223"/>
      <c r="H417" s="223"/>
      <c r="I417" s="230"/>
    </row>
    <row r="418" spans="1:9" x14ac:dyDescent="0.25">
      <c r="A418" s="142" t="s">
        <v>176</v>
      </c>
      <c r="B418" s="179"/>
      <c r="C418" s="179"/>
      <c r="D418" s="217"/>
      <c r="E418" s="218"/>
      <c r="F418" s="221"/>
      <c r="G418" s="223"/>
      <c r="H418" s="223"/>
      <c r="I418" s="230"/>
    </row>
    <row r="419" spans="1:9" x14ac:dyDescent="0.25">
      <c r="A419" s="142" t="s">
        <v>177</v>
      </c>
      <c r="B419" s="179"/>
      <c r="C419" s="179"/>
      <c r="D419" s="217"/>
      <c r="E419" s="218"/>
      <c r="F419" s="221"/>
      <c r="G419" s="223"/>
      <c r="H419" s="223"/>
      <c r="I419" s="230"/>
    </row>
    <row r="420" spans="1:9" x14ac:dyDescent="0.25">
      <c r="A420" s="142" t="s">
        <v>178</v>
      </c>
      <c r="B420" s="179"/>
      <c r="C420" s="179"/>
      <c r="D420" s="217"/>
      <c r="E420" s="218"/>
      <c r="F420" s="221"/>
      <c r="G420" s="223"/>
      <c r="H420" s="223"/>
      <c r="I420" s="230"/>
    </row>
    <row r="421" spans="1:9" x14ac:dyDescent="0.25">
      <c r="A421" s="142" t="s">
        <v>179</v>
      </c>
      <c r="B421" s="179"/>
      <c r="C421" s="179"/>
      <c r="D421" s="217"/>
      <c r="E421" s="218"/>
      <c r="F421" s="221"/>
      <c r="G421" s="223"/>
      <c r="H421" s="223"/>
      <c r="I421" s="230"/>
    </row>
    <row r="422" spans="1:9" x14ac:dyDescent="0.25">
      <c r="A422" s="142" t="s">
        <v>180</v>
      </c>
      <c r="B422" s="179"/>
      <c r="C422" s="179"/>
      <c r="D422" s="217"/>
      <c r="E422" s="218"/>
      <c r="F422" s="221"/>
      <c r="G422" s="223"/>
      <c r="H422" s="223"/>
      <c r="I422" s="230"/>
    </row>
    <row r="423" spans="1:9" x14ac:dyDescent="0.25">
      <c r="A423" s="142" t="s">
        <v>181</v>
      </c>
      <c r="B423" s="179"/>
      <c r="C423" s="179"/>
      <c r="D423" s="217"/>
      <c r="E423" s="218"/>
      <c r="F423" s="221"/>
      <c r="G423" s="223"/>
      <c r="H423" s="223"/>
      <c r="I423" s="230"/>
    </row>
    <row r="424" spans="1:9" x14ac:dyDescent="0.25">
      <c r="A424" s="142" t="s">
        <v>182</v>
      </c>
      <c r="B424" s="179"/>
      <c r="C424" s="179"/>
      <c r="D424" s="217"/>
      <c r="E424" s="218"/>
      <c r="F424" s="221"/>
      <c r="G424" s="223"/>
      <c r="H424" s="223"/>
      <c r="I424" s="230"/>
    </row>
    <row r="425" spans="1:9" x14ac:dyDescent="0.25">
      <c r="A425" s="142" t="s">
        <v>185</v>
      </c>
      <c r="B425" s="179"/>
      <c r="C425" s="179"/>
      <c r="D425" s="217"/>
      <c r="E425" s="218"/>
      <c r="F425" s="221"/>
      <c r="G425" s="223"/>
      <c r="H425" s="223"/>
      <c r="I425" s="230"/>
    </row>
    <row r="426" spans="1:9" x14ac:dyDescent="0.25">
      <c r="A426" s="142" t="s">
        <v>186</v>
      </c>
      <c r="B426" s="179"/>
      <c r="C426" s="179"/>
      <c r="D426" s="217"/>
      <c r="E426" s="218"/>
      <c r="F426" s="221"/>
      <c r="G426" s="223"/>
      <c r="H426" s="223"/>
      <c r="I426" s="230"/>
    </row>
    <row r="427" spans="1:9" x14ac:dyDescent="0.25">
      <c r="A427" s="142" t="s">
        <v>187</v>
      </c>
      <c r="B427" s="179"/>
      <c r="C427" s="179"/>
      <c r="D427" s="217"/>
      <c r="E427" s="218"/>
      <c r="F427" s="221"/>
      <c r="G427" s="223"/>
      <c r="H427" s="223"/>
      <c r="I427" s="230"/>
    </row>
    <row r="428" spans="1:9" x14ac:dyDescent="0.25">
      <c r="A428" s="142" t="s">
        <v>188</v>
      </c>
      <c r="B428" s="179"/>
      <c r="C428" s="179"/>
      <c r="D428" s="217"/>
      <c r="E428" s="218"/>
      <c r="F428" s="221"/>
      <c r="G428" s="223"/>
      <c r="H428" s="223"/>
      <c r="I428" s="230"/>
    </row>
    <row r="429" spans="1:9" x14ac:dyDescent="0.25">
      <c r="A429" s="142" t="s">
        <v>189</v>
      </c>
      <c r="B429" s="179"/>
      <c r="C429" s="179"/>
      <c r="D429" s="217"/>
      <c r="E429" s="218"/>
      <c r="F429" s="221"/>
      <c r="G429" s="223"/>
      <c r="H429" s="223"/>
      <c r="I429" s="230"/>
    </row>
    <row r="430" spans="1:9" x14ac:dyDescent="0.25">
      <c r="A430" s="142" t="s">
        <v>190</v>
      </c>
      <c r="B430" s="179"/>
      <c r="C430" s="179"/>
      <c r="D430" s="217"/>
      <c r="E430" s="218"/>
      <c r="F430" s="221"/>
      <c r="G430" s="223"/>
      <c r="H430" s="223"/>
      <c r="I430" s="230"/>
    </row>
    <row r="431" spans="1:9" x14ac:dyDescent="0.25">
      <c r="A431" s="142" t="s">
        <v>191</v>
      </c>
      <c r="B431" s="179"/>
      <c r="C431" s="179"/>
      <c r="D431" s="217"/>
      <c r="E431" s="218"/>
      <c r="F431" s="221"/>
      <c r="G431" s="223"/>
      <c r="H431" s="223"/>
      <c r="I431" s="230"/>
    </row>
    <row r="432" spans="1:9" x14ac:dyDescent="0.25">
      <c r="A432" s="142" t="s">
        <v>192</v>
      </c>
      <c r="B432" s="179"/>
      <c r="C432" s="179"/>
      <c r="D432" s="217"/>
      <c r="E432" s="218"/>
      <c r="F432" s="221"/>
      <c r="G432" s="223"/>
      <c r="H432" s="223"/>
      <c r="I432" s="230"/>
    </row>
    <row r="433" spans="1:9" x14ac:dyDescent="0.25">
      <c r="A433" s="142" t="s">
        <v>193</v>
      </c>
      <c r="B433" s="179"/>
      <c r="C433" s="179"/>
      <c r="D433" s="217"/>
      <c r="E433" s="218"/>
      <c r="F433" s="221"/>
      <c r="G433" s="223"/>
      <c r="H433" s="223"/>
      <c r="I433" s="230"/>
    </row>
    <row r="434" spans="1:9" x14ac:dyDescent="0.25">
      <c r="A434" s="142" t="s">
        <v>194</v>
      </c>
      <c r="B434" s="179"/>
      <c r="C434" s="179"/>
      <c r="D434" s="217"/>
      <c r="E434" s="218"/>
      <c r="F434" s="221"/>
      <c r="G434" s="223"/>
      <c r="H434" s="223"/>
      <c r="I434" s="230"/>
    </row>
    <row r="435" spans="1:9" x14ac:dyDescent="0.25">
      <c r="A435" s="142" t="s">
        <v>195</v>
      </c>
      <c r="B435" s="179"/>
      <c r="C435" s="179"/>
      <c r="D435" s="217"/>
      <c r="E435" s="218"/>
      <c r="F435" s="221"/>
      <c r="G435" s="223"/>
      <c r="H435" s="223"/>
      <c r="I435" s="230"/>
    </row>
    <row r="436" spans="1:9" x14ac:dyDescent="0.25">
      <c r="A436" s="142" t="s">
        <v>196</v>
      </c>
      <c r="B436" s="179"/>
      <c r="C436" s="179"/>
      <c r="D436" s="217"/>
      <c r="E436" s="218"/>
      <c r="F436" s="221"/>
      <c r="G436" s="223"/>
      <c r="H436" s="223"/>
      <c r="I436" s="230"/>
    </row>
    <row r="437" spans="1:9" x14ac:dyDescent="0.25">
      <c r="A437" s="142" t="s">
        <v>197</v>
      </c>
      <c r="B437" s="179"/>
      <c r="C437" s="179"/>
      <c r="D437" s="217"/>
      <c r="E437" s="218"/>
      <c r="F437" s="221"/>
      <c r="G437" s="223"/>
      <c r="H437" s="223"/>
      <c r="I437" s="230"/>
    </row>
    <row r="438" spans="1:9" x14ac:dyDescent="0.25">
      <c r="A438" s="142" t="s">
        <v>198</v>
      </c>
      <c r="B438" s="179"/>
      <c r="C438" s="179"/>
      <c r="D438" s="217"/>
      <c r="E438" s="218"/>
      <c r="F438" s="221"/>
      <c r="G438" s="223"/>
      <c r="H438" s="223"/>
      <c r="I438" s="230"/>
    </row>
    <row r="439" spans="1:9" x14ac:dyDescent="0.25">
      <c r="A439" s="142" t="s">
        <v>199</v>
      </c>
      <c r="B439" s="179"/>
      <c r="C439" s="179"/>
      <c r="D439" s="217"/>
      <c r="E439" s="218"/>
      <c r="F439" s="221"/>
      <c r="G439" s="223"/>
      <c r="H439" s="223"/>
      <c r="I439" s="230"/>
    </row>
    <row r="440" spans="1:9" x14ac:dyDescent="0.25">
      <c r="A440" s="142" t="s">
        <v>200</v>
      </c>
      <c r="B440" s="179"/>
      <c r="C440" s="179"/>
      <c r="D440" s="217"/>
      <c r="E440" s="218"/>
      <c r="F440" s="221"/>
      <c r="G440" s="223"/>
      <c r="H440" s="223"/>
      <c r="I440" s="230"/>
    </row>
    <row r="441" spans="1:9" x14ac:dyDescent="0.25">
      <c r="A441" s="142" t="s">
        <v>201</v>
      </c>
      <c r="B441" s="179"/>
      <c r="C441" s="179"/>
      <c r="D441" s="217"/>
      <c r="E441" s="218"/>
      <c r="F441" s="221"/>
      <c r="G441" s="223"/>
      <c r="H441" s="223"/>
      <c r="I441" s="230"/>
    </row>
    <row r="442" spans="1:9" x14ac:dyDescent="0.25">
      <c r="A442" s="142" t="s">
        <v>202</v>
      </c>
      <c r="B442" s="180"/>
      <c r="C442" s="180"/>
      <c r="D442" s="219"/>
      <c r="E442" s="220"/>
      <c r="F442" s="222"/>
      <c r="G442" s="224"/>
      <c r="H442" s="224"/>
      <c r="I442" s="231"/>
    </row>
    <row r="443" spans="1:9" x14ac:dyDescent="0.25">
      <c r="A443" s="142" t="s">
        <v>203</v>
      </c>
      <c r="B443" s="180"/>
      <c r="C443" s="180"/>
      <c r="D443" s="219"/>
      <c r="E443" s="220"/>
      <c r="F443" s="222"/>
      <c r="G443" s="224"/>
      <c r="H443" s="224"/>
      <c r="I443" s="231"/>
    </row>
    <row r="444" spans="1:9" x14ac:dyDescent="0.25">
      <c r="A444" s="142" t="s">
        <v>204</v>
      </c>
      <c r="B444" s="180"/>
      <c r="C444" s="180"/>
      <c r="D444" s="219"/>
      <c r="E444" s="220"/>
      <c r="F444" s="222"/>
      <c r="G444" s="224"/>
      <c r="H444" s="224"/>
      <c r="I444" s="231"/>
    </row>
  </sheetData>
  <sheetProtection algorithmName="SHA-512" hashValue="4OCj/pj3WKodGGSXKBM8o+pxlg29aL8WWdbKUZ+6zK+sHTPU2Q3WDCUWARe2YY+eAtk7fXtmHMTbNC4hzu3wkw==" saltValue="IILVA08g4kXc7LF+aY6AQA==" spinCount="100000" sheet="1" insertRows="0" selectLockedCells="1"/>
  <protectedRanges>
    <protectedRange sqref="A4:F4" name="Bereich2"/>
    <protectedRange sqref="A6 A50 A94 A138 A182 A226 A270 A314 A358 A402 E7:G8 A7:C8 A51:C52 A95:C96 A139:C140 A183:C184 A227:C228 A271:C272 A315:C316 A359:C360 A403:C404 E51:G52 E95:G96 E139:G140 E183:G184 E227:G228 E271:G272 E315:G316 E359:G360 E403:G404" name="Bereich2_1"/>
    <protectedRange sqref="A1" name="Bereich2_2"/>
  </protectedRanges>
  <dataValidations count="1">
    <dataValidation allowBlank="1" showInputMessage="1" sqref="F405:F444 F9:F48 F53:F92 F97:F136 F141:F180 F185:F224 F229:F268 F273:F312 F317:F356 F361:F400"/>
  </dataValidations>
  <pageMargins left="0.7" right="0.7" top="0.78740157499999996" bottom="0.78740157499999996"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'+'!$B$29:$B$31</xm:f>
          </x14:formula1>
          <xm:sqref>H405:H444 H9:H48 H53:H92 H97:H136 H141:H180 H185:H224 H229:H268 H273:H312 H317:H356 H361:H400</xm:sqref>
        </x14:dataValidation>
        <x14:dataValidation type="list" allowBlank="1" showInputMessage="1" showErrorMessage="1">
          <x14:formula1>
            <xm:f>'+'!$B$21:$B$25</xm:f>
          </x14:formula1>
          <xm:sqref>G9:G48 G53:G92 G97:G136 G141:G180 G185:G224 G229:G268 G273:G312 G317:G356 G361:G400 G405:G444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theme="6" tint="0.39997558519241921"/>
  </sheetPr>
  <dimension ref="A1:G243"/>
  <sheetViews>
    <sheetView topLeftCell="A3" workbookViewId="0">
      <selection activeCell="C40" sqref="C40"/>
    </sheetView>
  </sheetViews>
  <sheetFormatPr baseColWidth="10" defaultColWidth="9.140625" defaultRowHeight="15" x14ac:dyDescent="0.25"/>
  <cols>
    <col min="1" max="1" width="9.140625" style="27"/>
    <col min="2" max="2" width="73" style="27" bestFit="1" customWidth="1"/>
    <col min="3" max="3" width="21.7109375" style="27" customWidth="1"/>
    <col min="4" max="4" width="28.140625" style="27" customWidth="1"/>
    <col min="5" max="16384" width="9.140625" style="27"/>
  </cols>
  <sheetData>
    <row r="1" spans="1:7" ht="23.25" x14ac:dyDescent="0.35">
      <c r="B1" s="8" t="s">
        <v>320</v>
      </c>
      <c r="D1" s="9"/>
    </row>
    <row r="2" spans="1:7" ht="15.75" thickBot="1" x14ac:dyDescent="0.3"/>
    <row r="3" spans="1:7" ht="46.5" customHeight="1" thickTop="1" thickBot="1" x14ac:dyDescent="0.3">
      <c r="B3" s="75"/>
      <c r="C3" s="76" t="s">
        <v>309</v>
      </c>
      <c r="D3" s="77" t="s">
        <v>3</v>
      </c>
    </row>
    <row r="4" spans="1:7" ht="19.5" thickTop="1" x14ac:dyDescent="0.3">
      <c r="B4" s="78" t="s">
        <v>271</v>
      </c>
      <c r="C4" s="143">
        <f>C15</f>
        <v>0</v>
      </c>
      <c r="D4" s="80"/>
    </row>
    <row r="5" spans="1:7" ht="16.5" customHeight="1" x14ac:dyDescent="0.3">
      <c r="B5" s="81" t="s">
        <v>300</v>
      </c>
      <c r="C5" s="79">
        <f>SUM(C16)</f>
        <v>0</v>
      </c>
      <c r="D5" s="80"/>
    </row>
    <row r="6" spans="1:7" ht="16.5" customHeight="1" x14ac:dyDescent="0.25">
      <c r="B6" s="81" t="s">
        <v>284</v>
      </c>
      <c r="C6" s="144">
        <f>SUM(C17,)</f>
        <v>0</v>
      </c>
      <c r="D6" s="80"/>
    </row>
    <row r="7" spans="1:7" x14ac:dyDescent="0.25">
      <c r="B7" s="81" t="s">
        <v>11</v>
      </c>
      <c r="C7" s="144">
        <f>SUM(C18,)</f>
        <v>0</v>
      </c>
      <c r="D7" s="82"/>
    </row>
    <row r="8" spans="1:7" x14ac:dyDescent="0.25">
      <c r="B8" s="81" t="s">
        <v>34</v>
      </c>
      <c r="C8" s="144">
        <f>C19</f>
        <v>0</v>
      </c>
      <c r="D8" s="82"/>
    </row>
    <row r="9" spans="1:7" x14ac:dyDescent="0.25">
      <c r="B9" s="85" t="s">
        <v>12</v>
      </c>
      <c r="C9" s="145">
        <f>SUM(C20)</f>
        <v>0</v>
      </c>
      <c r="D9" s="82"/>
    </row>
    <row r="10" spans="1:7" x14ac:dyDescent="0.25">
      <c r="A10" s="528"/>
      <c r="B10" s="85" t="s">
        <v>228</v>
      </c>
      <c r="C10" s="145">
        <f>SUM(C21)</f>
        <v>0</v>
      </c>
      <c r="D10" s="82"/>
    </row>
    <row r="11" spans="1:7" x14ac:dyDescent="0.25">
      <c r="A11" s="528"/>
      <c r="B11" s="85" t="s">
        <v>90</v>
      </c>
      <c r="C11" s="145">
        <f>SUM(C22)</f>
        <v>0</v>
      </c>
      <c r="D11" s="82"/>
    </row>
    <row r="12" spans="1:7" ht="15.75" thickBot="1" x14ac:dyDescent="0.3">
      <c r="A12" s="528"/>
      <c r="B12" s="85" t="s">
        <v>98</v>
      </c>
      <c r="C12" s="382">
        <f>SUM(C23)</f>
        <v>0</v>
      </c>
      <c r="D12" s="82"/>
    </row>
    <row r="13" spans="1:7" ht="18.75" x14ac:dyDescent="0.3">
      <c r="B13" s="523"/>
      <c r="C13" s="524"/>
      <c r="D13" s="525"/>
    </row>
    <row r="14" spans="1:7" ht="15.75" thickBot="1" x14ac:dyDescent="0.3">
      <c r="B14" s="118"/>
      <c r="C14" s="526"/>
      <c r="D14" s="527"/>
    </row>
    <row r="15" spans="1:7" ht="18.75" x14ac:dyDescent="0.3">
      <c r="B15" s="58" t="s">
        <v>272</v>
      </c>
      <c r="C15" s="148">
        <f>C17+C18+C19+C20+C21+C22-C23</f>
        <v>0</v>
      </c>
      <c r="D15" s="18"/>
      <c r="F15" s="316"/>
      <c r="G15" s="316"/>
    </row>
    <row r="16" spans="1:7" x14ac:dyDescent="0.25">
      <c r="B16" s="19" t="s">
        <v>300</v>
      </c>
      <c r="C16" s="53">
        <f>SUM(C26,C48,C70,C92,C114,C136,C158,C180,C202,C224)</f>
        <v>0</v>
      </c>
      <c r="D16" s="20"/>
    </row>
    <row r="17" spans="2:4" x14ac:dyDescent="0.25">
      <c r="B17" s="19" t="s">
        <v>284</v>
      </c>
      <c r="C17" s="149">
        <f>SUM(C28,C50,C72,C94,C116,C138,C160,C182,C204,C226)</f>
        <v>0</v>
      </c>
      <c r="D17" s="20"/>
    </row>
    <row r="18" spans="2:4" x14ac:dyDescent="0.25">
      <c r="B18" s="21" t="s">
        <v>13</v>
      </c>
      <c r="C18" s="149">
        <f>SUM(C29,C51,C73,C95,C117,C139,C161,C183,C205,C227)</f>
        <v>0</v>
      </c>
      <c r="D18" s="22"/>
    </row>
    <row r="19" spans="2:4" x14ac:dyDescent="0.25">
      <c r="B19" s="21" t="s">
        <v>34</v>
      </c>
      <c r="C19" s="149">
        <f>SUM(C31,C53,C75,C97,C119,C141,C163,C185,C207,C229)</f>
        <v>0</v>
      </c>
      <c r="D19" s="22"/>
    </row>
    <row r="20" spans="2:4" x14ac:dyDescent="0.25">
      <c r="B20" s="114" t="s">
        <v>12</v>
      </c>
      <c r="C20" s="150">
        <f>SUM(C38,C60,C82,C104,C126,C148,C170,C192,C214,C236)</f>
        <v>0</v>
      </c>
      <c r="D20" s="115"/>
    </row>
    <row r="21" spans="2:4" x14ac:dyDescent="0.25">
      <c r="B21" s="236" t="s">
        <v>228</v>
      </c>
      <c r="C21" s="149">
        <f>SUM(C40,C62,C84,C106,C128,C150,C172,C194,C216,C238)</f>
        <v>0</v>
      </c>
      <c r="D21" s="237"/>
    </row>
    <row r="22" spans="2:4" x14ac:dyDescent="0.25">
      <c r="B22" s="236" t="s">
        <v>90</v>
      </c>
      <c r="C22" s="149">
        <f>SUM(C42,C64,C86,C108,C130,C152,C174,C196,C218,C240)</f>
        <v>0</v>
      </c>
      <c r="D22" s="237"/>
    </row>
    <row r="23" spans="2:4" ht="15.75" thickBot="1" x14ac:dyDescent="0.3">
      <c r="B23" s="238" t="s">
        <v>98</v>
      </c>
      <c r="C23" s="198">
        <f>SUM(C44,C66,C88,C110,C132,C154,C176,C198,C220,C242)</f>
        <v>0</v>
      </c>
      <c r="D23" s="239"/>
    </row>
    <row r="24" spans="2:4" ht="15.75" thickBot="1" x14ac:dyDescent="0.3">
      <c r="B24" s="4"/>
      <c r="C24" s="25"/>
      <c r="D24" s="17"/>
    </row>
    <row r="25" spans="2:4" x14ac:dyDescent="0.25">
      <c r="B25" s="176" t="s">
        <v>274</v>
      </c>
      <c r="C25" s="152">
        <f>C28+C29+C31+C38+C40+C42-C44</f>
        <v>0</v>
      </c>
      <c r="D25" s="18"/>
    </row>
    <row r="26" spans="2:4" x14ac:dyDescent="0.25">
      <c r="B26" s="19" t="s">
        <v>300</v>
      </c>
      <c r="C26" s="424">
        <v>0</v>
      </c>
      <c r="D26" s="187"/>
    </row>
    <row r="27" spans="2:4" x14ac:dyDescent="0.25">
      <c r="B27" s="19"/>
      <c r="C27" s="537"/>
      <c r="D27" s="536"/>
    </row>
    <row r="28" spans="2:4" x14ac:dyDescent="0.25">
      <c r="B28" s="19" t="s">
        <v>284</v>
      </c>
      <c r="C28" s="171">
        <v>0</v>
      </c>
      <c r="D28" s="187"/>
    </row>
    <row r="29" spans="2:4" x14ac:dyDescent="0.25">
      <c r="B29" s="329" t="s">
        <v>11</v>
      </c>
      <c r="C29" s="171">
        <v>0</v>
      </c>
      <c r="D29" s="188"/>
    </row>
    <row r="30" spans="2:4" x14ac:dyDescent="0.25">
      <c r="B30" s="21"/>
      <c r="C30" s="149"/>
      <c r="D30" s="128"/>
    </row>
    <row r="31" spans="2:4" x14ac:dyDescent="0.25">
      <c r="B31" s="329" t="s">
        <v>35</v>
      </c>
      <c r="C31" s="169">
        <f>SUM(C33:C36)</f>
        <v>0</v>
      </c>
      <c r="D31" s="22"/>
    </row>
    <row r="32" spans="2:4" x14ac:dyDescent="0.25">
      <c r="B32" s="329"/>
      <c r="C32" s="26"/>
      <c r="D32" s="22"/>
    </row>
    <row r="33" spans="2:4" x14ac:dyDescent="0.25">
      <c r="B33" s="21" t="s">
        <v>36</v>
      </c>
      <c r="C33" s="173">
        <v>0</v>
      </c>
      <c r="D33" s="187"/>
    </row>
    <row r="34" spans="2:4" x14ac:dyDescent="0.25">
      <c r="B34" s="21" t="s">
        <v>37</v>
      </c>
      <c r="C34" s="173">
        <v>0</v>
      </c>
      <c r="D34" s="187"/>
    </row>
    <row r="35" spans="2:4" x14ac:dyDescent="0.25">
      <c r="B35" s="21" t="s">
        <v>38</v>
      </c>
      <c r="C35" s="173">
        <v>0</v>
      </c>
      <c r="D35" s="187"/>
    </row>
    <row r="36" spans="2:4" x14ac:dyDescent="0.25">
      <c r="B36" s="21" t="s">
        <v>39</v>
      </c>
      <c r="C36" s="173">
        <v>0</v>
      </c>
      <c r="D36" s="187"/>
    </row>
    <row r="37" spans="2:4" x14ac:dyDescent="0.25">
      <c r="B37" s="21"/>
      <c r="C37" s="304"/>
      <c r="D37" s="22"/>
    </row>
    <row r="38" spans="2:4" x14ac:dyDescent="0.25">
      <c r="B38" s="329" t="s">
        <v>91</v>
      </c>
      <c r="C38" s="171">
        <v>0</v>
      </c>
      <c r="D38" s="187"/>
    </row>
    <row r="39" spans="2:4" x14ac:dyDescent="0.25">
      <c r="B39" s="330"/>
      <c r="C39" s="26"/>
      <c r="D39" s="22"/>
    </row>
    <row r="40" spans="2:4" x14ac:dyDescent="0.25">
      <c r="B40" s="495" t="s">
        <v>228</v>
      </c>
      <c r="C40" s="171">
        <v>0</v>
      </c>
      <c r="D40" s="187"/>
    </row>
    <row r="41" spans="2:4" x14ac:dyDescent="0.25">
      <c r="B41" s="330"/>
      <c r="C41" s="26"/>
      <c r="D41" s="22"/>
    </row>
    <row r="42" spans="2:4" x14ac:dyDescent="0.25">
      <c r="B42" s="495" t="s">
        <v>90</v>
      </c>
      <c r="C42" s="171">
        <v>0</v>
      </c>
      <c r="D42" s="187"/>
    </row>
    <row r="43" spans="2:4" x14ac:dyDescent="0.25">
      <c r="B43" s="236"/>
      <c r="C43" s="26"/>
      <c r="D43" s="22"/>
    </row>
    <row r="44" spans="2:4" x14ac:dyDescent="0.25">
      <c r="B44" s="495" t="s">
        <v>98</v>
      </c>
      <c r="C44" s="331">
        <v>0</v>
      </c>
      <c r="D44" s="187"/>
    </row>
    <row r="45" spans="2:4" ht="15.75" thickBot="1" x14ac:dyDescent="0.3">
      <c r="B45" s="236"/>
      <c r="C45" s="26"/>
      <c r="D45" s="22"/>
    </row>
    <row r="46" spans="2:4" ht="15.75" thickBot="1" x14ac:dyDescent="0.3">
      <c r="B46" s="63"/>
      <c r="C46" s="65"/>
      <c r="D46" s="66"/>
    </row>
    <row r="47" spans="2:4" x14ac:dyDescent="0.25">
      <c r="B47" s="176" t="s">
        <v>275</v>
      </c>
      <c r="C47" s="152">
        <f>C50+C51+C53+C60+C62+C64-C66</f>
        <v>0</v>
      </c>
      <c r="D47" s="18"/>
    </row>
    <row r="48" spans="2:4" x14ac:dyDescent="0.25">
      <c r="B48" s="19" t="s">
        <v>300</v>
      </c>
      <c r="C48" s="424">
        <v>0</v>
      </c>
      <c r="D48" s="187"/>
    </row>
    <row r="49" spans="2:4" x14ac:dyDescent="0.25">
      <c r="B49" s="19"/>
      <c r="C49" s="537"/>
      <c r="D49" s="536"/>
    </row>
    <row r="50" spans="2:4" x14ac:dyDescent="0.25">
      <c r="B50" s="19" t="s">
        <v>284</v>
      </c>
      <c r="C50" s="171">
        <v>0</v>
      </c>
      <c r="D50" s="187"/>
    </row>
    <row r="51" spans="2:4" x14ac:dyDescent="0.25">
      <c r="B51" s="329" t="s">
        <v>11</v>
      </c>
      <c r="C51" s="171">
        <v>0</v>
      </c>
      <c r="D51" s="188"/>
    </row>
    <row r="52" spans="2:4" x14ac:dyDescent="0.25">
      <c r="B52" s="21"/>
      <c r="C52" s="149"/>
      <c r="D52" s="128"/>
    </row>
    <row r="53" spans="2:4" x14ac:dyDescent="0.25">
      <c r="B53" s="334" t="s">
        <v>35</v>
      </c>
      <c r="C53" s="335">
        <f>SUM(C55:C58)</f>
        <v>0</v>
      </c>
      <c r="D53" s="336"/>
    </row>
    <row r="54" spans="2:4" x14ac:dyDescent="0.25">
      <c r="B54" s="106"/>
      <c r="C54" s="26"/>
      <c r="D54" s="333"/>
    </row>
    <row r="55" spans="2:4" x14ac:dyDescent="0.25">
      <c r="B55" s="332" t="s">
        <v>36</v>
      </c>
      <c r="C55" s="173">
        <v>0</v>
      </c>
      <c r="D55" s="174"/>
    </row>
    <row r="56" spans="2:4" x14ac:dyDescent="0.25">
      <c r="B56" s="332" t="s">
        <v>37</v>
      </c>
      <c r="C56" s="173">
        <v>0</v>
      </c>
      <c r="D56" s="174"/>
    </row>
    <row r="57" spans="2:4" x14ac:dyDescent="0.25">
      <c r="B57" s="332" t="s">
        <v>38</v>
      </c>
      <c r="C57" s="173">
        <v>0</v>
      </c>
      <c r="D57" s="174"/>
    </row>
    <row r="58" spans="2:4" x14ac:dyDescent="0.25">
      <c r="B58" s="337" t="s">
        <v>39</v>
      </c>
      <c r="C58" s="338">
        <v>0</v>
      </c>
      <c r="D58" s="324"/>
    </row>
    <row r="59" spans="2:4" x14ac:dyDescent="0.25">
      <c r="B59" s="21"/>
      <c r="C59" s="304"/>
      <c r="D59" s="22"/>
    </row>
    <row r="60" spans="2:4" x14ac:dyDescent="0.25">
      <c r="B60" s="329" t="s">
        <v>91</v>
      </c>
      <c r="C60" s="171">
        <v>0</v>
      </c>
      <c r="D60" s="187"/>
    </row>
    <row r="61" spans="2:4" x14ac:dyDescent="0.25">
      <c r="B61" s="330"/>
      <c r="C61" s="26"/>
      <c r="D61" s="22"/>
    </row>
    <row r="62" spans="2:4" x14ac:dyDescent="0.25">
      <c r="B62" s="495" t="s">
        <v>228</v>
      </c>
      <c r="C62" s="171">
        <v>0</v>
      </c>
      <c r="D62" s="187"/>
    </row>
    <row r="63" spans="2:4" x14ac:dyDescent="0.25">
      <c r="B63" s="330"/>
      <c r="C63" s="26"/>
      <c r="D63" s="22"/>
    </row>
    <row r="64" spans="2:4" x14ac:dyDescent="0.25">
      <c r="B64" s="495" t="s">
        <v>90</v>
      </c>
      <c r="C64" s="171">
        <v>0</v>
      </c>
      <c r="D64" s="187"/>
    </row>
    <row r="65" spans="2:4" x14ac:dyDescent="0.25">
      <c r="B65" s="236"/>
      <c r="C65" s="26"/>
      <c r="D65" s="22"/>
    </row>
    <row r="66" spans="2:4" x14ac:dyDescent="0.25">
      <c r="B66" s="495" t="s">
        <v>98</v>
      </c>
      <c r="C66" s="331">
        <v>0</v>
      </c>
      <c r="D66" s="187"/>
    </row>
    <row r="67" spans="2:4" ht="15.75" thickBot="1" x14ac:dyDescent="0.3">
      <c r="B67" s="236"/>
      <c r="C67" s="26"/>
      <c r="D67" s="22"/>
    </row>
    <row r="68" spans="2:4" ht="15.75" thickBot="1" x14ac:dyDescent="0.3">
      <c r="B68" s="63"/>
      <c r="C68" s="65"/>
      <c r="D68" s="66"/>
    </row>
    <row r="69" spans="2:4" x14ac:dyDescent="0.25">
      <c r="B69" s="176" t="s">
        <v>276</v>
      </c>
      <c r="C69" s="152">
        <f>C72+C73+C75+C82+C84+C86-C88</f>
        <v>0</v>
      </c>
      <c r="D69" s="18"/>
    </row>
    <row r="70" spans="2:4" x14ac:dyDescent="0.25">
      <c r="B70" s="19" t="s">
        <v>300</v>
      </c>
      <c r="C70" s="424">
        <v>0</v>
      </c>
      <c r="D70" s="187"/>
    </row>
    <row r="71" spans="2:4" x14ac:dyDescent="0.25">
      <c r="B71" s="19"/>
      <c r="C71" s="537"/>
      <c r="D71" s="536"/>
    </row>
    <row r="72" spans="2:4" x14ac:dyDescent="0.25">
      <c r="B72" s="19" t="s">
        <v>284</v>
      </c>
      <c r="C72" s="171">
        <v>0</v>
      </c>
      <c r="D72" s="187"/>
    </row>
    <row r="73" spans="2:4" x14ac:dyDescent="0.25">
      <c r="B73" s="329" t="s">
        <v>11</v>
      </c>
      <c r="C73" s="171">
        <v>0</v>
      </c>
      <c r="D73" s="188"/>
    </row>
    <row r="74" spans="2:4" x14ac:dyDescent="0.25">
      <c r="B74" s="21"/>
      <c r="C74" s="149"/>
      <c r="D74" s="128"/>
    </row>
    <row r="75" spans="2:4" x14ac:dyDescent="0.25">
      <c r="B75" s="329" t="s">
        <v>35</v>
      </c>
      <c r="C75" s="169">
        <f>SUM(C77:C80)</f>
        <v>0</v>
      </c>
      <c r="D75" s="22"/>
    </row>
    <row r="76" spans="2:4" x14ac:dyDescent="0.25">
      <c r="B76" s="329"/>
      <c r="C76" s="26"/>
      <c r="D76" s="22"/>
    </row>
    <row r="77" spans="2:4" x14ac:dyDescent="0.25">
      <c r="B77" s="21" t="s">
        <v>36</v>
      </c>
      <c r="C77" s="173">
        <v>0</v>
      </c>
      <c r="D77" s="187"/>
    </row>
    <row r="78" spans="2:4" x14ac:dyDescent="0.25">
      <c r="B78" s="21" t="s">
        <v>37</v>
      </c>
      <c r="C78" s="173">
        <v>0</v>
      </c>
      <c r="D78" s="187"/>
    </row>
    <row r="79" spans="2:4" x14ac:dyDescent="0.25">
      <c r="B79" s="21" t="s">
        <v>38</v>
      </c>
      <c r="C79" s="173">
        <v>0</v>
      </c>
      <c r="D79" s="187"/>
    </row>
    <row r="80" spans="2:4" x14ac:dyDescent="0.25">
      <c r="B80" s="21" t="s">
        <v>39</v>
      </c>
      <c r="C80" s="173">
        <v>0</v>
      </c>
      <c r="D80" s="187"/>
    </row>
    <row r="81" spans="2:4" x14ac:dyDescent="0.25">
      <c r="B81" s="21"/>
      <c r="C81" s="304"/>
      <c r="D81" s="22"/>
    </row>
    <row r="82" spans="2:4" x14ac:dyDescent="0.25">
      <c r="B82" s="329" t="s">
        <v>91</v>
      </c>
      <c r="C82" s="171">
        <v>0</v>
      </c>
      <c r="D82" s="187"/>
    </row>
    <row r="83" spans="2:4" x14ac:dyDescent="0.25">
      <c r="B83" s="330"/>
      <c r="C83" s="26"/>
      <c r="D83" s="22"/>
    </row>
    <row r="84" spans="2:4" x14ac:dyDescent="0.25">
      <c r="B84" s="495" t="s">
        <v>228</v>
      </c>
      <c r="C84" s="171">
        <v>0</v>
      </c>
      <c r="D84" s="187"/>
    </row>
    <row r="85" spans="2:4" x14ac:dyDescent="0.25">
      <c r="B85" s="330"/>
      <c r="C85" s="26"/>
      <c r="D85" s="22"/>
    </row>
    <row r="86" spans="2:4" x14ac:dyDescent="0.25">
      <c r="B86" s="495" t="s">
        <v>90</v>
      </c>
      <c r="C86" s="171">
        <v>0</v>
      </c>
      <c r="D86" s="187"/>
    </row>
    <row r="87" spans="2:4" x14ac:dyDescent="0.25">
      <c r="B87" s="236"/>
      <c r="C87" s="26"/>
      <c r="D87" s="22"/>
    </row>
    <row r="88" spans="2:4" x14ac:dyDescent="0.25">
      <c r="B88" s="495" t="s">
        <v>98</v>
      </c>
      <c r="C88" s="331">
        <v>0</v>
      </c>
      <c r="D88" s="187"/>
    </row>
    <row r="89" spans="2:4" ht="15.75" thickBot="1" x14ac:dyDescent="0.3">
      <c r="B89" s="236"/>
      <c r="C89" s="26"/>
      <c r="D89" s="22"/>
    </row>
    <row r="90" spans="2:4" ht="15.75" thickBot="1" x14ac:dyDescent="0.3">
      <c r="B90" s="63"/>
      <c r="C90" s="65"/>
      <c r="D90" s="66"/>
    </row>
    <row r="91" spans="2:4" x14ac:dyDescent="0.25">
      <c r="B91" s="176" t="s">
        <v>277</v>
      </c>
      <c r="C91" s="152">
        <f>C94+C95+C97+C104+C106+C108-C110</f>
        <v>0</v>
      </c>
      <c r="D91" s="18"/>
    </row>
    <row r="92" spans="2:4" x14ac:dyDescent="0.25">
      <c r="B92" s="19" t="s">
        <v>300</v>
      </c>
      <c r="C92" s="424">
        <v>0</v>
      </c>
      <c r="D92" s="187"/>
    </row>
    <row r="93" spans="2:4" x14ac:dyDescent="0.25">
      <c r="B93" s="538"/>
      <c r="C93" s="537"/>
      <c r="D93" s="536"/>
    </row>
    <row r="94" spans="2:4" x14ac:dyDescent="0.25">
      <c r="B94" s="538" t="s">
        <v>284</v>
      </c>
      <c r="C94" s="171">
        <v>0</v>
      </c>
      <c r="D94" s="539"/>
    </row>
    <row r="95" spans="2:4" x14ac:dyDescent="0.25">
      <c r="B95" s="329" t="s">
        <v>11</v>
      </c>
      <c r="C95" s="171">
        <v>0</v>
      </c>
      <c r="D95" s="188"/>
    </row>
    <row r="96" spans="2:4" x14ac:dyDescent="0.25">
      <c r="B96" s="21"/>
      <c r="C96" s="149"/>
      <c r="D96" s="128"/>
    </row>
    <row r="97" spans="2:4" x14ac:dyDescent="0.25">
      <c r="B97" s="334" t="s">
        <v>35</v>
      </c>
      <c r="C97" s="335">
        <f>SUM(C99:C102)</f>
        <v>0</v>
      </c>
      <c r="D97" s="336"/>
    </row>
    <row r="98" spans="2:4" x14ac:dyDescent="0.25">
      <c r="B98" s="106"/>
      <c r="C98" s="26"/>
      <c r="D98" s="333"/>
    </row>
    <row r="99" spans="2:4" x14ac:dyDescent="0.25">
      <c r="B99" s="332" t="s">
        <v>36</v>
      </c>
      <c r="C99" s="173">
        <v>0</v>
      </c>
      <c r="D99" s="174"/>
    </row>
    <row r="100" spans="2:4" x14ac:dyDescent="0.25">
      <c r="B100" s="332" t="s">
        <v>37</v>
      </c>
      <c r="C100" s="173">
        <v>0</v>
      </c>
      <c r="D100" s="174"/>
    </row>
    <row r="101" spans="2:4" x14ac:dyDescent="0.25">
      <c r="B101" s="332" t="s">
        <v>38</v>
      </c>
      <c r="C101" s="173">
        <v>0</v>
      </c>
      <c r="D101" s="174"/>
    </row>
    <row r="102" spans="2:4" x14ac:dyDescent="0.25">
      <c r="B102" s="337" t="s">
        <v>39</v>
      </c>
      <c r="C102" s="338">
        <v>0</v>
      </c>
      <c r="D102" s="324"/>
    </row>
    <row r="103" spans="2:4" x14ac:dyDescent="0.25">
      <c r="B103" s="21"/>
      <c r="C103" s="304"/>
      <c r="D103" s="22"/>
    </row>
    <row r="104" spans="2:4" x14ac:dyDescent="0.25">
      <c r="B104" s="329" t="s">
        <v>91</v>
      </c>
      <c r="C104" s="171">
        <v>0</v>
      </c>
      <c r="D104" s="187"/>
    </row>
    <row r="105" spans="2:4" x14ac:dyDescent="0.25">
      <c r="B105" s="330"/>
      <c r="C105" s="26"/>
      <c r="D105" s="22"/>
    </row>
    <row r="106" spans="2:4" x14ac:dyDescent="0.25">
      <c r="B106" s="495" t="s">
        <v>228</v>
      </c>
      <c r="C106" s="171">
        <v>0</v>
      </c>
      <c r="D106" s="187"/>
    </row>
    <row r="107" spans="2:4" x14ac:dyDescent="0.25">
      <c r="B107" s="330"/>
      <c r="C107" s="26"/>
      <c r="D107" s="22"/>
    </row>
    <row r="108" spans="2:4" x14ac:dyDescent="0.25">
      <c r="B108" s="495" t="s">
        <v>90</v>
      </c>
      <c r="C108" s="171">
        <v>0</v>
      </c>
      <c r="D108" s="187"/>
    </row>
    <row r="109" spans="2:4" x14ac:dyDescent="0.25">
      <c r="B109" s="236"/>
      <c r="C109" s="26"/>
      <c r="D109" s="22"/>
    </row>
    <row r="110" spans="2:4" x14ac:dyDescent="0.25">
      <c r="B110" s="495" t="s">
        <v>98</v>
      </c>
      <c r="C110" s="331">
        <v>0</v>
      </c>
      <c r="D110" s="187"/>
    </row>
    <row r="111" spans="2:4" ht="15.75" thickBot="1" x14ac:dyDescent="0.3">
      <c r="B111" s="236"/>
      <c r="C111" s="26"/>
      <c r="D111" s="22"/>
    </row>
    <row r="112" spans="2:4" ht="15.75" thickBot="1" x14ac:dyDescent="0.3">
      <c r="B112" s="63"/>
      <c r="C112" s="65"/>
      <c r="D112" s="66"/>
    </row>
    <row r="113" spans="2:4" x14ac:dyDescent="0.25">
      <c r="B113" s="176" t="s">
        <v>278</v>
      </c>
      <c r="C113" s="152">
        <f>C116+C117+C119+C126+C128+C130-C132</f>
        <v>0</v>
      </c>
      <c r="D113" s="18"/>
    </row>
    <row r="114" spans="2:4" x14ac:dyDescent="0.25">
      <c r="B114" s="19" t="s">
        <v>300</v>
      </c>
      <c r="C114" s="424">
        <v>0</v>
      </c>
      <c r="D114" s="187"/>
    </row>
    <row r="115" spans="2:4" x14ac:dyDescent="0.25">
      <c r="B115" s="538"/>
      <c r="C115" s="537"/>
      <c r="D115" s="536"/>
    </row>
    <row r="116" spans="2:4" x14ac:dyDescent="0.25">
      <c r="B116" s="538" t="s">
        <v>284</v>
      </c>
      <c r="C116" s="171">
        <v>0</v>
      </c>
      <c r="D116" s="539"/>
    </row>
    <row r="117" spans="2:4" x14ac:dyDescent="0.25">
      <c r="B117" s="329" t="s">
        <v>11</v>
      </c>
      <c r="C117" s="171">
        <v>0</v>
      </c>
      <c r="D117" s="188"/>
    </row>
    <row r="118" spans="2:4" x14ac:dyDescent="0.25">
      <c r="B118" s="21"/>
      <c r="C118" s="149"/>
      <c r="D118" s="128"/>
    </row>
    <row r="119" spans="2:4" x14ac:dyDescent="0.25">
      <c r="B119" s="334" t="s">
        <v>35</v>
      </c>
      <c r="C119" s="335">
        <f>SUM(C121:C124)</f>
        <v>0</v>
      </c>
      <c r="D119" s="336"/>
    </row>
    <row r="120" spans="2:4" x14ac:dyDescent="0.25">
      <c r="B120" s="106"/>
      <c r="C120" s="26"/>
      <c r="D120" s="333"/>
    </row>
    <row r="121" spans="2:4" x14ac:dyDescent="0.25">
      <c r="B121" s="332" t="s">
        <v>36</v>
      </c>
      <c r="C121" s="173">
        <v>0</v>
      </c>
      <c r="D121" s="174"/>
    </row>
    <row r="122" spans="2:4" x14ac:dyDescent="0.25">
      <c r="B122" s="332" t="s">
        <v>37</v>
      </c>
      <c r="C122" s="173">
        <v>0</v>
      </c>
      <c r="D122" s="174"/>
    </row>
    <row r="123" spans="2:4" x14ac:dyDescent="0.25">
      <c r="B123" s="332" t="s">
        <v>38</v>
      </c>
      <c r="C123" s="173">
        <v>0</v>
      </c>
      <c r="D123" s="174"/>
    </row>
    <row r="124" spans="2:4" x14ac:dyDescent="0.25">
      <c r="B124" s="337" t="s">
        <v>39</v>
      </c>
      <c r="C124" s="338">
        <v>0</v>
      </c>
      <c r="D124" s="324"/>
    </row>
    <row r="125" spans="2:4" x14ac:dyDescent="0.25">
      <c r="B125" s="441"/>
      <c r="C125" s="442"/>
      <c r="D125" s="20"/>
    </row>
    <row r="126" spans="2:4" x14ac:dyDescent="0.25">
      <c r="B126" s="329" t="s">
        <v>91</v>
      </c>
      <c r="C126" s="171">
        <v>0</v>
      </c>
      <c r="D126" s="187"/>
    </row>
    <row r="127" spans="2:4" x14ac:dyDescent="0.25">
      <c r="B127" s="330"/>
      <c r="C127" s="26"/>
      <c r="D127" s="22"/>
    </row>
    <row r="128" spans="2:4" x14ac:dyDescent="0.25">
      <c r="B128" s="495" t="s">
        <v>228</v>
      </c>
      <c r="C128" s="171">
        <v>0</v>
      </c>
      <c r="D128" s="187"/>
    </row>
    <row r="129" spans="2:4" x14ac:dyDescent="0.25">
      <c r="B129" s="330"/>
      <c r="C129" s="26"/>
      <c r="D129" s="22"/>
    </row>
    <row r="130" spans="2:4" x14ac:dyDescent="0.25">
      <c r="B130" s="495" t="s">
        <v>90</v>
      </c>
      <c r="C130" s="171">
        <v>0</v>
      </c>
      <c r="D130" s="187"/>
    </row>
    <row r="131" spans="2:4" x14ac:dyDescent="0.25">
      <c r="B131" s="236"/>
      <c r="C131" s="26"/>
      <c r="D131" s="22"/>
    </row>
    <row r="132" spans="2:4" x14ac:dyDescent="0.25">
      <c r="B132" s="495" t="s">
        <v>98</v>
      </c>
      <c r="C132" s="425">
        <v>0</v>
      </c>
      <c r="D132" s="187"/>
    </row>
    <row r="133" spans="2:4" ht="15.75" thickBot="1" x14ac:dyDescent="0.3">
      <c r="B133" s="236"/>
      <c r="C133" s="26"/>
      <c r="D133" s="22"/>
    </row>
    <row r="134" spans="2:4" ht="15.75" thickBot="1" x14ac:dyDescent="0.3">
      <c r="B134" s="63"/>
      <c r="C134" s="65"/>
      <c r="D134" s="66"/>
    </row>
    <row r="135" spans="2:4" x14ac:dyDescent="0.25">
      <c r="B135" s="176" t="s">
        <v>279</v>
      </c>
      <c r="C135" s="152">
        <f>C138+C139+C141+C148+C150+C152-C154</f>
        <v>0</v>
      </c>
      <c r="D135" s="18"/>
    </row>
    <row r="136" spans="2:4" x14ac:dyDescent="0.25">
      <c r="B136" s="19" t="s">
        <v>300</v>
      </c>
      <c r="C136" s="424">
        <v>0</v>
      </c>
      <c r="D136" s="187"/>
    </row>
    <row r="137" spans="2:4" x14ac:dyDescent="0.25">
      <c r="B137" s="538"/>
      <c r="C137" s="537"/>
      <c r="D137" s="536"/>
    </row>
    <row r="138" spans="2:4" x14ac:dyDescent="0.25">
      <c r="B138" s="538" t="s">
        <v>284</v>
      </c>
      <c r="C138" s="171">
        <v>0</v>
      </c>
      <c r="D138" s="539"/>
    </row>
    <row r="139" spans="2:4" x14ac:dyDescent="0.25">
      <c r="B139" s="329" t="s">
        <v>11</v>
      </c>
      <c r="C139" s="171">
        <v>0</v>
      </c>
      <c r="D139" s="188"/>
    </row>
    <row r="140" spans="2:4" x14ac:dyDescent="0.25">
      <c r="B140" s="21"/>
      <c r="C140" s="149"/>
      <c r="D140" s="128"/>
    </row>
    <row r="141" spans="2:4" x14ac:dyDescent="0.25">
      <c r="B141" s="334" t="s">
        <v>35</v>
      </c>
      <c r="C141" s="335">
        <f>SUM(C143:C146)</f>
        <v>0</v>
      </c>
      <c r="D141" s="336"/>
    </row>
    <row r="142" spans="2:4" x14ac:dyDescent="0.25">
      <c r="B142" s="106"/>
      <c r="C142" s="26"/>
      <c r="D142" s="333"/>
    </row>
    <row r="143" spans="2:4" x14ac:dyDescent="0.25">
      <c r="B143" s="332" t="s">
        <v>36</v>
      </c>
      <c r="C143" s="173">
        <v>0</v>
      </c>
      <c r="D143" s="174"/>
    </row>
    <row r="144" spans="2:4" x14ac:dyDescent="0.25">
      <c r="B144" s="332" t="s">
        <v>37</v>
      </c>
      <c r="C144" s="173">
        <v>0</v>
      </c>
      <c r="D144" s="174"/>
    </row>
    <row r="145" spans="2:4" x14ac:dyDescent="0.25">
      <c r="B145" s="332" t="s">
        <v>38</v>
      </c>
      <c r="C145" s="173">
        <v>0</v>
      </c>
      <c r="D145" s="174"/>
    </row>
    <row r="146" spans="2:4" x14ac:dyDescent="0.25">
      <c r="B146" s="337" t="s">
        <v>39</v>
      </c>
      <c r="C146" s="338">
        <v>0</v>
      </c>
      <c r="D146" s="324"/>
    </row>
    <row r="147" spans="2:4" x14ac:dyDescent="0.25">
      <c r="B147" s="21"/>
      <c r="C147" s="304"/>
      <c r="D147" s="22"/>
    </row>
    <row r="148" spans="2:4" x14ac:dyDescent="0.25">
      <c r="B148" s="329" t="s">
        <v>91</v>
      </c>
      <c r="C148" s="171">
        <v>0</v>
      </c>
      <c r="D148" s="187"/>
    </row>
    <row r="149" spans="2:4" x14ac:dyDescent="0.25">
      <c r="B149" s="330"/>
      <c r="C149" s="26"/>
      <c r="D149" s="22"/>
    </row>
    <row r="150" spans="2:4" x14ac:dyDescent="0.25">
      <c r="B150" s="495" t="s">
        <v>228</v>
      </c>
      <c r="C150" s="171">
        <v>0</v>
      </c>
      <c r="D150" s="187"/>
    </row>
    <row r="151" spans="2:4" x14ac:dyDescent="0.25">
      <c r="B151" s="330"/>
      <c r="C151" s="26"/>
      <c r="D151" s="22"/>
    </row>
    <row r="152" spans="2:4" x14ac:dyDescent="0.25">
      <c r="B152" s="495" t="s">
        <v>90</v>
      </c>
      <c r="C152" s="171">
        <v>0</v>
      </c>
      <c r="D152" s="187"/>
    </row>
    <row r="153" spans="2:4" x14ac:dyDescent="0.25">
      <c r="B153" s="236"/>
      <c r="C153" s="26"/>
      <c r="D153" s="22"/>
    </row>
    <row r="154" spans="2:4" x14ac:dyDescent="0.25">
      <c r="B154" s="495" t="s">
        <v>98</v>
      </c>
      <c r="C154" s="425">
        <v>0</v>
      </c>
      <c r="D154" s="187"/>
    </row>
    <row r="155" spans="2:4" ht="15.75" thickBot="1" x14ac:dyDescent="0.3">
      <c r="B155" s="236"/>
      <c r="C155" s="26"/>
      <c r="D155" s="22"/>
    </row>
    <row r="156" spans="2:4" ht="15.75" thickBot="1" x14ac:dyDescent="0.3">
      <c r="B156" s="63"/>
      <c r="C156" s="65"/>
      <c r="D156" s="66"/>
    </row>
    <row r="157" spans="2:4" x14ac:dyDescent="0.25">
      <c r="B157" s="176" t="s">
        <v>280</v>
      </c>
      <c r="C157" s="152">
        <f>C160+C161+C163+C170+C172+C174-C176</f>
        <v>0</v>
      </c>
      <c r="D157" s="18"/>
    </row>
    <row r="158" spans="2:4" x14ac:dyDescent="0.25">
      <c r="B158" s="19" t="s">
        <v>300</v>
      </c>
      <c r="C158" s="424">
        <v>0</v>
      </c>
      <c r="D158" s="187"/>
    </row>
    <row r="159" spans="2:4" x14ac:dyDescent="0.25">
      <c r="B159" s="538"/>
      <c r="C159" s="537"/>
      <c r="D159" s="536"/>
    </row>
    <row r="160" spans="2:4" x14ac:dyDescent="0.25">
      <c r="B160" s="538" t="s">
        <v>284</v>
      </c>
      <c r="C160" s="171">
        <v>0</v>
      </c>
      <c r="D160" s="539"/>
    </row>
    <row r="161" spans="2:4" x14ac:dyDescent="0.25">
      <c r="B161" s="329" t="s">
        <v>11</v>
      </c>
      <c r="C161" s="171">
        <v>0</v>
      </c>
      <c r="D161" s="188"/>
    </row>
    <row r="162" spans="2:4" x14ac:dyDescent="0.25">
      <c r="B162" s="21"/>
      <c r="C162" s="149"/>
      <c r="D162" s="128"/>
    </row>
    <row r="163" spans="2:4" x14ac:dyDescent="0.25">
      <c r="B163" s="334" t="s">
        <v>35</v>
      </c>
      <c r="C163" s="335">
        <f>SUM(C165:C168)</f>
        <v>0</v>
      </c>
      <c r="D163" s="336"/>
    </row>
    <row r="164" spans="2:4" x14ac:dyDescent="0.25">
      <c r="B164" s="106"/>
      <c r="C164" s="26"/>
      <c r="D164" s="333"/>
    </row>
    <row r="165" spans="2:4" x14ac:dyDescent="0.25">
      <c r="B165" s="332" t="s">
        <v>36</v>
      </c>
      <c r="C165" s="173">
        <v>0</v>
      </c>
      <c r="D165" s="174"/>
    </row>
    <row r="166" spans="2:4" x14ac:dyDescent="0.25">
      <c r="B166" s="332" t="s">
        <v>37</v>
      </c>
      <c r="C166" s="173">
        <v>0</v>
      </c>
      <c r="D166" s="174"/>
    </row>
    <row r="167" spans="2:4" x14ac:dyDescent="0.25">
      <c r="B167" s="332" t="s">
        <v>38</v>
      </c>
      <c r="C167" s="173">
        <v>0</v>
      </c>
      <c r="D167" s="174"/>
    </row>
    <row r="168" spans="2:4" x14ac:dyDescent="0.25">
      <c r="B168" s="337" t="s">
        <v>39</v>
      </c>
      <c r="C168" s="338">
        <v>0</v>
      </c>
      <c r="D168" s="324"/>
    </row>
    <row r="169" spans="2:4" x14ac:dyDescent="0.25">
      <c r="B169" s="441"/>
      <c r="C169" s="442"/>
      <c r="D169" s="20"/>
    </row>
    <row r="170" spans="2:4" x14ac:dyDescent="0.25">
      <c r="B170" s="329" t="s">
        <v>91</v>
      </c>
      <c r="C170" s="171">
        <v>0</v>
      </c>
      <c r="D170" s="187"/>
    </row>
    <row r="171" spans="2:4" x14ac:dyDescent="0.25">
      <c r="B171" s="330"/>
      <c r="C171" s="26"/>
      <c r="D171" s="22"/>
    </row>
    <row r="172" spans="2:4" x14ac:dyDescent="0.25">
      <c r="B172" s="495" t="s">
        <v>228</v>
      </c>
      <c r="C172" s="171">
        <v>0</v>
      </c>
      <c r="D172" s="187"/>
    </row>
    <row r="173" spans="2:4" x14ac:dyDescent="0.25">
      <c r="B173" s="330"/>
      <c r="C173" s="26"/>
      <c r="D173" s="22"/>
    </row>
    <row r="174" spans="2:4" x14ac:dyDescent="0.25">
      <c r="B174" s="495" t="s">
        <v>90</v>
      </c>
      <c r="C174" s="171">
        <v>0</v>
      </c>
      <c r="D174" s="187"/>
    </row>
    <row r="175" spans="2:4" x14ac:dyDescent="0.25">
      <c r="B175" s="236"/>
      <c r="C175" s="26"/>
      <c r="D175" s="22"/>
    </row>
    <row r="176" spans="2:4" x14ac:dyDescent="0.25">
      <c r="B176" s="495" t="s">
        <v>98</v>
      </c>
      <c r="C176" s="425">
        <v>0</v>
      </c>
      <c r="D176" s="187"/>
    </row>
    <row r="177" spans="2:4" ht="15.75" thickBot="1" x14ac:dyDescent="0.3">
      <c r="B177" s="236"/>
      <c r="C177" s="26"/>
      <c r="D177" s="22"/>
    </row>
    <row r="178" spans="2:4" ht="15.75" thickBot="1" x14ac:dyDescent="0.3">
      <c r="B178" s="63"/>
      <c r="C178" s="65"/>
      <c r="D178" s="66"/>
    </row>
    <row r="179" spans="2:4" x14ac:dyDescent="0.25">
      <c r="B179" s="176" t="s">
        <v>281</v>
      </c>
      <c r="C179" s="152">
        <f>C182+C183+C185+C192+C194+C196-C198</f>
        <v>0</v>
      </c>
      <c r="D179" s="18"/>
    </row>
    <row r="180" spans="2:4" x14ac:dyDescent="0.25">
      <c r="B180" s="19" t="s">
        <v>300</v>
      </c>
      <c r="C180" s="424">
        <v>0</v>
      </c>
      <c r="D180" s="187"/>
    </row>
    <row r="181" spans="2:4" x14ac:dyDescent="0.25">
      <c r="B181" s="538"/>
      <c r="C181" s="537"/>
      <c r="D181" s="536"/>
    </row>
    <row r="182" spans="2:4" x14ac:dyDescent="0.25">
      <c r="B182" s="538" t="s">
        <v>284</v>
      </c>
      <c r="C182" s="171">
        <v>0</v>
      </c>
      <c r="D182" s="539"/>
    </row>
    <row r="183" spans="2:4" x14ac:dyDescent="0.25">
      <c r="B183" s="329" t="s">
        <v>11</v>
      </c>
      <c r="C183" s="171">
        <v>0</v>
      </c>
      <c r="D183" s="188"/>
    </row>
    <row r="184" spans="2:4" x14ac:dyDescent="0.25">
      <c r="B184" s="21"/>
      <c r="C184" s="149"/>
      <c r="D184" s="128"/>
    </row>
    <row r="185" spans="2:4" x14ac:dyDescent="0.25">
      <c r="B185" s="334" t="s">
        <v>35</v>
      </c>
      <c r="C185" s="335">
        <f>SUM(C187:C190)</f>
        <v>0</v>
      </c>
      <c r="D185" s="336"/>
    </row>
    <row r="186" spans="2:4" x14ac:dyDescent="0.25">
      <c r="B186" s="106"/>
      <c r="C186" s="26"/>
      <c r="D186" s="333"/>
    </row>
    <row r="187" spans="2:4" x14ac:dyDescent="0.25">
      <c r="B187" s="332" t="s">
        <v>36</v>
      </c>
      <c r="C187" s="173">
        <v>0</v>
      </c>
      <c r="D187" s="174"/>
    </row>
    <row r="188" spans="2:4" x14ac:dyDescent="0.25">
      <c r="B188" s="332" t="s">
        <v>37</v>
      </c>
      <c r="C188" s="173">
        <v>0</v>
      </c>
      <c r="D188" s="174"/>
    </row>
    <row r="189" spans="2:4" x14ac:dyDescent="0.25">
      <c r="B189" s="332" t="s">
        <v>38</v>
      </c>
      <c r="C189" s="173">
        <v>0</v>
      </c>
      <c r="D189" s="174"/>
    </row>
    <row r="190" spans="2:4" x14ac:dyDescent="0.25">
      <c r="B190" s="337" t="s">
        <v>39</v>
      </c>
      <c r="C190" s="338">
        <v>0</v>
      </c>
      <c r="D190" s="324"/>
    </row>
    <row r="191" spans="2:4" x14ac:dyDescent="0.25">
      <c r="B191" s="441"/>
      <c r="C191" s="442"/>
      <c r="D191" s="20"/>
    </row>
    <row r="192" spans="2:4" x14ac:dyDescent="0.25">
      <c r="B192" s="329" t="s">
        <v>91</v>
      </c>
      <c r="C192" s="171">
        <v>0</v>
      </c>
      <c r="D192" s="187"/>
    </row>
    <row r="193" spans="2:4" x14ac:dyDescent="0.25">
      <c r="B193" s="330"/>
      <c r="C193" s="26"/>
      <c r="D193" s="22"/>
    </row>
    <row r="194" spans="2:4" x14ac:dyDescent="0.25">
      <c r="B194" s="495" t="s">
        <v>228</v>
      </c>
      <c r="C194" s="171">
        <v>0</v>
      </c>
      <c r="D194" s="187"/>
    </row>
    <row r="195" spans="2:4" x14ac:dyDescent="0.25">
      <c r="B195" s="330"/>
      <c r="C195" s="26"/>
      <c r="D195" s="22"/>
    </row>
    <row r="196" spans="2:4" x14ac:dyDescent="0.25">
      <c r="B196" s="495" t="s">
        <v>90</v>
      </c>
      <c r="C196" s="171">
        <v>0</v>
      </c>
      <c r="D196" s="187"/>
    </row>
    <row r="197" spans="2:4" x14ac:dyDescent="0.25">
      <c r="B197" s="236"/>
      <c r="C197" s="26"/>
      <c r="D197" s="22"/>
    </row>
    <row r="198" spans="2:4" x14ac:dyDescent="0.25">
      <c r="B198" s="495" t="s">
        <v>98</v>
      </c>
      <c r="C198" s="425">
        <v>0</v>
      </c>
      <c r="D198" s="187"/>
    </row>
    <row r="199" spans="2:4" ht="15.75" thickBot="1" x14ac:dyDescent="0.3">
      <c r="B199" s="236"/>
      <c r="C199" s="26"/>
      <c r="D199" s="22"/>
    </row>
    <row r="200" spans="2:4" ht="15.75" thickBot="1" x14ac:dyDescent="0.3">
      <c r="B200" s="63"/>
      <c r="C200" s="65"/>
      <c r="D200" s="66"/>
    </row>
    <row r="201" spans="2:4" x14ac:dyDescent="0.25">
      <c r="B201" s="176" t="s">
        <v>282</v>
      </c>
      <c r="C201" s="152">
        <f>C204+C205+C207+C214+C216+C218-C220</f>
        <v>0</v>
      </c>
      <c r="D201" s="18"/>
    </row>
    <row r="202" spans="2:4" x14ac:dyDescent="0.25">
      <c r="B202" s="19" t="s">
        <v>300</v>
      </c>
      <c r="C202" s="424">
        <v>0</v>
      </c>
      <c r="D202" s="187"/>
    </row>
    <row r="203" spans="2:4" x14ac:dyDescent="0.25">
      <c r="B203" s="538"/>
      <c r="C203" s="537"/>
      <c r="D203" s="536"/>
    </row>
    <row r="204" spans="2:4" x14ac:dyDescent="0.25">
      <c r="B204" s="538" t="s">
        <v>284</v>
      </c>
      <c r="C204" s="171">
        <v>0</v>
      </c>
      <c r="D204" s="539"/>
    </row>
    <row r="205" spans="2:4" x14ac:dyDescent="0.25">
      <c r="B205" s="329" t="s">
        <v>11</v>
      </c>
      <c r="C205" s="171">
        <v>0</v>
      </c>
      <c r="D205" s="188"/>
    </row>
    <row r="206" spans="2:4" x14ac:dyDescent="0.25">
      <c r="B206" s="21"/>
      <c r="C206" s="149"/>
      <c r="D206" s="128"/>
    </row>
    <row r="207" spans="2:4" x14ac:dyDescent="0.25">
      <c r="B207" s="334" t="s">
        <v>35</v>
      </c>
      <c r="C207" s="335">
        <f>SUM(C209:C212)</f>
        <v>0</v>
      </c>
      <c r="D207" s="336"/>
    </row>
    <row r="208" spans="2:4" x14ac:dyDescent="0.25">
      <c r="B208" s="106"/>
      <c r="C208" s="26"/>
      <c r="D208" s="333"/>
    </row>
    <row r="209" spans="2:4" x14ac:dyDescent="0.25">
      <c r="B209" s="332" t="s">
        <v>36</v>
      </c>
      <c r="C209" s="173">
        <v>0</v>
      </c>
      <c r="D209" s="174"/>
    </row>
    <row r="210" spans="2:4" x14ac:dyDescent="0.25">
      <c r="B210" s="332" t="s">
        <v>37</v>
      </c>
      <c r="C210" s="173">
        <v>0</v>
      </c>
      <c r="D210" s="174"/>
    </row>
    <row r="211" spans="2:4" x14ac:dyDescent="0.25">
      <c r="B211" s="332" t="s">
        <v>38</v>
      </c>
      <c r="C211" s="173">
        <v>0</v>
      </c>
      <c r="D211" s="174"/>
    </row>
    <row r="212" spans="2:4" x14ac:dyDescent="0.25">
      <c r="B212" s="337" t="s">
        <v>39</v>
      </c>
      <c r="C212" s="338">
        <v>0</v>
      </c>
      <c r="D212" s="324"/>
    </row>
    <row r="213" spans="2:4" x14ac:dyDescent="0.25">
      <c r="B213" s="21"/>
      <c r="C213" s="304"/>
      <c r="D213" s="22"/>
    </row>
    <row r="214" spans="2:4" x14ac:dyDescent="0.25">
      <c r="B214" s="329" t="s">
        <v>91</v>
      </c>
      <c r="C214" s="171">
        <v>0</v>
      </c>
      <c r="D214" s="187"/>
    </row>
    <row r="215" spans="2:4" x14ac:dyDescent="0.25">
      <c r="B215" s="330"/>
      <c r="C215" s="26"/>
      <c r="D215" s="22"/>
    </row>
    <row r="216" spans="2:4" x14ac:dyDescent="0.25">
      <c r="B216" s="495" t="s">
        <v>228</v>
      </c>
      <c r="C216" s="171">
        <v>0</v>
      </c>
      <c r="D216" s="187"/>
    </row>
    <row r="217" spans="2:4" x14ac:dyDescent="0.25">
      <c r="B217" s="330"/>
      <c r="C217" s="26"/>
      <c r="D217" s="22"/>
    </row>
    <row r="218" spans="2:4" x14ac:dyDescent="0.25">
      <c r="B218" s="495" t="s">
        <v>90</v>
      </c>
      <c r="C218" s="171">
        <v>0</v>
      </c>
      <c r="D218" s="187"/>
    </row>
    <row r="219" spans="2:4" x14ac:dyDescent="0.25">
      <c r="B219" s="236"/>
      <c r="C219" s="26"/>
      <c r="D219" s="22"/>
    </row>
    <row r="220" spans="2:4" x14ac:dyDescent="0.25">
      <c r="B220" s="495" t="s">
        <v>98</v>
      </c>
      <c r="C220" s="425">
        <v>0</v>
      </c>
      <c r="D220" s="187"/>
    </row>
    <row r="221" spans="2:4" ht="15.75" thickBot="1" x14ac:dyDescent="0.3">
      <c r="B221" s="236"/>
      <c r="C221" s="26"/>
      <c r="D221" s="22"/>
    </row>
    <row r="222" spans="2:4" ht="15.75" thickBot="1" x14ac:dyDescent="0.3">
      <c r="B222" s="63"/>
      <c r="C222" s="65"/>
      <c r="D222" s="66"/>
    </row>
    <row r="223" spans="2:4" x14ac:dyDescent="0.25">
      <c r="B223" s="176" t="s">
        <v>283</v>
      </c>
      <c r="C223" s="152">
        <f>C226+C227+C229+C236+C238+C240-C242</f>
        <v>0</v>
      </c>
      <c r="D223" s="18"/>
    </row>
    <row r="224" spans="2:4" x14ac:dyDescent="0.25">
      <c r="B224" s="19" t="s">
        <v>300</v>
      </c>
      <c r="C224" s="424">
        <v>0</v>
      </c>
      <c r="D224" s="187"/>
    </row>
    <row r="225" spans="2:4" x14ac:dyDescent="0.25">
      <c r="B225" s="538"/>
      <c r="C225" s="537"/>
      <c r="D225" s="536"/>
    </row>
    <row r="226" spans="2:4" x14ac:dyDescent="0.25">
      <c r="B226" s="538" t="s">
        <v>284</v>
      </c>
      <c r="C226" s="171">
        <v>0</v>
      </c>
      <c r="D226" s="539"/>
    </row>
    <row r="227" spans="2:4" x14ac:dyDescent="0.25">
      <c r="B227" s="329" t="s">
        <v>11</v>
      </c>
      <c r="C227" s="171">
        <v>0</v>
      </c>
      <c r="D227" s="188"/>
    </row>
    <row r="228" spans="2:4" x14ac:dyDescent="0.25">
      <c r="B228" s="21"/>
      <c r="C228" s="149"/>
      <c r="D228" s="128"/>
    </row>
    <row r="229" spans="2:4" x14ac:dyDescent="0.25">
      <c r="B229" s="334" t="s">
        <v>35</v>
      </c>
      <c r="C229" s="335">
        <f>SUM(C231:C234)</f>
        <v>0</v>
      </c>
      <c r="D229" s="336"/>
    </row>
    <row r="230" spans="2:4" x14ac:dyDescent="0.25">
      <c r="B230" s="106"/>
      <c r="C230" s="26"/>
      <c r="D230" s="333"/>
    </row>
    <row r="231" spans="2:4" x14ac:dyDescent="0.25">
      <c r="B231" s="332" t="s">
        <v>36</v>
      </c>
      <c r="C231" s="173">
        <v>0</v>
      </c>
      <c r="D231" s="174"/>
    </row>
    <row r="232" spans="2:4" x14ac:dyDescent="0.25">
      <c r="B232" s="332" t="s">
        <v>37</v>
      </c>
      <c r="C232" s="173">
        <v>0</v>
      </c>
      <c r="D232" s="174"/>
    </row>
    <row r="233" spans="2:4" x14ac:dyDescent="0.25">
      <c r="B233" s="332" t="s">
        <v>38</v>
      </c>
      <c r="C233" s="173">
        <v>0</v>
      </c>
      <c r="D233" s="174"/>
    </row>
    <row r="234" spans="2:4" x14ac:dyDescent="0.25">
      <c r="B234" s="337" t="s">
        <v>39</v>
      </c>
      <c r="C234" s="338">
        <v>0</v>
      </c>
      <c r="D234" s="324"/>
    </row>
    <row r="235" spans="2:4" x14ac:dyDescent="0.25">
      <c r="B235" s="21"/>
      <c r="C235" s="304"/>
      <c r="D235" s="22"/>
    </row>
    <row r="236" spans="2:4" x14ac:dyDescent="0.25">
      <c r="B236" s="329" t="s">
        <v>91</v>
      </c>
      <c r="C236" s="171">
        <v>0</v>
      </c>
      <c r="D236" s="187"/>
    </row>
    <row r="237" spans="2:4" x14ac:dyDescent="0.25">
      <c r="B237" s="330"/>
      <c r="C237" s="26"/>
      <c r="D237" s="22"/>
    </row>
    <row r="238" spans="2:4" x14ac:dyDescent="0.25">
      <c r="B238" s="495" t="s">
        <v>228</v>
      </c>
      <c r="C238" s="171">
        <v>0</v>
      </c>
      <c r="D238" s="187"/>
    </row>
    <row r="239" spans="2:4" x14ac:dyDescent="0.25">
      <c r="B239" s="330"/>
      <c r="C239" s="26"/>
      <c r="D239" s="22"/>
    </row>
    <row r="240" spans="2:4" x14ac:dyDescent="0.25">
      <c r="B240" s="495" t="s">
        <v>90</v>
      </c>
      <c r="C240" s="171">
        <v>0</v>
      </c>
      <c r="D240" s="187"/>
    </row>
    <row r="241" spans="2:4" x14ac:dyDescent="0.25">
      <c r="B241" s="236"/>
      <c r="C241" s="26"/>
      <c r="D241" s="22"/>
    </row>
    <row r="242" spans="2:4" x14ac:dyDescent="0.25">
      <c r="B242" s="495" t="s">
        <v>98</v>
      </c>
      <c r="C242" s="425">
        <v>0</v>
      </c>
      <c r="D242" s="187"/>
    </row>
    <row r="243" spans="2:4" x14ac:dyDescent="0.25">
      <c r="B243" s="236"/>
      <c r="C243" s="26"/>
      <c r="D243" s="22"/>
    </row>
  </sheetData>
  <sheetProtection algorithmName="SHA-512" hashValue="lfTmvBruiZ2WypuUmgF980pnjKYQEyV17cmvP4Sf5PCBvtmldbdp8cz1Qn0FOGDDLpM+NUp/FtK53+eEZGabcw==" saltValue="/euZrOWIOPcoK9Tr/4guZA==" spinCount="100000" sheet="1" selectLockedCells="1"/>
  <protectedRanges>
    <protectedRange sqref="B244:D1048576 B31:D39 C10:C12 B9:C9 D9:D12 C21:D23 B41:D41 C40:D40 C42:D45 B53:D61 B63:D63 C62:D62 C64:D67 B75:D83 B85:D85 C84:D84 C86:D89 B97:D105 B107:D107 C106:D106 C108:D111 B119:D127 B129:D129 C128:D128 C130:D133 B141:D149 B151:D151 C150:D150 C152:D155 B163:D171 B173:D173 C172:D172 C174:D177 B185:D193 B195:D195 C194:D194 C196:D199 B207:D215 B217:D217 C216:D216 B229:D237 B239:D239 C238:D238 C240:D243 C218:D221 A1:A1048576 B13:D20 B1:D2 B24:D29 B46:D51 B68:D73 B90:D95 B112:D117 B134:D139 B156:D161 B178:D183 B200:D205 B222:D227 B4:D8 B3 D3" name="Bereich2"/>
    <protectedRange sqref="B10:B12 B40 B62 B84 B106 B128 B150 B172 B194 B216 B238 B240:B243 B218:B221 B196:B199 B174:B177 B152:B155 B130:B133 B108:B111 B86:B89 B64:B67 B42:B45 B21:B23" name="Bereich2_1"/>
    <protectedRange sqref="C3" name="Bereich2_2"/>
  </protectedRanges>
  <pageMargins left="0.7" right="0.7" top="0.75" bottom="0.75" header="0.3" footer="0.3"/>
  <pageSetup paperSize="9" scale="53" orientation="landscape" r:id="rId1"/>
  <headerFooter>
    <oddFooter>&amp;A&amp;RSeite &amp;P</oddFooter>
  </headerFooter>
  <tableParts count="10">
    <tablePart r:id="rId2"/>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theme="6" tint="0.39997558519241921"/>
  </sheetPr>
  <dimension ref="A1:P203"/>
  <sheetViews>
    <sheetView workbookViewId="0">
      <selection activeCell="D26" sqref="D26"/>
    </sheetView>
  </sheetViews>
  <sheetFormatPr baseColWidth="10" defaultColWidth="9.140625" defaultRowHeight="15" x14ac:dyDescent="0.25"/>
  <cols>
    <col min="1" max="1" width="9.140625" style="27"/>
    <col min="2" max="2" width="73" style="27" bestFit="1" customWidth="1"/>
    <col min="3" max="3" width="22.140625" style="27" customWidth="1"/>
    <col min="4" max="4" width="22" style="120" customWidth="1"/>
    <col min="5" max="5" width="28.140625" style="27" hidden="1" customWidth="1"/>
    <col min="6" max="6" width="22.85546875" style="27" hidden="1" customWidth="1"/>
    <col min="7" max="7" width="8.140625" style="27" hidden="1" customWidth="1"/>
    <col min="8" max="8" width="33.28515625" style="27" hidden="1" customWidth="1"/>
    <col min="9" max="9" width="8.5703125" style="27" hidden="1" customWidth="1"/>
    <col min="10" max="10" width="23.140625" style="27" hidden="1" customWidth="1"/>
    <col min="11" max="12" width="38" style="27" hidden="1" customWidth="1"/>
    <col min="13" max="13" width="17.85546875" style="27" hidden="1" customWidth="1"/>
    <col min="14" max="16" width="12" style="27" hidden="1" customWidth="1"/>
    <col min="17" max="16384" width="9.140625" style="27"/>
  </cols>
  <sheetData>
    <row r="1" spans="1:15" ht="23.25" x14ac:dyDescent="0.35">
      <c r="B1" s="8" t="s">
        <v>311</v>
      </c>
      <c r="E1" s="9"/>
    </row>
    <row r="2" spans="1:15" ht="15.75" thickBot="1" x14ac:dyDescent="0.3"/>
    <row r="3" spans="1:15" ht="46.5" customHeight="1" thickTop="1" thickBot="1" x14ac:dyDescent="0.3">
      <c r="B3" s="566"/>
      <c r="C3" s="567" t="s">
        <v>317</v>
      </c>
      <c r="D3" s="568" t="s">
        <v>3</v>
      </c>
      <c r="E3" s="34" t="s">
        <v>20</v>
      </c>
      <c r="F3" s="35" t="s">
        <v>21</v>
      </c>
      <c r="G3" s="35" t="s">
        <v>22</v>
      </c>
      <c r="H3" s="35" t="s">
        <v>23</v>
      </c>
      <c r="I3" s="35" t="s">
        <v>29</v>
      </c>
      <c r="J3" s="35" t="s">
        <v>78</v>
      </c>
      <c r="K3" s="35" t="s">
        <v>24</v>
      </c>
      <c r="L3" s="35" t="s">
        <v>25</v>
      </c>
      <c r="M3" s="35" t="s">
        <v>26</v>
      </c>
      <c r="N3" s="35" t="s">
        <v>27</v>
      </c>
      <c r="O3" s="35" t="s">
        <v>28</v>
      </c>
    </row>
    <row r="4" spans="1:15" ht="19.5" thickTop="1" x14ac:dyDescent="0.3">
      <c r="B4" s="569" t="s">
        <v>273</v>
      </c>
      <c r="C4" s="570">
        <f>C15</f>
        <v>0</v>
      </c>
      <c r="D4" s="571"/>
      <c r="E4" s="36"/>
      <c r="F4" s="37"/>
      <c r="G4" s="265"/>
      <c r="H4" s="265"/>
      <c r="I4" s="265"/>
      <c r="J4" s="266" t="e">
        <f>#REF!+J15</f>
        <v>#REF!</v>
      </c>
      <c r="K4" s="267" t="e">
        <f>J4-C4</f>
        <v>#REF!</v>
      </c>
      <c r="L4" s="37"/>
      <c r="M4" s="37"/>
      <c r="N4" s="37"/>
      <c r="O4" s="37"/>
    </row>
    <row r="5" spans="1:15" ht="16.5" customHeight="1" x14ac:dyDescent="0.3">
      <c r="B5" s="572" t="s">
        <v>300</v>
      </c>
      <c r="C5" s="573">
        <f>SUM(C16)</f>
        <v>0</v>
      </c>
      <c r="D5" s="571"/>
      <c r="E5" s="36"/>
      <c r="F5" s="37"/>
      <c r="G5" s="265"/>
      <c r="H5" s="265"/>
      <c r="I5" s="265"/>
      <c r="J5" s="266" t="e">
        <f>SUM(#REF!,J16)</f>
        <v>#REF!</v>
      </c>
      <c r="K5" s="267" t="e">
        <f t="shared" ref="K5:K12" si="0">J5-C5</f>
        <v>#REF!</v>
      </c>
      <c r="L5" s="37"/>
      <c r="M5" s="37"/>
      <c r="N5" s="37"/>
      <c r="O5" s="37"/>
    </row>
    <row r="6" spans="1:15" ht="16.5" customHeight="1" x14ac:dyDescent="0.3">
      <c r="B6" s="572" t="s">
        <v>285</v>
      </c>
      <c r="C6" s="574">
        <f>SUM(C17,)</f>
        <v>0</v>
      </c>
      <c r="D6" s="571"/>
      <c r="E6" s="36"/>
      <c r="F6" s="37"/>
      <c r="G6" s="265"/>
      <c r="H6" s="265"/>
      <c r="I6" s="265"/>
      <c r="J6" s="266"/>
      <c r="K6" s="267"/>
      <c r="L6" s="37"/>
      <c r="M6" s="37"/>
      <c r="N6" s="37"/>
      <c r="O6" s="37"/>
    </row>
    <row r="7" spans="1:15" x14ac:dyDescent="0.25">
      <c r="B7" s="572" t="s">
        <v>2</v>
      </c>
      <c r="C7" s="574">
        <f>SUM(C18,)</f>
        <v>0</v>
      </c>
      <c r="D7" s="575"/>
      <c r="E7" s="38"/>
      <c r="F7" s="39"/>
      <c r="G7" s="268"/>
      <c r="H7" s="268"/>
      <c r="I7" s="268"/>
      <c r="J7" s="269" t="e">
        <f>SUM(#REF!,J18,)</f>
        <v>#REF!</v>
      </c>
      <c r="K7" s="267" t="e">
        <f t="shared" si="0"/>
        <v>#REF!</v>
      </c>
      <c r="L7" s="39"/>
      <c r="M7" s="39"/>
      <c r="N7" s="39"/>
      <c r="O7" s="39"/>
    </row>
    <row r="8" spans="1:15" x14ac:dyDescent="0.25">
      <c r="B8" s="572" t="s">
        <v>5</v>
      </c>
      <c r="C8" s="574">
        <f>C19</f>
        <v>0</v>
      </c>
      <c r="D8" s="575"/>
      <c r="E8" s="38"/>
      <c r="F8" s="39"/>
      <c r="G8" s="268"/>
      <c r="H8" s="268"/>
      <c r="I8" s="268"/>
      <c r="J8" s="269">
        <f>J19</f>
        <v>0</v>
      </c>
      <c r="K8" s="267">
        <f t="shared" si="0"/>
        <v>0</v>
      </c>
      <c r="L8" s="39"/>
      <c r="M8" s="39"/>
      <c r="N8" s="39"/>
      <c r="O8" s="39"/>
    </row>
    <row r="9" spans="1:15" x14ac:dyDescent="0.25">
      <c r="B9" s="576" t="s">
        <v>6</v>
      </c>
      <c r="C9" s="577">
        <f>SUM(C20)</f>
        <v>0</v>
      </c>
      <c r="D9" s="578"/>
      <c r="E9" s="87"/>
      <c r="F9" s="88"/>
      <c r="G9" s="270"/>
      <c r="H9" s="270"/>
      <c r="I9" s="270"/>
      <c r="J9" s="271" t="e">
        <f>SUM(#REF!,J20)</f>
        <v>#REF!</v>
      </c>
      <c r="K9" s="267" t="e">
        <f t="shared" si="0"/>
        <v>#REF!</v>
      </c>
      <c r="L9" s="88"/>
      <c r="M9" s="88"/>
      <c r="N9" s="88"/>
      <c r="O9" s="88"/>
    </row>
    <row r="10" spans="1:15" x14ac:dyDescent="0.25">
      <c r="A10" s="528"/>
      <c r="B10" s="576" t="s">
        <v>229</v>
      </c>
      <c r="C10" s="577">
        <f>C21</f>
        <v>0</v>
      </c>
      <c r="D10" s="578"/>
      <c r="E10" s="87"/>
      <c r="F10" s="88"/>
      <c r="G10" s="270"/>
      <c r="H10" s="270"/>
      <c r="I10" s="270"/>
      <c r="J10" s="271">
        <f>SUM(J21)</f>
        <v>0</v>
      </c>
      <c r="K10" s="267">
        <f t="shared" si="0"/>
        <v>0</v>
      </c>
      <c r="L10" s="88"/>
      <c r="M10" s="88"/>
      <c r="N10" s="88"/>
      <c r="O10" s="88"/>
    </row>
    <row r="11" spans="1:15" x14ac:dyDescent="0.25">
      <c r="A11" s="528"/>
      <c r="B11" s="576" t="s">
        <v>30</v>
      </c>
      <c r="C11" s="577">
        <f>C22</f>
        <v>0</v>
      </c>
      <c r="D11" s="578"/>
      <c r="E11" s="87"/>
      <c r="F11" s="88"/>
      <c r="G11" s="270"/>
      <c r="H11" s="270"/>
      <c r="I11" s="270"/>
      <c r="J11" s="271">
        <f>SUM(J22)</f>
        <v>0</v>
      </c>
      <c r="K11" s="267">
        <f t="shared" si="0"/>
        <v>0</v>
      </c>
      <c r="L11" s="121"/>
      <c r="M11" s="121"/>
      <c r="N11" s="121"/>
      <c r="O11" s="121"/>
    </row>
    <row r="12" spans="1:15" ht="15.75" thickBot="1" x14ac:dyDescent="0.3">
      <c r="A12" s="528"/>
      <c r="B12" s="576" t="s">
        <v>40</v>
      </c>
      <c r="C12" s="579">
        <f>C23</f>
        <v>0</v>
      </c>
      <c r="D12" s="578"/>
      <c r="E12" s="87"/>
      <c r="F12" s="88"/>
      <c r="G12" s="270"/>
      <c r="H12" s="270"/>
      <c r="I12" s="270"/>
      <c r="J12" s="271">
        <f>SUM(J23)</f>
        <v>0</v>
      </c>
      <c r="K12" s="267">
        <f t="shared" si="0"/>
        <v>0</v>
      </c>
      <c r="L12" s="121"/>
      <c r="M12" s="121"/>
      <c r="N12" s="121"/>
      <c r="O12" s="121"/>
    </row>
    <row r="13" spans="1:15" ht="19.5" thickBot="1" x14ac:dyDescent="0.35">
      <c r="B13" s="580"/>
      <c r="C13" s="581"/>
      <c r="D13" s="582"/>
      <c r="E13" s="69"/>
      <c r="F13" s="69"/>
      <c r="G13" s="272"/>
      <c r="H13" s="272"/>
      <c r="I13" s="272"/>
      <c r="J13" s="272"/>
      <c r="K13" s="272"/>
      <c r="L13" s="118"/>
      <c r="M13" s="118"/>
      <c r="N13" s="118"/>
      <c r="O13" s="118"/>
    </row>
    <row r="14" spans="1:15" ht="15.75" thickBot="1" x14ac:dyDescent="0.3">
      <c r="B14" s="583"/>
      <c r="C14" s="584"/>
      <c r="D14" s="585"/>
      <c r="E14" s="64"/>
      <c r="F14" s="64"/>
      <c r="G14" s="276"/>
      <c r="H14" s="276"/>
      <c r="I14" s="292"/>
      <c r="J14" s="293"/>
      <c r="K14" s="293"/>
      <c r="L14" s="64"/>
      <c r="M14" s="64"/>
      <c r="N14" s="64"/>
      <c r="O14" s="64"/>
    </row>
    <row r="15" spans="1:15" ht="18.75" x14ac:dyDescent="0.3">
      <c r="B15" s="586" t="s">
        <v>272</v>
      </c>
      <c r="C15" s="587">
        <f>C17+C18+C19+C20+C21+C22-C23</f>
        <v>0</v>
      </c>
      <c r="D15" s="455"/>
      <c r="E15" s="59"/>
      <c r="F15" s="60"/>
      <c r="G15" s="294"/>
      <c r="H15" s="294"/>
      <c r="I15" s="294"/>
      <c r="J15" s="148">
        <f>SUM(J18:J23)</f>
        <v>0</v>
      </c>
      <c r="K15" s="295">
        <f t="shared" ref="K15:K23" si="1">J15-C15</f>
        <v>0</v>
      </c>
      <c r="L15" s="54"/>
      <c r="M15" s="54"/>
      <c r="N15" s="54"/>
      <c r="O15" s="127"/>
    </row>
    <row r="16" spans="1:15" x14ac:dyDescent="0.25">
      <c r="B16" s="588" t="s">
        <v>300</v>
      </c>
      <c r="C16" s="554">
        <f>SUM(C26,C44,C62,C80,C98,C116,C134,C152,C170,C188)</f>
        <v>0</v>
      </c>
      <c r="D16" s="589"/>
      <c r="E16" s="61"/>
      <c r="F16" s="43"/>
      <c r="G16" s="296"/>
      <c r="H16" s="296"/>
      <c r="I16" s="296"/>
      <c r="J16" s="149">
        <f>SUM(C26,C44,C62,C80,C98,C116,C134,C152,C170,C188)</f>
        <v>0</v>
      </c>
      <c r="K16" s="149">
        <f t="shared" si="1"/>
        <v>0</v>
      </c>
      <c r="L16" s="43"/>
      <c r="M16" s="43"/>
      <c r="N16" s="43"/>
      <c r="O16" s="128"/>
    </row>
    <row r="17" spans="2:15" x14ac:dyDescent="0.25">
      <c r="B17" s="588" t="s">
        <v>285</v>
      </c>
      <c r="C17" s="448">
        <f>SUM(C28,C46,C64,C82,C100,C118,C136+C154,C172,C190)</f>
        <v>0</v>
      </c>
      <c r="D17" s="589"/>
      <c r="E17" s="61"/>
      <c r="F17" s="43"/>
      <c r="G17" s="296"/>
      <c r="H17" s="296"/>
      <c r="I17" s="296"/>
      <c r="J17" s="149"/>
      <c r="K17" s="149"/>
      <c r="L17" s="43"/>
      <c r="M17" s="43"/>
      <c r="N17" s="43"/>
      <c r="O17" s="128"/>
    </row>
    <row r="18" spans="2:15" x14ac:dyDescent="0.25">
      <c r="B18" s="590" t="s">
        <v>8</v>
      </c>
      <c r="C18" s="448">
        <f>SUM(C29,C47,C65,C83,C101,C119,C137+C155,C173,C191)</f>
        <v>0</v>
      </c>
      <c r="D18" s="444"/>
      <c r="E18" s="61"/>
      <c r="F18" s="43"/>
      <c r="G18" s="296"/>
      <c r="H18" s="296"/>
      <c r="I18" s="296"/>
      <c r="J18" s="149">
        <f>SUM(I29,I47,I65,I83,I101,I119,I137+I155,I173,I191)</f>
        <v>0</v>
      </c>
      <c r="K18" s="149">
        <f t="shared" si="1"/>
        <v>0</v>
      </c>
      <c r="L18" s="43"/>
      <c r="M18" s="43"/>
      <c r="N18" s="43"/>
      <c r="O18" s="128"/>
    </row>
    <row r="19" spans="2:15" x14ac:dyDescent="0.25">
      <c r="B19" s="590" t="s">
        <v>5</v>
      </c>
      <c r="C19" s="448">
        <f>SUM(C33,C51,C69,C87,C105,C123,C141,C159,C177,C195)</f>
        <v>0</v>
      </c>
      <c r="D19" s="444"/>
      <c r="E19" s="61"/>
      <c r="F19" s="43"/>
      <c r="G19" s="296"/>
      <c r="H19" s="296"/>
      <c r="I19" s="296"/>
      <c r="J19" s="149">
        <f>SUM(I33,I51,I69,I87,I105,I123,I141,I159,I177,I195)</f>
        <v>0</v>
      </c>
      <c r="K19" s="149">
        <f t="shared" si="1"/>
        <v>0</v>
      </c>
      <c r="L19" s="43"/>
      <c r="M19" s="43"/>
      <c r="N19" s="43"/>
      <c r="O19" s="128"/>
    </row>
    <row r="20" spans="2:15" x14ac:dyDescent="0.25">
      <c r="B20" s="590" t="s">
        <v>6</v>
      </c>
      <c r="C20" s="448">
        <f>SUM(C35,C53,C71,C89,C107,C125,C143,C161,C179,C197)</f>
        <v>0</v>
      </c>
      <c r="D20" s="444"/>
      <c r="E20" s="61"/>
      <c r="F20" s="43"/>
      <c r="G20" s="296"/>
      <c r="H20" s="296"/>
      <c r="I20" s="296"/>
      <c r="J20" s="149">
        <f>SUM(I35,I53,I71,I89,I107,I125,I143,I160,I179,I197)</f>
        <v>0</v>
      </c>
      <c r="K20" s="149">
        <f t="shared" si="1"/>
        <v>0</v>
      </c>
      <c r="L20" s="43"/>
      <c r="M20" s="43"/>
      <c r="N20" s="43"/>
      <c r="O20" s="128"/>
    </row>
    <row r="21" spans="2:15" x14ac:dyDescent="0.25">
      <c r="B21" s="590" t="s">
        <v>229</v>
      </c>
      <c r="C21" s="448">
        <f>SUM(C37,C55,C73,C91,C109,C127,C145,C163,C181,C199)</f>
        <v>0</v>
      </c>
      <c r="D21" s="591"/>
      <c r="E21" s="117"/>
      <c r="F21" s="98"/>
      <c r="G21" s="297"/>
      <c r="H21" s="297"/>
      <c r="I21" s="297"/>
      <c r="J21" s="149">
        <f>SUM(I37,I55,I73,I91,I109,I127,I145,I163,I181,I199)</f>
        <v>0</v>
      </c>
      <c r="K21" s="149">
        <f t="shared" si="1"/>
        <v>0</v>
      </c>
      <c r="L21" s="98"/>
      <c r="M21" s="98"/>
      <c r="N21" s="98"/>
      <c r="O21" s="130"/>
    </row>
    <row r="22" spans="2:15" x14ac:dyDescent="0.25">
      <c r="B22" s="592" t="s">
        <v>30</v>
      </c>
      <c r="C22" s="593">
        <f>SUM(C39,C57,C75,C93,C111,C129,C147,C165,C183,C201)</f>
        <v>0</v>
      </c>
      <c r="D22" s="463"/>
      <c r="E22" s="116"/>
      <c r="F22" s="57"/>
      <c r="G22" s="298"/>
      <c r="H22" s="298"/>
      <c r="I22" s="298"/>
      <c r="J22" s="149">
        <f>SUM(I39,I57,I75,I93,I111,I129,I147,I165,I183,I201)</f>
        <v>0</v>
      </c>
      <c r="K22" s="299">
        <f t="shared" si="1"/>
        <v>0</v>
      </c>
      <c r="L22" s="42"/>
      <c r="M22" s="42"/>
      <c r="N22" s="42"/>
      <c r="O22" s="128"/>
    </row>
    <row r="23" spans="2:15" ht="15.75" thickBot="1" x14ac:dyDescent="0.3">
      <c r="B23" s="594" t="s">
        <v>40</v>
      </c>
      <c r="C23" s="595">
        <f>SUM(C41,C59,C77,C95,C113,C131,C149,C167,C185,C203)</f>
        <v>0</v>
      </c>
      <c r="D23" s="446"/>
      <c r="E23" s="62"/>
      <c r="F23" s="55"/>
      <c r="G23" s="300"/>
      <c r="H23" s="300"/>
      <c r="I23" s="300"/>
      <c r="J23" s="151">
        <f>SUM(I41,I59,I77,I95,I113,I131,I149,I167,I185,I203)</f>
        <v>0</v>
      </c>
      <c r="K23" s="299">
        <f t="shared" si="1"/>
        <v>0</v>
      </c>
      <c r="L23" s="48"/>
      <c r="M23" s="48"/>
      <c r="N23" s="48"/>
      <c r="O23" s="132"/>
    </row>
    <row r="24" spans="2:15" ht="15.75" thickBot="1" x14ac:dyDescent="0.3">
      <c r="B24" s="583"/>
      <c r="C24" s="584"/>
      <c r="D24" s="585"/>
      <c r="E24" s="64"/>
      <c r="F24" s="64"/>
      <c r="G24" s="276"/>
      <c r="H24" s="276"/>
      <c r="I24" s="292"/>
      <c r="J24" s="293"/>
      <c r="K24" s="293"/>
      <c r="L24" s="64"/>
      <c r="M24" s="64"/>
      <c r="N24" s="64"/>
      <c r="O24" s="64"/>
    </row>
    <row r="25" spans="2:15" x14ac:dyDescent="0.25">
      <c r="B25" s="596" t="str">
        <f>'Plankosten rPhasenschieber'!B25</f>
        <v>rPSA 1</v>
      </c>
      <c r="C25" s="456">
        <f>SUM(C28,C29,C33,C35,C37,C39)-C41</f>
        <v>0</v>
      </c>
      <c r="D25" s="455"/>
      <c r="E25" s="46"/>
      <c r="F25" s="47"/>
      <c r="G25" s="301"/>
      <c r="H25" s="301"/>
      <c r="I25" s="152">
        <f>SUM(I29:I41)</f>
        <v>0</v>
      </c>
      <c r="J25" s="302">
        <f>I25</f>
        <v>0</v>
      </c>
      <c r="K25" s="303">
        <f>J25-C25</f>
        <v>0</v>
      </c>
      <c r="L25" s="47"/>
      <c r="M25" s="47"/>
      <c r="N25" s="47"/>
      <c r="O25" s="127"/>
    </row>
    <row r="26" spans="2:15" x14ac:dyDescent="0.25">
      <c r="B26" s="588" t="s">
        <v>300</v>
      </c>
      <c r="C26" s="554">
        <f>'Plankosten rPhasenschieber'!C26</f>
        <v>0</v>
      </c>
      <c r="D26" s="187"/>
      <c r="E26" s="41"/>
      <c r="F26" s="42"/>
      <c r="G26" s="304"/>
      <c r="H26" s="304"/>
      <c r="I26" s="296"/>
      <c r="J26" s="305"/>
      <c r="K26" s="305"/>
      <c r="L26" s="42"/>
      <c r="M26" s="42"/>
      <c r="N26" s="42"/>
      <c r="O26" s="128"/>
    </row>
    <row r="27" spans="2:15" x14ac:dyDescent="0.25">
      <c r="B27" s="588"/>
      <c r="C27" s="597"/>
      <c r="D27" s="536"/>
      <c r="E27" s="41"/>
      <c r="F27" s="42"/>
      <c r="G27" s="304"/>
      <c r="H27" s="304"/>
      <c r="I27" s="296"/>
      <c r="J27" s="305"/>
      <c r="K27" s="305"/>
      <c r="L27" s="42"/>
      <c r="M27" s="42"/>
      <c r="N27" s="42"/>
      <c r="O27" s="128"/>
    </row>
    <row r="28" spans="2:15" x14ac:dyDescent="0.25">
      <c r="B28" s="588" t="s">
        <v>285</v>
      </c>
      <c r="C28" s="460">
        <f>'Umrüstungskosten rPhasens.'!E5</f>
        <v>0</v>
      </c>
      <c r="D28" s="597"/>
      <c r="E28" s="41"/>
      <c r="F28" s="42"/>
      <c r="G28" s="304"/>
      <c r="H28" s="304"/>
      <c r="I28" s="296"/>
      <c r="J28" s="305"/>
      <c r="K28" s="305"/>
      <c r="L28" s="42"/>
      <c r="M28" s="42"/>
      <c r="N28" s="42"/>
      <c r="O28" s="128"/>
    </row>
    <row r="29" spans="2:15" x14ac:dyDescent="0.25">
      <c r="B29" s="590" t="s">
        <v>2</v>
      </c>
      <c r="C29" s="235">
        <v>0</v>
      </c>
      <c r="D29" s="188"/>
      <c r="E29" s="41"/>
      <c r="F29" s="42"/>
      <c r="G29" s="304"/>
      <c r="H29" s="304"/>
      <c r="I29" s="299">
        <f>IF(C29-G29-H29&lt;C29,C29-G29-H29,C29)</f>
        <v>0</v>
      </c>
      <c r="J29" s="305"/>
      <c r="K29" s="305"/>
      <c r="L29" s="42"/>
      <c r="M29" s="42"/>
      <c r="N29" s="42"/>
      <c r="O29" s="128"/>
    </row>
    <row r="30" spans="2:15" x14ac:dyDescent="0.25">
      <c r="B30" s="598" t="s">
        <v>92</v>
      </c>
      <c r="C30" s="233">
        <v>0</v>
      </c>
      <c r="D30" s="234"/>
      <c r="E30" s="116"/>
      <c r="F30" s="57"/>
      <c r="G30" s="298"/>
      <c r="H30" s="298"/>
      <c r="I30" s="159"/>
      <c r="J30" s="306"/>
      <c r="K30" s="306"/>
      <c r="L30" s="57"/>
      <c r="M30" s="57"/>
      <c r="N30" s="57"/>
      <c r="O30" s="131"/>
    </row>
    <row r="31" spans="2:15" x14ac:dyDescent="0.25">
      <c r="B31" s="598" t="s">
        <v>93</v>
      </c>
      <c r="C31" s="496">
        <v>0</v>
      </c>
      <c r="D31" s="234"/>
      <c r="E31" s="116"/>
      <c r="F31" s="57"/>
      <c r="G31" s="298"/>
      <c r="H31" s="298"/>
      <c r="I31" s="159"/>
      <c r="J31" s="306"/>
      <c r="K31" s="306"/>
      <c r="L31" s="57"/>
      <c r="M31" s="57"/>
      <c r="N31" s="57"/>
      <c r="O31" s="131"/>
    </row>
    <row r="32" spans="2:15" x14ac:dyDescent="0.25">
      <c r="B32" s="598"/>
      <c r="C32" s="457"/>
      <c r="D32" s="458"/>
      <c r="E32" s="116"/>
      <c r="F32" s="57"/>
      <c r="G32" s="298"/>
      <c r="H32" s="298"/>
      <c r="I32" s="159"/>
      <c r="J32" s="306"/>
      <c r="K32" s="306"/>
      <c r="L32" s="57"/>
      <c r="M32" s="57"/>
      <c r="N32" s="57"/>
      <c r="O32" s="131"/>
    </row>
    <row r="33" spans="2:15" x14ac:dyDescent="0.25">
      <c r="B33" s="599" t="s">
        <v>10</v>
      </c>
      <c r="C33" s="460">
        <f>'Nachweise Wiederhk. rPhasens'!E5</f>
        <v>0</v>
      </c>
      <c r="D33" s="461"/>
      <c r="E33" s="160"/>
      <c r="F33" s="99"/>
      <c r="G33" s="307"/>
      <c r="H33" s="307"/>
      <c r="I33" s="159">
        <f>IF(C33-G33-H33&lt;C33,C33-G33-H33,C33)</f>
        <v>0</v>
      </c>
      <c r="J33" s="306"/>
      <c r="K33" s="306"/>
      <c r="L33" s="99"/>
      <c r="M33" s="99"/>
      <c r="N33" s="99"/>
      <c r="O33" s="129"/>
    </row>
    <row r="34" spans="2:15" x14ac:dyDescent="0.25">
      <c r="B34" s="600"/>
      <c r="C34" s="459"/>
      <c r="D34" s="454"/>
      <c r="E34" s="163"/>
      <c r="F34" s="164"/>
      <c r="G34" s="308"/>
      <c r="H34" s="308"/>
      <c r="I34" s="308"/>
      <c r="J34" s="305"/>
      <c r="K34" s="305"/>
      <c r="L34" s="161"/>
      <c r="M34" s="161"/>
      <c r="N34" s="161"/>
      <c r="O34" s="162"/>
    </row>
    <row r="35" spans="2:15" x14ac:dyDescent="0.25">
      <c r="B35" s="599" t="s">
        <v>6</v>
      </c>
      <c r="C35" s="460">
        <f>'Nachweise Arbeitsk. rPhasens.'!B5-'Nachweise Arbeitsk. rPhasens.'!C5</f>
        <v>0</v>
      </c>
      <c r="D35" s="461"/>
      <c r="E35" s="160"/>
      <c r="F35" s="99"/>
      <c r="G35" s="307"/>
      <c r="H35" s="307"/>
      <c r="I35" s="159">
        <f>IF(C35-G35-H35&lt;C35,C35-G35-H35,C35)</f>
        <v>0</v>
      </c>
      <c r="J35" s="306"/>
      <c r="K35" s="306"/>
      <c r="L35" s="99"/>
      <c r="M35" s="99"/>
      <c r="N35" s="99"/>
      <c r="O35" s="129"/>
    </row>
    <row r="36" spans="2:15" x14ac:dyDescent="0.25">
      <c r="B36" s="599"/>
      <c r="C36" s="460"/>
      <c r="D36" s="461"/>
      <c r="E36" s="263"/>
      <c r="F36" s="252"/>
      <c r="G36" s="169"/>
      <c r="H36" s="169"/>
      <c r="I36" s="149"/>
      <c r="J36" s="309"/>
      <c r="K36" s="309"/>
      <c r="L36" s="252"/>
      <c r="M36" s="252"/>
      <c r="N36" s="252"/>
      <c r="O36" s="162"/>
    </row>
    <row r="37" spans="2:15" x14ac:dyDescent="0.25">
      <c r="B37" s="590" t="s">
        <v>229</v>
      </c>
      <c r="C37" s="177">
        <v>0</v>
      </c>
      <c r="D37" s="194"/>
      <c r="E37" s="41"/>
      <c r="F37" s="42"/>
      <c r="G37" s="304"/>
      <c r="H37" s="304"/>
      <c r="I37" s="149">
        <f>IF(C37-G37-H37&lt;C37,C37-G37-H37,C37)</f>
        <v>0</v>
      </c>
      <c r="J37" s="309"/>
      <c r="K37" s="309"/>
      <c r="L37" s="42"/>
      <c r="M37" s="42"/>
      <c r="N37" s="42"/>
      <c r="O37" s="128"/>
    </row>
    <row r="38" spans="2:15" x14ac:dyDescent="0.25">
      <c r="B38" s="590"/>
      <c r="C38" s="168"/>
      <c r="D38" s="115"/>
      <c r="E38" s="44"/>
      <c r="F38" s="45"/>
      <c r="G38" s="156"/>
      <c r="H38" s="156"/>
      <c r="I38" s="298"/>
      <c r="J38" s="306"/>
      <c r="K38" s="306"/>
      <c r="L38" s="45"/>
      <c r="M38" s="45"/>
      <c r="N38" s="45"/>
      <c r="O38" s="131"/>
    </row>
    <row r="39" spans="2:15" x14ac:dyDescent="0.25">
      <c r="B39" s="590" t="s">
        <v>30</v>
      </c>
      <c r="C39" s="178">
        <v>0</v>
      </c>
      <c r="D39" s="195"/>
      <c r="E39" s="44"/>
      <c r="F39" s="45"/>
      <c r="G39" s="156"/>
      <c r="H39" s="156"/>
      <c r="I39" s="159">
        <f>IF(C39-G39-H39&lt;C39,C39-G39-H39,C39)</f>
        <v>0</v>
      </c>
      <c r="J39" s="306"/>
      <c r="K39" s="306"/>
      <c r="L39" s="45"/>
      <c r="M39" s="45"/>
      <c r="N39" s="45"/>
      <c r="O39" s="131"/>
    </row>
    <row r="40" spans="2:15" x14ac:dyDescent="0.25">
      <c r="B40" s="590"/>
      <c r="C40" s="168"/>
      <c r="D40" s="322"/>
      <c r="E40" s="41"/>
      <c r="F40" s="45"/>
      <c r="G40" s="156"/>
      <c r="H40" s="156"/>
      <c r="I40" s="159"/>
      <c r="J40" s="306"/>
      <c r="K40" s="306"/>
      <c r="L40" s="45"/>
      <c r="M40" s="45"/>
      <c r="N40" s="45"/>
      <c r="O40" s="131"/>
    </row>
    <row r="41" spans="2:15" ht="15.75" thickBot="1" x14ac:dyDescent="0.3">
      <c r="B41" s="594" t="s">
        <v>40</v>
      </c>
      <c r="C41" s="197">
        <v>0</v>
      </c>
      <c r="D41" s="325"/>
      <c r="E41" s="157"/>
      <c r="F41" s="48"/>
      <c r="G41" s="310"/>
      <c r="H41" s="310"/>
      <c r="I41" s="264">
        <f>IF(C41-G41-H41&lt;C41,C41-G41-H41,C41)</f>
        <v>0</v>
      </c>
      <c r="J41" s="311"/>
      <c r="K41" s="311"/>
      <c r="L41" s="48"/>
      <c r="M41" s="48"/>
      <c r="N41" s="48"/>
      <c r="O41" s="132"/>
    </row>
    <row r="42" spans="2:15" ht="15.75" thickBot="1" x14ac:dyDescent="0.3">
      <c r="B42" s="110"/>
      <c r="C42" s="112"/>
      <c r="D42" s="113"/>
      <c r="E42" s="111"/>
      <c r="F42" s="111"/>
      <c r="G42" s="312"/>
      <c r="H42" s="312"/>
      <c r="I42" s="312"/>
      <c r="J42" s="313"/>
      <c r="K42" s="313"/>
      <c r="L42" s="111"/>
      <c r="M42" s="111"/>
      <c r="N42" s="111"/>
      <c r="O42" s="111"/>
    </row>
    <row r="43" spans="2:15" x14ac:dyDescent="0.25">
      <c r="B43" s="596" t="str">
        <f>'Plankosten rPhasenschieber'!B47</f>
        <v>rPSA 2</v>
      </c>
      <c r="C43" s="456">
        <f>SUM(C46,C47,C51,C53,C55,C57)-C59</f>
        <v>0</v>
      </c>
      <c r="D43" s="455"/>
      <c r="E43" s="46"/>
      <c r="F43" s="47"/>
      <c r="G43" s="301"/>
      <c r="H43" s="301"/>
      <c r="I43" s="152">
        <f>SUM(I47:I59)</f>
        <v>0</v>
      </c>
      <c r="J43" s="302">
        <f>I43</f>
        <v>0</v>
      </c>
      <c r="K43" s="303">
        <f>J43-C43</f>
        <v>0</v>
      </c>
      <c r="L43" s="47"/>
      <c r="M43" s="47"/>
      <c r="N43" s="47"/>
      <c r="O43" s="127"/>
    </row>
    <row r="44" spans="2:15" x14ac:dyDescent="0.25">
      <c r="B44" s="588" t="s">
        <v>300</v>
      </c>
      <c r="C44" s="554">
        <f>'Plankosten rPhasenschieber'!C48</f>
        <v>0</v>
      </c>
      <c r="D44" s="187"/>
      <c r="E44" s="41"/>
      <c r="F44" s="42"/>
      <c r="G44" s="304"/>
      <c r="H44" s="304"/>
      <c r="I44" s="296"/>
      <c r="J44" s="305"/>
      <c r="K44" s="305"/>
      <c r="L44" s="42"/>
      <c r="M44" s="42"/>
      <c r="N44" s="42"/>
      <c r="O44" s="128"/>
    </row>
    <row r="45" spans="2:15" x14ac:dyDescent="0.25">
      <c r="B45" s="588"/>
      <c r="C45" s="597"/>
      <c r="D45" s="601"/>
      <c r="E45" s="41"/>
      <c r="F45" s="42"/>
      <c r="G45" s="304"/>
      <c r="H45" s="304"/>
      <c r="I45" s="296"/>
      <c r="J45" s="305"/>
      <c r="K45" s="305"/>
      <c r="L45" s="42"/>
      <c r="M45" s="42"/>
      <c r="N45" s="42"/>
      <c r="O45" s="128"/>
    </row>
    <row r="46" spans="2:15" x14ac:dyDescent="0.25">
      <c r="B46" s="588" t="s">
        <v>285</v>
      </c>
      <c r="C46" s="460">
        <f>'Umrüstungskosten rPhasens.'!E49</f>
        <v>0</v>
      </c>
      <c r="D46" s="597"/>
      <c r="E46" s="41"/>
      <c r="F46" s="42"/>
      <c r="G46" s="304"/>
      <c r="H46" s="304"/>
      <c r="I46" s="296"/>
      <c r="J46" s="305"/>
      <c r="K46" s="305"/>
      <c r="L46" s="42"/>
      <c r="M46" s="42"/>
      <c r="N46" s="42"/>
      <c r="O46" s="128"/>
    </row>
    <row r="47" spans="2:15" x14ac:dyDescent="0.25">
      <c r="B47" s="590" t="s">
        <v>2</v>
      </c>
      <c r="C47" s="235">
        <v>0</v>
      </c>
      <c r="D47" s="188"/>
      <c r="E47" s="41"/>
      <c r="F47" s="42"/>
      <c r="G47" s="304"/>
      <c r="H47" s="304"/>
      <c r="I47" s="299">
        <f>IF(C47-G47-H47&lt;C47,C47-G47-H47,C47)</f>
        <v>0</v>
      </c>
      <c r="J47" s="305"/>
      <c r="K47" s="305"/>
      <c r="L47" s="42"/>
      <c r="M47" s="42"/>
      <c r="N47" s="42"/>
      <c r="O47" s="128"/>
    </row>
    <row r="48" spans="2:15" x14ac:dyDescent="0.25">
      <c r="B48" s="598" t="s">
        <v>92</v>
      </c>
      <c r="C48" s="233">
        <v>0</v>
      </c>
      <c r="D48" s="234"/>
      <c r="E48" s="116"/>
      <c r="F48" s="57"/>
      <c r="G48" s="298"/>
      <c r="H48" s="298"/>
      <c r="I48" s="159"/>
      <c r="J48" s="306"/>
      <c r="K48" s="306"/>
      <c r="L48" s="57"/>
      <c r="M48" s="57"/>
      <c r="N48" s="57"/>
      <c r="O48" s="131"/>
    </row>
    <row r="49" spans="2:15" x14ac:dyDescent="0.25">
      <c r="B49" s="598" t="s">
        <v>93</v>
      </c>
      <c r="C49" s="496">
        <v>0</v>
      </c>
      <c r="D49" s="234"/>
      <c r="E49" s="116"/>
      <c r="F49" s="57"/>
      <c r="G49" s="298"/>
      <c r="H49" s="298"/>
      <c r="I49" s="159"/>
      <c r="J49" s="306"/>
      <c r="K49" s="306"/>
      <c r="L49" s="57"/>
      <c r="M49" s="57"/>
      <c r="N49" s="57"/>
      <c r="O49" s="131"/>
    </row>
    <row r="50" spans="2:15" x14ac:dyDescent="0.25">
      <c r="B50" s="598"/>
      <c r="C50" s="253"/>
      <c r="D50" s="254"/>
      <c r="E50" s="116"/>
      <c r="F50" s="57"/>
      <c r="G50" s="298"/>
      <c r="H50" s="298"/>
      <c r="I50" s="159"/>
      <c r="J50" s="306"/>
      <c r="K50" s="306"/>
      <c r="L50" s="57"/>
      <c r="M50" s="57"/>
      <c r="N50" s="57"/>
      <c r="O50" s="131"/>
    </row>
    <row r="51" spans="2:15" x14ac:dyDescent="0.25">
      <c r="B51" s="599" t="s">
        <v>10</v>
      </c>
      <c r="C51" s="460">
        <f>'Nachweise Wiederhk. rPhasens'!E49</f>
        <v>0</v>
      </c>
      <c r="D51" s="461"/>
      <c r="E51" s="263"/>
      <c r="F51" s="252"/>
      <c r="G51" s="169"/>
      <c r="H51" s="169"/>
      <c r="I51" s="149">
        <f>IF(C51-G51-H51&lt;C51,C51-G51-H51,C51)</f>
        <v>0</v>
      </c>
      <c r="J51" s="309"/>
      <c r="K51" s="309"/>
      <c r="L51" s="252"/>
      <c r="M51" s="252"/>
      <c r="N51" s="252"/>
      <c r="O51" s="162"/>
    </row>
    <row r="52" spans="2:15" x14ac:dyDescent="0.25">
      <c r="B52" s="600"/>
      <c r="C52" s="459"/>
      <c r="D52" s="454"/>
      <c r="E52" s="317"/>
      <c r="F52" s="318"/>
      <c r="G52" s="169"/>
      <c r="H52" s="169"/>
      <c r="I52" s="169"/>
      <c r="J52" s="309"/>
      <c r="K52" s="309"/>
      <c r="L52" s="252"/>
      <c r="M52" s="252"/>
      <c r="N52" s="252"/>
      <c r="O52" s="162"/>
    </row>
    <row r="53" spans="2:15" x14ac:dyDescent="0.25">
      <c r="B53" s="599" t="s">
        <v>6</v>
      </c>
      <c r="C53" s="460">
        <f>'Nachweise Arbeitsk. rPhasens.'!B49-'Nachweise Arbeitsk. rPhasens.'!C49</f>
        <v>0</v>
      </c>
      <c r="D53" s="461"/>
      <c r="E53" s="263"/>
      <c r="F53" s="252"/>
      <c r="G53" s="169"/>
      <c r="H53" s="169"/>
      <c r="I53" s="149">
        <f t="shared" ref="I53" si="2">IF(C53-G53-H53&lt;C53,C53-G53-H53,C53)</f>
        <v>0</v>
      </c>
      <c r="J53" s="309"/>
      <c r="K53" s="309"/>
      <c r="L53" s="252"/>
      <c r="M53" s="252"/>
      <c r="N53" s="252"/>
      <c r="O53" s="162"/>
    </row>
    <row r="54" spans="2:15" x14ac:dyDescent="0.25">
      <c r="B54" s="599"/>
      <c r="C54" s="460"/>
      <c r="D54" s="461"/>
      <c r="E54" s="263"/>
      <c r="F54" s="252"/>
      <c r="G54" s="169"/>
      <c r="H54" s="169"/>
      <c r="I54" s="149"/>
      <c r="J54" s="309"/>
      <c r="K54" s="309"/>
      <c r="L54" s="252"/>
      <c r="M54" s="252"/>
      <c r="N54" s="252"/>
      <c r="O54" s="162"/>
    </row>
    <row r="55" spans="2:15" x14ac:dyDescent="0.25">
      <c r="B55" s="590" t="s">
        <v>229</v>
      </c>
      <c r="C55" s="177">
        <v>0</v>
      </c>
      <c r="D55" s="194"/>
      <c r="E55" s="41"/>
      <c r="F55" s="42"/>
      <c r="G55" s="304"/>
      <c r="H55" s="304"/>
      <c r="I55" s="149">
        <f t="shared" ref="I55" si="3">IF(C55-G55-H55&lt;C55,C55-G55-H55,C55)</f>
        <v>0</v>
      </c>
      <c r="J55" s="309"/>
      <c r="K55" s="309"/>
      <c r="L55" s="42"/>
      <c r="M55" s="42"/>
      <c r="N55" s="42"/>
      <c r="O55" s="128"/>
    </row>
    <row r="56" spans="2:15" x14ac:dyDescent="0.25">
      <c r="B56" s="590"/>
      <c r="C56" s="462"/>
      <c r="D56" s="463"/>
      <c r="E56" s="41"/>
      <c r="F56" s="42"/>
      <c r="G56" s="304"/>
      <c r="H56" s="304"/>
      <c r="I56" s="304"/>
      <c r="J56" s="309"/>
      <c r="K56" s="309"/>
      <c r="L56" s="42"/>
      <c r="M56" s="42"/>
      <c r="N56" s="42"/>
      <c r="O56" s="128"/>
    </row>
    <row r="57" spans="2:15" x14ac:dyDescent="0.25">
      <c r="B57" s="590" t="s">
        <v>30</v>
      </c>
      <c r="C57" s="178">
        <v>0</v>
      </c>
      <c r="D57" s="195"/>
      <c r="E57" s="41"/>
      <c r="F57" s="42"/>
      <c r="G57" s="304"/>
      <c r="H57" s="304"/>
      <c r="I57" s="149">
        <f>IF(C57-G57-H57&lt;C57,C57-G57-H57,C57)</f>
        <v>0</v>
      </c>
      <c r="J57" s="309"/>
      <c r="K57" s="309"/>
      <c r="L57" s="42"/>
      <c r="M57" s="42"/>
      <c r="N57" s="42"/>
      <c r="O57" s="128"/>
    </row>
    <row r="58" spans="2:15" x14ac:dyDescent="0.25">
      <c r="B58" s="590"/>
      <c r="C58" s="462"/>
      <c r="D58" s="602"/>
      <c r="E58" s="41"/>
      <c r="F58" s="45"/>
      <c r="G58" s="156"/>
      <c r="H58" s="156"/>
      <c r="I58" s="159"/>
      <c r="J58" s="306"/>
      <c r="K58" s="306"/>
      <c r="L58" s="45"/>
      <c r="M58" s="45"/>
      <c r="N58" s="45"/>
      <c r="O58" s="131"/>
    </row>
    <row r="59" spans="2:15" ht="15.75" thickBot="1" x14ac:dyDescent="0.3">
      <c r="B59" s="594" t="s">
        <v>40</v>
      </c>
      <c r="C59" s="197">
        <v>0</v>
      </c>
      <c r="D59" s="325"/>
      <c r="E59" s="157"/>
      <c r="F59" s="48"/>
      <c r="G59" s="310"/>
      <c r="H59" s="310"/>
      <c r="I59" s="264">
        <f>IF(C59-G59-H59&lt;C59,C59-G59-H59,C59)</f>
        <v>0</v>
      </c>
      <c r="J59" s="311"/>
      <c r="K59" s="311"/>
      <c r="L59" s="48"/>
      <c r="M59" s="48"/>
      <c r="N59" s="48"/>
      <c r="O59" s="132"/>
    </row>
    <row r="60" spans="2:15" ht="15.75" thickBot="1" x14ac:dyDescent="0.3">
      <c r="B60" s="111"/>
      <c r="C60" s="111"/>
      <c r="D60" s="111"/>
      <c r="E60" s="111"/>
      <c r="F60" s="111"/>
      <c r="G60" s="312"/>
      <c r="H60" s="312"/>
      <c r="I60" s="312"/>
      <c r="J60" s="312"/>
      <c r="K60" s="312"/>
      <c r="L60" s="111"/>
      <c r="M60" s="111"/>
      <c r="N60" s="111"/>
      <c r="O60" s="111"/>
    </row>
    <row r="61" spans="2:15" x14ac:dyDescent="0.25">
      <c r="B61" s="596" t="str">
        <f>'Plankosten rPhasenschieber'!B69</f>
        <v>rPSA 3</v>
      </c>
      <c r="C61" s="152">
        <f>SUM(C64,C65,C69,C71,C73,C75)-C77</f>
        <v>0</v>
      </c>
      <c r="D61" s="18"/>
      <c r="E61" s="46"/>
      <c r="F61" s="47"/>
      <c r="G61" s="301"/>
      <c r="H61" s="301"/>
      <c r="I61" s="152">
        <f>SUM(I65:I77)</f>
        <v>0</v>
      </c>
      <c r="J61" s="302">
        <f>I61</f>
        <v>0</v>
      </c>
      <c r="K61" s="303">
        <f>J61-C61</f>
        <v>0</v>
      </c>
      <c r="L61" s="47"/>
      <c r="M61" s="47"/>
      <c r="N61" s="47"/>
      <c r="O61" s="127"/>
    </row>
    <row r="62" spans="2:15" x14ac:dyDescent="0.25">
      <c r="B62" s="588" t="s">
        <v>300</v>
      </c>
      <c r="C62" s="53">
        <f>'Plankosten rPhasenschieber'!C70</f>
        <v>0</v>
      </c>
      <c r="D62" s="187"/>
      <c r="E62" s="41"/>
      <c r="F62" s="42"/>
      <c r="G62" s="304"/>
      <c r="H62" s="304"/>
      <c r="I62" s="296"/>
      <c r="J62" s="305"/>
      <c r="K62" s="305"/>
      <c r="L62" s="42"/>
      <c r="M62" s="42"/>
      <c r="N62" s="42"/>
      <c r="O62" s="128"/>
    </row>
    <row r="63" spans="2:15" x14ac:dyDescent="0.25">
      <c r="B63" s="588"/>
      <c r="C63" s="537"/>
      <c r="D63" s="536"/>
      <c r="E63" s="41"/>
      <c r="F63" s="42"/>
      <c r="G63" s="304"/>
      <c r="H63" s="304"/>
      <c r="I63" s="296"/>
      <c r="J63" s="305"/>
      <c r="K63" s="305"/>
      <c r="L63" s="42"/>
      <c r="M63" s="42"/>
      <c r="N63" s="42"/>
      <c r="O63" s="128"/>
    </row>
    <row r="64" spans="2:15" x14ac:dyDescent="0.25">
      <c r="B64" s="588" t="s">
        <v>285</v>
      </c>
      <c r="C64" s="460">
        <f>'Umrüstungskosten rPhasens.'!E93</f>
        <v>0</v>
      </c>
      <c r="D64" s="597"/>
      <c r="E64" s="41"/>
      <c r="F64" s="42"/>
      <c r="G64" s="304"/>
      <c r="H64" s="304"/>
      <c r="I64" s="296"/>
      <c r="J64" s="305"/>
      <c r="K64" s="305"/>
      <c r="L64" s="42"/>
      <c r="M64" s="42"/>
      <c r="N64" s="42"/>
      <c r="O64" s="128"/>
    </row>
    <row r="65" spans="2:15" x14ac:dyDescent="0.25">
      <c r="B65" s="590" t="s">
        <v>2</v>
      </c>
      <c r="C65" s="235">
        <v>0</v>
      </c>
      <c r="D65" s="188"/>
      <c r="E65" s="41"/>
      <c r="F65" s="42"/>
      <c r="G65" s="304"/>
      <c r="H65" s="304"/>
      <c r="I65" s="299">
        <f>IF(C65-G65-H65&lt;C65,C65-G65-H65,C65)</f>
        <v>0</v>
      </c>
      <c r="J65" s="305"/>
      <c r="K65" s="305"/>
      <c r="L65" s="42"/>
      <c r="M65" s="42"/>
      <c r="N65" s="42"/>
      <c r="O65" s="128"/>
    </row>
    <row r="66" spans="2:15" x14ac:dyDescent="0.25">
      <c r="B66" s="598" t="s">
        <v>92</v>
      </c>
      <c r="C66" s="233">
        <v>0</v>
      </c>
      <c r="D66" s="234"/>
      <c r="E66" s="116"/>
      <c r="F66" s="57"/>
      <c r="G66" s="298"/>
      <c r="H66" s="298"/>
      <c r="I66" s="159"/>
      <c r="J66" s="306"/>
      <c r="K66" s="306"/>
      <c r="L66" s="57"/>
      <c r="M66" s="57"/>
      <c r="N66" s="57"/>
      <c r="O66" s="131"/>
    </row>
    <row r="67" spans="2:15" x14ac:dyDescent="0.25">
      <c r="B67" s="598" t="s">
        <v>93</v>
      </c>
      <c r="C67" s="496">
        <v>0</v>
      </c>
      <c r="D67" s="234"/>
      <c r="E67" s="116"/>
      <c r="F67" s="57"/>
      <c r="G67" s="298"/>
      <c r="H67" s="298"/>
      <c r="I67" s="159"/>
      <c r="J67" s="306"/>
      <c r="K67" s="306"/>
      <c r="L67" s="57"/>
      <c r="M67" s="57"/>
      <c r="N67" s="57"/>
      <c r="O67" s="131"/>
    </row>
    <row r="68" spans="2:15" x14ac:dyDescent="0.25">
      <c r="B68" s="598"/>
      <c r="C68" s="253"/>
      <c r="D68" s="254"/>
      <c r="E68" s="41"/>
      <c r="F68" s="42"/>
      <c r="G68" s="304"/>
      <c r="H68" s="304"/>
      <c r="I68" s="149"/>
      <c r="J68" s="309"/>
      <c r="K68" s="309"/>
      <c r="L68" s="42"/>
      <c r="M68" s="42"/>
      <c r="N68" s="42"/>
      <c r="O68" s="128"/>
    </row>
    <row r="69" spans="2:15" x14ac:dyDescent="0.25">
      <c r="B69" s="599" t="s">
        <v>10</v>
      </c>
      <c r="C69" s="159">
        <f>'Nachweise Wiederhk. rPhasens'!E93</f>
        <v>0</v>
      </c>
      <c r="D69" s="190"/>
      <c r="E69" s="263"/>
      <c r="F69" s="252"/>
      <c r="G69" s="169"/>
      <c r="H69" s="169"/>
      <c r="I69" s="149">
        <f>IF(C69-G69-H69&lt;C69,C69-G69-H69,C69)</f>
        <v>0</v>
      </c>
      <c r="J69" s="309"/>
      <c r="K69" s="309"/>
      <c r="L69" s="252"/>
      <c r="M69" s="252"/>
      <c r="N69" s="252"/>
      <c r="O69" s="162"/>
    </row>
    <row r="70" spans="2:15" x14ac:dyDescent="0.25">
      <c r="B70" s="600"/>
      <c r="C70" s="154"/>
      <c r="D70" s="192"/>
      <c r="E70" s="317"/>
      <c r="F70" s="318"/>
      <c r="G70" s="169"/>
      <c r="H70" s="169"/>
      <c r="I70" s="169"/>
      <c r="J70" s="309"/>
      <c r="K70" s="309"/>
      <c r="L70" s="252"/>
      <c r="M70" s="252"/>
      <c r="N70" s="252"/>
      <c r="O70" s="162"/>
    </row>
    <row r="71" spans="2:15" x14ac:dyDescent="0.25">
      <c r="B71" s="599" t="s">
        <v>6</v>
      </c>
      <c r="C71" s="159">
        <f>'Nachweise Arbeitsk. rPhasens.'!B93-'Nachweise Arbeitsk. rPhasens.'!C93</f>
        <v>0</v>
      </c>
      <c r="D71" s="190"/>
      <c r="E71" s="263"/>
      <c r="F71" s="252"/>
      <c r="G71" s="169"/>
      <c r="H71" s="169"/>
      <c r="I71" s="149">
        <f t="shared" ref="I71" si="4">IF(C71-G71-H71&lt;C71,C71-G71-H71,C71)</f>
        <v>0</v>
      </c>
      <c r="J71" s="309"/>
      <c r="K71" s="309"/>
      <c r="L71" s="252"/>
      <c r="M71" s="252"/>
      <c r="N71" s="252"/>
      <c r="O71" s="162"/>
    </row>
    <row r="72" spans="2:15" x14ac:dyDescent="0.25">
      <c r="B72" s="599"/>
      <c r="C72" s="159"/>
      <c r="D72" s="190"/>
      <c r="E72" s="263"/>
      <c r="F72" s="252"/>
      <c r="G72" s="169"/>
      <c r="H72" s="169"/>
      <c r="I72" s="149"/>
      <c r="J72" s="309"/>
      <c r="K72" s="309"/>
      <c r="L72" s="252"/>
      <c r="M72" s="252"/>
      <c r="N72" s="252"/>
      <c r="O72" s="162"/>
    </row>
    <row r="73" spans="2:15" x14ac:dyDescent="0.25">
      <c r="B73" s="590" t="s">
        <v>229</v>
      </c>
      <c r="C73" s="177">
        <v>0</v>
      </c>
      <c r="D73" s="194"/>
      <c r="E73" s="41"/>
      <c r="F73" s="42"/>
      <c r="G73" s="304"/>
      <c r="H73" s="304"/>
      <c r="I73" s="149">
        <f t="shared" ref="I73" si="5">IF(C73-G73-H73&lt;C73,C73-G73-H73,C73)</f>
        <v>0</v>
      </c>
      <c r="J73" s="309"/>
      <c r="K73" s="309"/>
      <c r="L73" s="42"/>
      <c r="M73" s="42"/>
      <c r="N73" s="42"/>
      <c r="O73" s="128"/>
    </row>
    <row r="74" spans="2:15" x14ac:dyDescent="0.25">
      <c r="B74" s="590"/>
      <c r="C74" s="168"/>
      <c r="D74" s="115"/>
      <c r="E74" s="41"/>
      <c r="F74" s="42"/>
      <c r="G74" s="304"/>
      <c r="H74" s="304"/>
      <c r="I74" s="304"/>
      <c r="J74" s="309"/>
      <c r="K74" s="309"/>
      <c r="L74" s="42"/>
      <c r="M74" s="42"/>
      <c r="N74" s="42"/>
      <c r="O74" s="128"/>
    </row>
    <row r="75" spans="2:15" x14ac:dyDescent="0.25">
      <c r="B75" s="590" t="s">
        <v>30</v>
      </c>
      <c r="C75" s="178">
        <v>0</v>
      </c>
      <c r="D75" s="324"/>
      <c r="E75" s="41"/>
      <c r="F75" s="42"/>
      <c r="G75" s="304"/>
      <c r="H75" s="304"/>
      <c r="I75" s="149">
        <f>IF(C75-G75-H75&lt;C75,C75-G75-H75,C75)</f>
        <v>0</v>
      </c>
      <c r="J75" s="309"/>
      <c r="K75" s="309"/>
      <c r="L75" s="42"/>
      <c r="M75" s="42"/>
      <c r="N75" s="42"/>
      <c r="O75" s="128"/>
    </row>
    <row r="76" spans="2:15" x14ac:dyDescent="0.25">
      <c r="B76" s="590"/>
      <c r="C76" s="168"/>
      <c r="D76" s="322"/>
      <c r="E76" s="41"/>
      <c r="F76" s="45"/>
      <c r="G76" s="156"/>
      <c r="H76" s="156"/>
      <c r="I76" s="159"/>
      <c r="J76" s="306"/>
      <c r="K76" s="306"/>
      <c r="L76" s="45"/>
      <c r="M76" s="45"/>
      <c r="N76" s="45"/>
      <c r="O76" s="131"/>
    </row>
    <row r="77" spans="2:15" ht="15.75" thickBot="1" x14ac:dyDescent="0.3">
      <c r="B77" s="594" t="s">
        <v>40</v>
      </c>
      <c r="C77" s="197">
        <v>0</v>
      </c>
      <c r="D77" s="325"/>
      <c r="E77" s="157"/>
      <c r="F77" s="48"/>
      <c r="G77" s="310"/>
      <c r="H77" s="310"/>
      <c r="I77" s="264">
        <f>IF(C77-G77-H77&lt;C77,C77-G77-H77,C77)</f>
        <v>0</v>
      </c>
      <c r="J77" s="311"/>
      <c r="K77" s="311"/>
      <c r="L77" s="48"/>
      <c r="M77" s="48"/>
      <c r="N77" s="48"/>
      <c r="O77" s="132"/>
    </row>
    <row r="78" spans="2:15" ht="15.75" thickBot="1" x14ac:dyDescent="0.3">
      <c r="B78" s="603"/>
      <c r="C78" s="111"/>
      <c r="D78" s="111"/>
      <c r="E78" s="111"/>
      <c r="F78" s="111"/>
      <c r="G78" s="312"/>
      <c r="H78" s="312"/>
      <c r="I78" s="312"/>
      <c r="J78" s="313"/>
      <c r="K78" s="313"/>
      <c r="L78" s="111"/>
      <c r="M78" s="111"/>
      <c r="N78" s="111"/>
      <c r="O78" s="111"/>
    </row>
    <row r="79" spans="2:15" x14ac:dyDescent="0.25">
      <c r="B79" s="596" t="str">
        <f>'Plankosten rPhasenschieber'!B91</f>
        <v>rPSA 4</v>
      </c>
      <c r="C79" s="152">
        <f>SUM(C82,C83,C87,C89,C91,C93)-C95</f>
        <v>0</v>
      </c>
      <c r="D79" s="18"/>
      <c r="E79" s="46"/>
      <c r="F79" s="47"/>
      <c r="G79" s="301"/>
      <c r="H79" s="301"/>
      <c r="I79" s="152">
        <f>SUM(I83:I95)</f>
        <v>0</v>
      </c>
      <c r="J79" s="302">
        <f>I79</f>
        <v>0</v>
      </c>
      <c r="K79" s="303">
        <f>J79-C79</f>
        <v>0</v>
      </c>
      <c r="L79" s="47"/>
      <c r="M79" s="47"/>
      <c r="N79" s="47"/>
      <c r="O79" s="127"/>
    </row>
    <row r="80" spans="2:15" x14ac:dyDescent="0.25">
      <c r="B80" s="588" t="s">
        <v>300</v>
      </c>
      <c r="C80" s="53">
        <f>'Plankosten rPhasenschieber'!C92</f>
        <v>0</v>
      </c>
      <c r="D80" s="187"/>
      <c r="E80" s="41"/>
      <c r="F80" s="42"/>
      <c r="G80" s="304"/>
      <c r="H80" s="304"/>
      <c r="I80" s="296"/>
      <c r="J80" s="305"/>
      <c r="K80" s="305"/>
      <c r="L80" s="42"/>
      <c r="M80" s="42"/>
      <c r="N80" s="42"/>
      <c r="O80" s="128"/>
    </row>
    <row r="81" spans="2:15" x14ac:dyDescent="0.25">
      <c r="B81" s="588"/>
      <c r="C81" s="537"/>
      <c r="D81" s="536"/>
      <c r="E81" s="41"/>
      <c r="F81" s="42"/>
      <c r="G81" s="304"/>
      <c r="H81" s="304"/>
      <c r="I81" s="296"/>
      <c r="J81" s="305"/>
      <c r="K81" s="305"/>
      <c r="L81" s="42"/>
      <c r="M81" s="42"/>
      <c r="N81" s="42"/>
      <c r="O81" s="128"/>
    </row>
    <row r="82" spans="2:15" x14ac:dyDescent="0.25">
      <c r="B82" s="588" t="s">
        <v>285</v>
      </c>
      <c r="C82" s="460">
        <f>'Umrüstungskosten rPhasens.'!E137</f>
        <v>0</v>
      </c>
      <c r="D82" s="597"/>
      <c r="E82" s="41"/>
      <c r="F82" s="42"/>
      <c r="G82" s="304"/>
      <c r="H82" s="304"/>
      <c r="I82" s="296"/>
      <c r="J82" s="305"/>
      <c r="K82" s="305"/>
      <c r="L82" s="42"/>
      <c r="M82" s="42"/>
      <c r="N82" s="42"/>
      <c r="O82" s="128"/>
    </row>
    <row r="83" spans="2:15" x14ac:dyDescent="0.25">
      <c r="B83" s="590" t="s">
        <v>2</v>
      </c>
      <c r="C83" s="235">
        <v>0</v>
      </c>
      <c r="D83" s="188"/>
      <c r="E83" s="41"/>
      <c r="F83" s="42"/>
      <c r="G83" s="304"/>
      <c r="H83" s="304"/>
      <c r="I83" s="299">
        <f>IF(C83-G83-H83&lt;C83,C83-G83-H83,C83)</f>
        <v>0</v>
      </c>
      <c r="J83" s="305"/>
      <c r="K83" s="305"/>
      <c r="L83" s="42"/>
      <c r="M83" s="42"/>
      <c r="N83" s="42"/>
      <c r="O83" s="128"/>
    </row>
    <row r="84" spans="2:15" x14ac:dyDescent="0.25">
      <c r="B84" s="598" t="s">
        <v>92</v>
      </c>
      <c r="C84" s="233">
        <v>0</v>
      </c>
      <c r="D84" s="234"/>
      <c r="E84" s="116"/>
      <c r="F84" s="57"/>
      <c r="G84" s="298"/>
      <c r="H84" s="298"/>
      <c r="I84" s="159"/>
      <c r="J84" s="306"/>
      <c r="K84" s="306"/>
      <c r="L84" s="57"/>
      <c r="M84" s="57"/>
      <c r="N84" s="57"/>
      <c r="O84" s="131"/>
    </row>
    <row r="85" spans="2:15" x14ac:dyDescent="0.25">
      <c r="B85" s="598" t="s">
        <v>93</v>
      </c>
      <c r="C85" s="496">
        <v>0</v>
      </c>
      <c r="D85" s="234"/>
      <c r="E85" s="116"/>
      <c r="F85" s="57"/>
      <c r="G85" s="298"/>
      <c r="H85" s="298"/>
      <c r="I85" s="159"/>
      <c r="J85" s="306"/>
      <c r="K85" s="306"/>
      <c r="L85" s="57"/>
      <c r="M85" s="57"/>
      <c r="N85" s="57"/>
      <c r="O85" s="131"/>
    </row>
    <row r="86" spans="2:15" x14ac:dyDescent="0.25">
      <c r="B86" s="598"/>
      <c r="C86" s="253"/>
      <c r="D86" s="254"/>
      <c r="E86" s="116"/>
      <c r="F86" s="57"/>
      <c r="G86" s="298"/>
      <c r="H86" s="298"/>
      <c r="I86" s="159"/>
      <c r="J86" s="306"/>
      <c r="K86" s="306"/>
      <c r="L86" s="57"/>
      <c r="M86" s="57"/>
      <c r="N86" s="57"/>
      <c r="O86" s="131"/>
    </row>
    <row r="87" spans="2:15" x14ac:dyDescent="0.25">
      <c r="B87" s="599" t="s">
        <v>10</v>
      </c>
      <c r="C87" s="159">
        <f>'Nachweise Wiederhk. rPhasens'!E137</f>
        <v>0</v>
      </c>
      <c r="D87" s="319"/>
      <c r="E87" s="263"/>
      <c r="F87" s="252"/>
      <c r="G87" s="169"/>
      <c r="H87" s="169"/>
      <c r="I87" s="149">
        <f>IF(C87-G87-H87&lt;C87,C87-G87-H87,C87)</f>
        <v>0</v>
      </c>
      <c r="J87" s="309"/>
      <c r="K87" s="309"/>
      <c r="L87" s="252"/>
      <c r="M87" s="252"/>
      <c r="N87" s="252"/>
      <c r="O87" s="162"/>
    </row>
    <row r="88" spans="2:15" x14ac:dyDescent="0.25">
      <c r="B88" s="600"/>
      <c r="C88" s="154"/>
      <c r="D88" s="320"/>
      <c r="E88" s="317"/>
      <c r="F88" s="318"/>
      <c r="G88" s="169"/>
      <c r="H88" s="169"/>
      <c r="I88" s="169"/>
      <c r="J88" s="309"/>
      <c r="K88" s="309"/>
      <c r="L88" s="252"/>
      <c r="M88" s="252"/>
      <c r="N88" s="252"/>
      <c r="O88" s="162"/>
    </row>
    <row r="89" spans="2:15" x14ac:dyDescent="0.25">
      <c r="B89" s="599" t="s">
        <v>6</v>
      </c>
      <c r="C89" s="159">
        <f>'Nachweise Arbeitsk. rPhasens.'!B137-'Nachweise Arbeitsk. rPhasens.'!C137</f>
        <v>0</v>
      </c>
      <c r="D89" s="319"/>
      <c r="E89" s="263"/>
      <c r="F89" s="252"/>
      <c r="G89" s="169"/>
      <c r="H89" s="169"/>
      <c r="I89" s="149">
        <f t="shared" ref="I89" si="6">IF(C89-G89-H89&lt;C89,C89-G89-H89,C89)</f>
        <v>0</v>
      </c>
      <c r="J89" s="309"/>
      <c r="K89" s="309"/>
      <c r="L89" s="252"/>
      <c r="M89" s="252"/>
      <c r="N89" s="252"/>
      <c r="O89" s="162"/>
    </row>
    <row r="90" spans="2:15" x14ac:dyDescent="0.25">
      <c r="B90" s="599"/>
      <c r="C90" s="159"/>
      <c r="D90" s="319"/>
      <c r="E90" s="263"/>
      <c r="F90" s="252"/>
      <c r="G90" s="169"/>
      <c r="H90" s="169"/>
      <c r="I90" s="149"/>
      <c r="J90" s="309"/>
      <c r="K90" s="309"/>
      <c r="L90" s="252"/>
      <c r="M90" s="252"/>
      <c r="N90" s="252"/>
      <c r="O90" s="162"/>
    </row>
    <row r="91" spans="2:15" x14ac:dyDescent="0.25">
      <c r="B91" s="590" t="s">
        <v>229</v>
      </c>
      <c r="C91" s="177">
        <v>0</v>
      </c>
      <c r="D91" s="321"/>
      <c r="E91" s="41"/>
      <c r="F91" s="42"/>
      <c r="G91" s="304"/>
      <c r="H91" s="304"/>
      <c r="I91" s="149">
        <f t="shared" ref="I91" si="7">IF(C91-G91-H91&lt;C91,C91-G91-H91,C91)</f>
        <v>0</v>
      </c>
      <c r="J91" s="309"/>
      <c r="K91" s="309"/>
      <c r="L91" s="42"/>
      <c r="M91" s="42"/>
      <c r="N91" s="42"/>
      <c r="O91" s="128"/>
    </row>
    <row r="92" spans="2:15" x14ac:dyDescent="0.25">
      <c r="B92" s="590"/>
      <c r="C92" s="168"/>
      <c r="D92" s="322"/>
      <c r="E92" s="41"/>
      <c r="F92" s="42"/>
      <c r="G92" s="304"/>
      <c r="H92" s="304"/>
      <c r="I92" s="304"/>
      <c r="J92" s="309"/>
      <c r="K92" s="309"/>
      <c r="L92" s="42"/>
      <c r="M92" s="42"/>
      <c r="N92" s="42"/>
      <c r="O92" s="128"/>
    </row>
    <row r="93" spans="2:15" x14ac:dyDescent="0.25">
      <c r="B93" s="590" t="s">
        <v>30</v>
      </c>
      <c r="C93" s="178">
        <v>0</v>
      </c>
      <c r="D93" s="324"/>
      <c r="E93" s="41"/>
      <c r="F93" s="45"/>
      <c r="G93" s="156"/>
      <c r="H93" s="156"/>
      <c r="I93" s="159">
        <f>IF(C93-G93-H93&lt;C93,C93-G93-H93,C93)</f>
        <v>0</v>
      </c>
      <c r="J93" s="306"/>
      <c r="K93" s="306"/>
      <c r="L93" s="45"/>
      <c r="M93" s="45"/>
      <c r="N93" s="45"/>
      <c r="O93" s="131"/>
    </row>
    <row r="94" spans="2:15" x14ac:dyDescent="0.25">
      <c r="B94" s="590"/>
      <c r="C94" s="168"/>
      <c r="D94" s="322"/>
      <c r="E94" s="41"/>
      <c r="F94" s="45"/>
      <c r="G94" s="156"/>
      <c r="H94" s="156"/>
      <c r="I94" s="159"/>
      <c r="J94" s="306"/>
      <c r="K94" s="306"/>
      <c r="L94" s="45"/>
      <c r="M94" s="45"/>
      <c r="N94" s="45"/>
      <c r="O94" s="131"/>
    </row>
    <row r="95" spans="2:15" ht="15.75" thickBot="1" x14ac:dyDescent="0.3">
      <c r="B95" s="594" t="s">
        <v>40</v>
      </c>
      <c r="C95" s="197">
        <v>0</v>
      </c>
      <c r="D95" s="325"/>
      <c r="E95" s="157"/>
      <c r="F95" s="48"/>
      <c r="G95" s="310"/>
      <c r="H95" s="310"/>
      <c r="I95" s="264">
        <f>IF(C95-G95-H95&lt;C95,C95-G95-H95,C95)</f>
        <v>0</v>
      </c>
      <c r="J95" s="311"/>
      <c r="K95" s="311"/>
      <c r="L95" s="48"/>
      <c r="M95" s="48"/>
      <c r="N95" s="48"/>
      <c r="O95" s="132"/>
    </row>
    <row r="96" spans="2:15" ht="15.75" thickBot="1" x14ac:dyDescent="0.3">
      <c r="B96" s="604"/>
      <c r="C96" s="108"/>
      <c r="D96" s="109"/>
      <c r="E96" s="109"/>
      <c r="F96" s="109"/>
      <c r="G96" s="314"/>
      <c r="H96" s="314"/>
      <c r="I96" s="314"/>
      <c r="J96" s="315"/>
      <c r="K96" s="315"/>
      <c r="L96" s="109"/>
      <c r="M96" s="109"/>
      <c r="N96" s="109"/>
      <c r="O96" s="109"/>
    </row>
    <row r="97" spans="2:15" x14ac:dyDescent="0.25">
      <c r="B97" s="596" t="str">
        <f>'Plankosten rPhasenschieber'!B113</f>
        <v>rPSA 5</v>
      </c>
      <c r="C97" s="152">
        <f>SUM(C100,C101,C105,C107,C109,C111)-C113</f>
        <v>0</v>
      </c>
      <c r="D97" s="18"/>
      <c r="E97" s="46"/>
      <c r="F97" s="47"/>
      <c r="G97" s="301"/>
      <c r="H97" s="301"/>
      <c r="I97" s="152">
        <f>SUM(I101:I113)</f>
        <v>0</v>
      </c>
      <c r="J97" s="302">
        <f>I97</f>
        <v>0</v>
      </c>
      <c r="K97" s="303">
        <f>J97-C97</f>
        <v>0</v>
      </c>
      <c r="L97" s="47"/>
      <c r="M97" s="47"/>
      <c r="N97" s="47"/>
      <c r="O97" s="127"/>
    </row>
    <row r="98" spans="2:15" x14ac:dyDescent="0.25">
      <c r="B98" s="588" t="s">
        <v>300</v>
      </c>
      <c r="C98" s="53">
        <f>'Plankosten rPhasenschieber'!C114</f>
        <v>0</v>
      </c>
      <c r="D98" s="187"/>
      <c r="E98" s="41"/>
      <c r="F98" s="42"/>
      <c r="G98" s="304"/>
      <c r="H98" s="304"/>
      <c r="I98" s="296"/>
      <c r="J98" s="305"/>
      <c r="K98" s="305"/>
      <c r="L98" s="42"/>
      <c r="M98" s="42"/>
      <c r="N98" s="42"/>
      <c r="O98" s="128"/>
    </row>
    <row r="99" spans="2:15" x14ac:dyDescent="0.25">
      <c r="B99" s="588"/>
      <c r="C99" s="537"/>
      <c r="D99" s="536"/>
      <c r="E99" s="41"/>
      <c r="F99" s="42"/>
      <c r="G99" s="304"/>
      <c r="H99" s="304"/>
      <c r="I99" s="296"/>
      <c r="J99" s="305"/>
      <c r="K99" s="305"/>
      <c r="L99" s="42"/>
      <c r="M99" s="42"/>
      <c r="N99" s="42"/>
      <c r="O99" s="128"/>
    </row>
    <row r="100" spans="2:15" x14ac:dyDescent="0.25">
      <c r="B100" s="588" t="s">
        <v>285</v>
      </c>
      <c r="C100" s="460">
        <f>'Umrüstungskosten rPhasens.'!E181</f>
        <v>0</v>
      </c>
      <c r="D100" s="597"/>
      <c r="E100" s="41"/>
      <c r="F100" s="42"/>
      <c r="G100" s="304"/>
      <c r="H100" s="304"/>
      <c r="I100" s="296"/>
      <c r="J100" s="305"/>
      <c r="K100" s="305"/>
      <c r="L100" s="42"/>
      <c r="M100" s="42"/>
      <c r="N100" s="42"/>
      <c r="O100" s="128"/>
    </row>
    <row r="101" spans="2:15" x14ac:dyDescent="0.25">
      <c r="B101" s="590" t="s">
        <v>2</v>
      </c>
      <c r="C101" s="235">
        <v>0</v>
      </c>
      <c r="D101" s="188"/>
      <c r="E101" s="41"/>
      <c r="F101" s="42"/>
      <c r="G101" s="304"/>
      <c r="H101" s="304"/>
      <c r="I101" s="299">
        <f>IF(C101-G101-H101&lt;C101,C101-G101-H101,C101)</f>
        <v>0</v>
      </c>
      <c r="J101" s="305"/>
      <c r="K101" s="305"/>
      <c r="L101" s="42"/>
      <c r="M101" s="42"/>
      <c r="N101" s="42"/>
      <c r="O101" s="128"/>
    </row>
    <row r="102" spans="2:15" x14ac:dyDescent="0.25">
      <c r="B102" s="598" t="s">
        <v>92</v>
      </c>
      <c r="C102" s="233">
        <v>0</v>
      </c>
      <c r="D102" s="234"/>
      <c r="E102" s="116"/>
      <c r="F102" s="57"/>
      <c r="G102" s="298"/>
      <c r="H102" s="298"/>
      <c r="I102" s="159"/>
      <c r="J102" s="306"/>
      <c r="K102" s="306"/>
      <c r="L102" s="57"/>
      <c r="M102" s="57"/>
      <c r="N102" s="57"/>
      <c r="O102" s="131"/>
    </row>
    <row r="103" spans="2:15" x14ac:dyDescent="0.25">
      <c r="B103" s="598" t="s">
        <v>93</v>
      </c>
      <c r="C103" s="496">
        <v>0</v>
      </c>
      <c r="D103" s="234"/>
      <c r="E103" s="116"/>
      <c r="F103" s="57"/>
      <c r="G103" s="298"/>
      <c r="H103" s="298"/>
      <c r="I103" s="159"/>
      <c r="J103" s="306"/>
      <c r="K103" s="306"/>
      <c r="L103" s="57"/>
      <c r="M103" s="57"/>
      <c r="N103" s="57"/>
      <c r="O103" s="131"/>
    </row>
    <row r="104" spans="2:15" x14ac:dyDescent="0.25">
      <c r="B104" s="598"/>
      <c r="C104" s="253"/>
      <c r="D104" s="323"/>
      <c r="E104" s="41"/>
      <c r="F104" s="42"/>
      <c r="G104" s="304"/>
      <c r="H104" s="304"/>
      <c r="I104" s="149"/>
      <c r="J104" s="309"/>
      <c r="K104" s="309"/>
      <c r="L104" s="42"/>
      <c r="M104" s="42"/>
      <c r="N104" s="42"/>
      <c r="O104" s="128"/>
    </row>
    <row r="105" spans="2:15" x14ac:dyDescent="0.25">
      <c r="B105" s="599" t="s">
        <v>10</v>
      </c>
      <c r="C105" s="159">
        <f>'Nachweise Wiederhk. rPhasens'!E181</f>
        <v>0</v>
      </c>
      <c r="D105" s="319"/>
      <c r="E105" s="263"/>
      <c r="F105" s="252"/>
      <c r="G105" s="169"/>
      <c r="H105" s="169"/>
      <c r="I105" s="149">
        <f>IF(C105-G105-H105&lt;C105,C105-G105-H105,C105)</f>
        <v>0</v>
      </c>
      <c r="J105" s="309"/>
      <c r="K105" s="309"/>
      <c r="L105" s="252"/>
      <c r="M105" s="252"/>
      <c r="N105" s="252"/>
      <c r="O105" s="162"/>
    </row>
    <row r="106" spans="2:15" x14ac:dyDescent="0.25">
      <c r="B106" s="600"/>
      <c r="C106" s="154"/>
      <c r="D106" s="320"/>
      <c r="E106" s="317"/>
      <c r="F106" s="318"/>
      <c r="G106" s="169"/>
      <c r="H106" s="169"/>
      <c r="I106" s="169"/>
      <c r="J106" s="309"/>
      <c r="K106" s="309"/>
      <c r="L106" s="252"/>
      <c r="M106" s="252"/>
      <c r="N106" s="252"/>
      <c r="O106" s="162"/>
    </row>
    <row r="107" spans="2:15" x14ac:dyDescent="0.25">
      <c r="B107" s="599" t="s">
        <v>6</v>
      </c>
      <c r="C107" s="159">
        <f>'Nachweise Arbeitsk. rPhasens.'!B181-'Nachweise Arbeitsk. rPhasens.'!C181</f>
        <v>0</v>
      </c>
      <c r="D107" s="319"/>
      <c r="E107" s="263"/>
      <c r="F107" s="252"/>
      <c r="G107" s="169"/>
      <c r="H107" s="169"/>
      <c r="I107" s="149">
        <f t="shared" ref="I107" si="8">IF(C107-G107-H107&lt;C107,C107-G107-H107,C107)</f>
        <v>0</v>
      </c>
      <c r="J107" s="309"/>
      <c r="K107" s="309"/>
      <c r="L107" s="252"/>
      <c r="M107" s="252"/>
      <c r="N107" s="252"/>
      <c r="O107" s="162"/>
    </row>
    <row r="108" spans="2:15" x14ac:dyDescent="0.25">
      <c r="B108" s="599"/>
      <c r="C108" s="159"/>
      <c r="D108" s="319"/>
      <c r="E108" s="263"/>
      <c r="F108" s="252"/>
      <c r="G108" s="169"/>
      <c r="H108" s="169"/>
      <c r="I108" s="149"/>
      <c r="J108" s="309"/>
      <c r="K108" s="309"/>
      <c r="L108" s="252"/>
      <c r="M108" s="252"/>
      <c r="N108" s="252"/>
      <c r="O108" s="162"/>
    </row>
    <row r="109" spans="2:15" x14ac:dyDescent="0.25">
      <c r="B109" s="590" t="s">
        <v>229</v>
      </c>
      <c r="C109" s="177">
        <v>0</v>
      </c>
      <c r="D109" s="321"/>
      <c r="E109" s="41"/>
      <c r="F109" s="42"/>
      <c r="G109" s="304"/>
      <c r="H109" s="304"/>
      <c r="I109" s="149">
        <f t="shared" ref="I109" si="9">IF(C109-G109-H109&lt;C109,C109-G109-H109,C109)</f>
        <v>0</v>
      </c>
      <c r="J109" s="309"/>
      <c r="K109" s="309"/>
      <c r="L109" s="42"/>
      <c r="M109" s="42"/>
      <c r="N109" s="42"/>
      <c r="O109" s="128"/>
    </row>
    <row r="110" spans="2:15" x14ac:dyDescent="0.25">
      <c r="B110" s="590"/>
      <c r="C110" s="168"/>
      <c r="D110" s="322"/>
      <c r="E110" s="41"/>
      <c r="F110" s="42"/>
      <c r="G110" s="304"/>
      <c r="H110" s="304"/>
      <c r="I110" s="304"/>
      <c r="J110" s="309"/>
      <c r="K110" s="309"/>
      <c r="L110" s="42"/>
      <c r="M110" s="42"/>
      <c r="N110" s="42"/>
      <c r="O110" s="128"/>
    </row>
    <row r="111" spans="2:15" x14ac:dyDescent="0.25">
      <c r="B111" s="590" t="s">
        <v>30</v>
      </c>
      <c r="C111" s="178">
        <v>0</v>
      </c>
      <c r="D111" s="195"/>
      <c r="E111" s="44"/>
      <c r="F111" s="45"/>
      <c r="G111" s="156"/>
      <c r="H111" s="156"/>
      <c r="I111" s="159">
        <f>IF(C111-G111-H111&lt;C111,C111-G111-H111,C111)</f>
        <v>0</v>
      </c>
      <c r="J111" s="306"/>
      <c r="K111" s="306"/>
      <c r="L111" s="45"/>
      <c r="M111" s="45"/>
      <c r="N111" s="45"/>
      <c r="O111" s="131"/>
    </row>
    <row r="112" spans="2:15" x14ac:dyDescent="0.25">
      <c r="B112" s="590"/>
      <c r="C112" s="168"/>
      <c r="D112" s="115"/>
      <c r="E112" s="44"/>
      <c r="F112" s="45"/>
      <c r="G112" s="156"/>
      <c r="H112" s="156"/>
      <c r="I112" s="159"/>
      <c r="J112" s="306"/>
      <c r="K112" s="306"/>
      <c r="L112" s="45"/>
      <c r="M112" s="45"/>
      <c r="N112" s="45"/>
      <c r="O112" s="131"/>
    </row>
    <row r="113" spans="2:15" ht="15.75" thickBot="1" x14ac:dyDescent="0.3">
      <c r="B113" s="594" t="s">
        <v>40</v>
      </c>
      <c r="C113" s="197">
        <v>0</v>
      </c>
      <c r="D113" s="196"/>
      <c r="E113" s="157"/>
      <c r="F113" s="48"/>
      <c r="G113" s="310"/>
      <c r="H113" s="310"/>
      <c r="I113" s="264">
        <f>IF(C113-G113-H113&lt;C113,C113-G113-H113,C113)</f>
        <v>0</v>
      </c>
      <c r="J113" s="311"/>
      <c r="K113" s="311"/>
      <c r="L113" s="48"/>
      <c r="M113" s="48"/>
      <c r="N113" s="48"/>
      <c r="O113" s="132"/>
    </row>
    <row r="114" spans="2:15" ht="15.75" thickBot="1" x14ac:dyDescent="0.3">
      <c r="B114" s="497"/>
      <c r="G114" s="316"/>
      <c r="H114" s="316"/>
      <c r="I114" s="316"/>
      <c r="J114" s="316"/>
      <c r="K114" s="316"/>
    </row>
    <row r="115" spans="2:15" x14ac:dyDescent="0.25">
      <c r="B115" s="596" t="str">
        <f>'Plankosten rPhasenschieber'!B135</f>
        <v>rPSA 6</v>
      </c>
      <c r="C115" s="456">
        <f>SUM(C118,C119,C123,C125,C127,C129)-C131</f>
        <v>0</v>
      </c>
      <c r="D115" s="455"/>
      <c r="E115" s="46"/>
      <c r="F115" s="47"/>
      <c r="G115" s="301"/>
      <c r="H115" s="301"/>
      <c r="I115" s="152">
        <f>SUM(I119:I131)</f>
        <v>0</v>
      </c>
      <c r="J115" s="302">
        <f>I115</f>
        <v>0</v>
      </c>
      <c r="K115" s="303">
        <f>J115-C115</f>
        <v>0</v>
      </c>
      <c r="L115" s="47"/>
      <c r="M115" s="47"/>
      <c r="N115" s="47"/>
      <c r="O115" s="127"/>
    </row>
    <row r="116" spans="2:15" x14ac:dyDescent="0.25">
      <c r="B116" s="588" t="s">
        <v>300</v>
      </c>
      <c r="C116" s="554">
        <f>'Plankosten rPhasenschieber'!C136</f>
        <v>0</v>
      </c>
      <c r="D116" s="610"/>
      <c r="E116" s="41"/>
      <c r="F116" s="42"/>
      <c r="G116" s="304"/>
      <c r="H116" s="304"/>
      <c r="I116" s="296"/>
      <c r="J116" s="305"/>
      <c r="K116" s="305"/>
      <c r="L116" s="42"/>
      <c r="M116" s="42"/>
      <c r="N116" s="42"/>
      <c r="O116" s="128"/>
    </row>
    <row r="117" spans="2:15" x14ac:dyDescent="0.25">
      <c r="B117" s="588"/>
      <c r="C117" s="597"/>
      <c r="D117" s="601"/>
      <c r="E117" s="41"/>
      <c r="F117" s="42"/>
      <c r="G117" s="304"/>
      <c r="H117" s="304"/>
      <c r="I117" s="296"/>
      <c r="J117" s="305"/>
      <c r="K117" s="305"/>
      <c r="L117" s="42"/>
      <c r="M117" s="42"/>
      <c r="N117" s="42"/>
      <c r="O117" s="128"/>
    </row>
    <row r="118" spans="2:15" x14ac:dyDescent="0.25">
      <c r="B118" s="588" t="s">
        <v>285</v>
      </c>
      <c r="C118" s="235">
        <f>'Umrüstungskosten rPhasens.'!E225</f>
        <v>0</v>
      </c>
      <c r="D118" s="187"/>
      <c r="E118" s="41"/>
      <c r="F118" s="42"/>
      <c r="G118" s="304"/>
      <c r="H118" s="304"/>
      <c r="I118" s="296"/>
      <c r="J118" s="305"/>
      <c r="K118" s="305"/>
      <c r="L118" s="42"/>
      <c r="M118" s="42"/>
      <c r="N118" s="42"/>
      <c r="O118" s="128"/>
    </row>
    <row r="119" spans="2:15" x14ac:dyDescent="0.25">
      <c r="B119" s="590" t="s">
        <v>2</v>
      </c>
      <c r="C119" s="235">
        <v>0</v>
      </c>
      <c r="D119" s="188"/>
      <c r="E119" s="41"/>
      <c r="F119" s="42"/>
      <c r="G119" s="304"/>
      <c r="H119" s="304"/>
      <c r="I119" s="299">
        <f>IF(C119-G119-H119&lt;C119,C119-G119-H119,C119)</f>
        <v>0</v>
      </c>
      <c r="J119" s="305"/>
      <c r="K119" s="305"/>
      <c r="L119" s="42"/>
      <c r="M119" s="42"/>
      <c r="N119" s="42"/>
      <c r="O119" s="128"/>
    </row>
    <row r="120" spans="2:15" x14ac:dyDescent="0.25">
      <c r="B120" s="598" t="s">
        <v>92</v>
      </c>
      <c r="C120" s="233">
        <v>0</v>
      </c>
      <c r="D120" s="234"/>
      <c r="E120" s="116"/>
      <c r="F120" s="57"/>
      <c r="G120" s="298"/>
      <c r="H120" s="298"/>
      <c r="I120" s="159"/>
      <c r="J120" s="306"/>
      <c r="K120" s="306"/>
      <c r="L120" s="57"/>
      <c r="M120" s="57"/>
      <c r="N120" s="57"/>
      <c r="O120" s="131"/>
    </row>
    <row r="121" spans="2:15" x14ac:dyDescent="0.25">
      <c r="B121" s="598" t="s">
        <v>93</v>
      </c>
      <c r="C121" s="496">
        <v>0</v>
      </c>
      <c r="D121" s="234"/>
      <c r="E121" s="116"/>
      <c r="F121" s="57"/>
      <c r="G121" s="298"/>
      <c r="H121" s="298"/>
      <c r="I121" s="159"/>
      <c r="J121" s="306"/>
      <c r="K121" s="306"/>
      <c r="L121" s="57"/>
      <c r="M121" s="57"/>
      <c r="N121" s="57"/>
      <c r="O121" s="131"/>
    </row>
    <row r="122" spans="2:15" x14ac:dyDescent="0.25">
      <c r="B122" s="598"/>
      <c r="C122" s="457"/>
      <c r="D122" s="458"/>
      <c r="E122" s="116"/>
      <c r="F122" s="57"/>
      <c r="G122" s="298"/>
      <c r="H122" s="298"/>
      <c r="I122" s="159"/>
      <c r="J122" s="306"/>
      <c r="K122" s="306"/>
      <c r="L122" s="57"/>
      <c r="M122" s="57"/>
      <c r="N122" s="57"/>
      <c r="O122" s="131"/>
    </row>
    <row r="123" spans="2:15" x14ac:dyDescent="0.25">
      <c r="B123" s="599" t="s">
        <v>10</v>
      </c>
      <c r="C123" s="460">
        <f>'Nachweise Wiederhk. rPhasens'!E225</f>
        <v>0</v>
      </c>
      <c r="D123" s="606"/>
      <c r="E123" s="263"/>
      <c r="F123" s="252"/>
      <c r="G123" s="169"/>
      <c r="H123" s="169"/>
      <c r="I123" s="149">
        <f>IF(C123-G123-H123&lt;C123,C123-G123-H123,C123)</f>
        <v>0</v>
      </c>
      <c r="J123" s="309"/>
      <c r="K123" s="309"/>
      <c r="L123" s="252"/>
      <c r="M123" s="252"/>
      <c r="N123" s="252"/>
      <c r="O123" s="162"/>
    </row>
    <row r="124" spans="2:15" x14ac:dyDescent="0.25">
      <c r="B124" s="600"/>
      <c r="C124" s="459"/>
      <c r="D124" s="607"/>
      <c r="E124" s="317"/>
      <c r="F124" s="318"/>
      <c r="G124" s="169"/>
      <c r="H124" s="169"/>
      <c r="I124" s="169"/>
      <c r="J124" s="309"/>
      <c r="K124" s="309"/>
      <c r="L124" s="252"/>
      <c r="M124" s="252"/>
      <c r="N124" s="252"/>
      <c r="O124" s="162"/>
    </row>
    <row r="125" spans="2:15" x14ac:dyDescent="0.25">
      <c r="B125" s="599" t="s">
        <v>6</v>
      </c>
      <c r="C125" s="460">
        <f>'Nachweise Arbeitsk. rPhasens.'!B225-'Nachweise Arbeitsk. rPhasens.'!C225</f>
        <v>0</v>
      </c>
      <c r="D125" s="606"/>
      <c r="E125" s="263"/>
      <c r="F125" s="252"/>
      <c r="G125" s="169"/>
      <c r="H125" s="169"/>
      <c r="I125" s="149">
        <f t="shared" ref="I125" si="10">IF(C125-G125-H125&lt;C125,C125-G125-H125,C125)</f>
        <v>0</v>
      </c>
      <c r="J125" s="309"/>
      <c r="K125" s="309"/>
      <c r="L125" s="252"/>
      <c r="M125" s="252"/>
      <c r="N125" s="252"/>
      <c r="O125" s="162"/>
    </row>
    <row r="126" spans="2:15" x14ac:dyDescent="0.25">
      <c r="B126" s="599"/>
      <c r="C126" s="460"/>
      <c r="D126" s="606"/>
      <c r="E126" s="263"/>
      <c r="F126" s="252"/>
      <c r="G126" s="169"/>
      <c r="H126" s="169"/>
      <c r="I126" s="149"/>
      <c r="J126" s="309"/>
      <c r="K126" s="309"/>
      <c r="L126" s="252"/>
      <c r="M126" s="252"/>
      <c r="N126" s="252"/>
      <c r="O126" s="162"/>
    </row>
    <row r="127" spans="2:15" x14ac:dyDescent="0.25">
      <c r="B127" s="590" t="s">
        <v>229</v>
      </c>
      <c r="C127" s="177">
        <v>0</v>
      </c>
      <c r="D127" s="321"/>
      <c r="E127" s="41"/>
      <c r="F127" s="42"/>
      <c r="G127" s="304"/>
      <c r="H127" s="304"/>
      <c r="I127" s="149">
        <f t="shared" ref="I127" si="11">IF(C127-G127-H127&lt;C127,C127-G127-H127,C127)</f>
        <v>0</v>
      </c>
      <c r="J127" s="309"/>
      <c r="K127" s="309"/>
      <c r="L127" s="42"/>
      <c r="M127" s="42"/>
      <c r="N127" s="42"/>
      <c r="O127" s="128"/>
    </row>
    <row r="128" spans="2:15" x14ac:dyDescent="0.25">
      <c r="B128" s="590"/>
      <c r="C128" s="462"/>
      <c r="D128" s="602"/>
      <c r="E128" s="41"/>
      <c r="F128" s="42"/>
      <c r="G128" s="304"/>
      <c r="H128" s="304"/>
      <c r="I128" s="304"/>
      <c r="J128" s="309"/>
      <c r="K128" s="309"/>
      <c r="L128" s="42"/>
      <c r="M128" s="42"/>
      <c r="N128" s="42"/>
      <c r="O128" s="128"/>
    </row>
    <row r="129" spans="2:15" x14ac:dyDescent="0.25">
      <c r="B129" s="590" t="s">
        <v>30</v>
      </c>
      <c r="C129" s="178">
        <v>0</v>
      </c>
      <c r="D129" s="195"/>
      <c r="E129" s="44"/>
      <c r="F129" s="45"/>
      <c r="G129" s="156"/>
      <c r="H129" s="156"/>
      <c r="I129" s="159">
        <f>IF(C129-G129-H129&lt;C129,C129-G129-H129,C129)</f>
        <v>0</v>
      </c>
      <c r="J129" s="306"/>
      <c r="K129" s="306"/>
      <c r="L129" s="45"/>
      <c r="M129" s="45"/>
      <c r="N129" s="45"/>
      <c r="O129" s="131"/>
    </row>
    <row r="130" spans="2:15" x14ac:dyDescent="0.25">
      <c r="B130" s="590"/>
      <c r="C130" s="462"/>
      <c r="D130" s="463"/>
      <c r="E130" s="44"/>
      <c r="F130" s="45"/>
      <c r="G130" s="156"/>
      <c r="H130" s="156"/>
      <c r="I130" s="159"/>
      <c r="J130" s="306"/>
      <c r="K130" s="306"/>
      <c r="L130" s="45"/>
      <c r="M130" s="45"/>
      <c r="N130" s="45"/>
      <c r="O130" s="131"/>
    </row>
    <row r="131" spans="2:15" ht="15.75" thickBot="1" x14ac:dyDescent="0.3">
      <c r="B131" s="594" t="s">
        <v>40</v>
      </c>
      <c r="C131" s="197">
        <v>0</v>
      </c>
      <c r="D131" s="325"/>
      <c r="E131" s="157"/>
      <c r="F131" s="48"/>
      <c r="G131" s="310"/>
      <c r="H131" s="310"/>
      <c r="I131" s="264">
        <f>IF(C131-G131-H131&lt;C131,C131-G131-H131,C131)</f>
        <v>0</v>
      </c>
      <c r="J131" s="311"/>
      <c r="K131" s="311"/>
      <c r="L131" s="48"/>
      <c r="M131" s="48"/>
      <c r="N131" s="48"/>
      <c r="O131" s="132"/>
    </row>
    <row r="132" spans="2:15" ht="15.75" thickBot="1" x14ac:dyDescent="0.3">
      <c r="B132" s="497"/>
      <c r="G132" s="316"/>
      <c r="H132" s="316"/>
      <c r="I132" s="316"/>
      <c r="J132" s="316"/>
      <c r="K132" s="316"/>
    </row>
    <row r="133" spans="2:15" x14ac:dyDescent="0.25">
      <c r="B133" s="596" t="str">
        <f>'Plankosten rPhasenschieber'!B157</f>
        <v>rPSA 7</v>
      </c>
      <c r="C133" s="456">
        <f>SUM(C136,C137,C141,C143,C145,C147)-C149</f>
        <v>0</v>
      </c>
      <c r="D133" s="455"/>
      <c r="E133" s="46"/>
      <c r="F133" s="47"/>
      <c r="G133" s="301"/>
      <c r="H133" s="301"/>
      <c r="I133" s="152">
        <f>SUM(I137:I149)</f>
        <v>0</v>
      </c>
      <c r="J133" s="302">
        <f>I133</f>
        <v>0</v>
      </c>
      <c r="K133" s="303">
        <f>J133-C133</f>
        <v>0</v>
      </c>
      <c r="L133" s="47"/>
      <c r="M133" s="47"/>
      <c r="N133" s="47"/>
      <c r="O133" s="127"/>
    </row>
    <row r="134" spans="2:15" x14ac:dyDescent="0.25">
      <c r="B134" s="588" t="s">
        <v>300</v>
      </c>
      <c r="C134" s="554">
        <f>'Plankosten rPhasenschieber'!C158</f>
        <v>0</v>
      </c>
      <c r="D134" s="187"/>
      <c r="E134" s="41"/>
      <c r="F134" s="42"/>
      <c r="G134" s="304"/>
      <c r="H134" s="304"/>
      <c r="I134" s="296"/>
      <c r="J134" s="305"/>
      <c r="K134" s="305"/>
      <c r="L134" s="42"/>
      <c r="M134" s="42"/>
      <c r="N134" s="42"/>
      <c r="O134" s="128"/>
    </row>
    <row r="135" spans="2:15" x14ac:dyDescent="0.25">
      <c r="B135" s="588"/>
      <c r="C135" s="597"/>
      <c r="D135" s="601"/>
      <c r="E135" s="41"/>
      <c r="F135" s="42"/>
      <c r="G135" s="304"/>
      <c r="H135" s="304"/>
      <c r="I135" s="296"/>
      <c r="J135" s="305"/>
      <c r="K135" s="305"/>
      <c r="L135" s="42"/>
      <c r="M135" s="42"/>
      <c r="N135" s="42"/>
      <c r="O135" s="128"/>
    </row>
    <row r="136" spans="2:15" x14ac:dyDescent="0.25">
      <c r="B136" s="588" t="s">
        <v>285</v>
      </c>
      <c r="C136" s="460">
        <f>'Umrüstungskosten rPhasens.'!E269</f>
        <v>0</v>
      </c>
      <c r="D136" s="597"/>
      <c r="E136" s="41"/>
      <c r="F136" s="42"/>
      <c r="G136" s="304"/>
      <c r="H136" s="304"/>
      <c r="I136" s="296"/>
      <c r="J136" s="305"/>
      <c r="K136" s="305"/>
      <c r="L136" s="42"/>
      <c r="M136" s="42"/>
      <c r="N136" s="42"/>
      <c r="O136" s="128"/>
    </row>
    <row r="137" spans="2:15" x14ac:dyDescent="0.25">
      <c r="B137" s="590" t="s">
        <v>2</v>
      </c>
      <c r="C137" s="235">
        <v>0</v>
      </c>
      <c r="D137" s="188"/>
      <c r="E137" s="41"/>
      <c r="F137" s="42"/>
      <c r="G137" s="304"/>
      <c r="H137" s="304"/>
      <c r="I137" s="299">
        <f>IF(C137-G137-H137&lt;C137,C137-G137-H137,C137)</f>
        <v>0</v>
      </c>
      <c r="J137" s="305"/>
      <c r="K137" s="305"/>
      <c r="L137" s="42"/>
      <c r="M137" s="42"/>
      <c r="N137" s="42"/>
      <c r="O137" s="128"/>
    </row>
    <row r="138" spans="2:15" x14ac:dyDescent="0.25">
      <c r="B138" s="598" t="s">
        <v>92</v>
      </c>
      <c r="C138" s="233">
        <v>0</v>
      </c>
      <c r="D138" s="234"/>
      <c r="E138" s="116"/>
      <c r="F138" s="57"/>
      <c r="G138" s="298"/>
      <c r="H138" s="298"/>
      <c r="I138" s="159"/>
      <c r="J138" s="306"/>
      <c r="K138" s="306"/>
      <c r="L138" s="57"/>
      <c r="M138" s="57"/>
      <c r="N138" s="57"/>
      <c r="O138" s="131"/>
    </row>
    <row r="139" spans="2:15" x14ac:dyDescent="0.25">
      <c r="B139" s="598" t="s">
        <v>93</v>
      </c>
      <c r="C139" s="496">
        <v>0</v>
      </c>
      <c r="D139" s="234"/>
      <c r="E139" s="116"/>
      <c r="F139" s="57"/>
      <c r="G139" s="298"/>
      <c r="H139" s="298"/>
      <c r="I139" s="159"/>
      <c r="J139" s="306"/>
      <c r="K139" s="306"/>
      <c r="L139" s="57"/>
      <c r="M139" s="57"/>
      <c r="N139" s="57"/>
      <c r="O139" s="131"/>
    </row>
    <row r="140" spans="2:15" x14ac:dyDescent="0.25">
      <c r="B140" s="598"/>
      <c r="C140" s="457"/>
      <c r="D140" s="458"/>
      <c r="E140" s="116"/>
      <c r="F140" s="57"/>
      <c r="G140" s="298"/>
      <c r="H140" s="298"/>
      <c r="I140" s="159"/>
      <c r="J140" s="306"/>
      <c r="K140" s="306"/>
      <c r="L140" s="57"/>
      <c r="M140" s="57"/>
      <c r="N140" s="57"/>
      <c r="O140" s="131"/>
    </row>
    <row r="141" spans="2:15" x14ac:dyDescent="0.25">
      <c r="B141" s="599" t="s">
        <v>10</v>
      </c>
      <c r="C141" s="460">
        <f>'Nachweise Wiederhk. rPhasens'!E269</f>
        <v>0</v>
      </c>
      <c r="D141" s="606"/>
      <c r="E141" s="263"/>
      <c r="F141" s="252"/>
      <c r="G141" s="169"/>
      <c r="H141" s="169"/>
      <c r="I141" s="149">
        <f>IF(C141-G141-H141&lt;C141,C141-G141-H141,C141)</f>
        <v>0</v>
      </c>
      <c r="J141" s="309"/>
      <c r="K141" s="309"/>
      <c r="L141" s="252"/>
      <c r="M141" s="252"/>
      <c r="N141" s="252"/>
      <c r="O141" s="162"/>
    </row>
    <row r="142" spans="2:15" x14ac:dyDescent="0.25">
      <c r="B142" s="600"/>
      <c r="C142" s="459"/>
      <c r="D142" s="607"/>
      <c r="E142" s="317"/>
      <c r="F142" s="318"/>
      <c r="G142" s="169"/>
      <c r="H142" s="169"/>
      <c r="I142" s="169"/>
      <c r="J142" s="309"/>
      <c r="K142" s="309"/>
      <c r="L142" s="252"/>
      <c r="M142" s="252"/>
      <c r="N142" s="252"/>
      <c r="O142" s="162"/>
    </row>
    <row r="143" spans="2:15" x14ac:dyDescent="0.25">
      <c r="B143" s="599" t="s">
        <v>6</v>
      </c>
      <c r="C143" s="460">
        <f>'Nachweise Arbeitsk. rPhasens.'!B269-'Nachweise Arbeitsk. rPhasens.'!C269</f>
        <v>0</v>
      </c>
      <c r="D143" s="606"/>
      <c r="E143" s="263"/>
      <c r="F143" s="252"/>
      <c r="G143" s="169"/>
      <c r="H143" s="169"/>
      <c r="I143" s="149">
        <f t="shared" ref="I143" si="12">IF(C143-G143-H143&lt;C143,C143-G143-H143,C143)</f>
        <v>0</v>
      </c>
      <c r="J143" s="309"/>
      <c r="K143" s="309"/>
      <c r="L143" s="252"/>
      <c r="M143" s="252"/>
      <c r="N143" s="252"/>
      <c r="O143" s="162"/>
    </row>
    <row r="144" spans="2:15" x14ac:dyDescent="0.25">
      <c r="B144" s="599"/>
      <c r="C144" s="460"/>
      <c r="D144" s="606"/>
      <c r="E144" s="263"/>
      <c r="F144" s="252"/>
      <c r="G144" s="169"/>
      <c r="H144" s="169"/>
      <c r="I144" s="149"/>
      <c r="J144" s="309"/>
      <c r="K144" s="309"/>
      <c r="L144" s="252"/>
      <c r="M144" s="252"/>
      <c r="N144" s="252"/>
      <c r="O144" s="162"/>
    </row>
    <row r="145" spans="2:15" x14ac:dyDescent="0.25">
      <c r="B145" s="590" t="s">
        <v>229</v>
      </c>
      <c r="C145" s="177">
        <v>0</v>
      </c>
      <c r="D145" s="321"/>
      <c r="E145" s="41"/>
      <c r="F145" s="42"/>
      <c r="G145" s="304"/>
      <c r="H145" s="304"/>
      <c r="I145" s="149">
        <f t="shared" ref="I145" si="13">IF(C145-G145-H145&lt;C145,C145-G145-H145,C145)</f>
        <v>0</v>
      </c>
      <c r="J145" s="309"/>
      <c r="K145" s="309"/>
      <c r="L145" s="42"/>
      <c r="M145" s="42"/>
      <c r="N145" s="42"/>
      <c r="O145" s="128"/>
    </row>
    <row r="146" spans="2:15" x14ac:dyDescent="0.25">
      <c r="B146" s="590"/>
      <c r="C146" s="462"/>
      <c r="D146" s="602"/>
      <c r="E146" s="41"/>
      <c r="F146" s="42"/>
      <c r="G146" s="304"/>
      <c r="H146" s="304"/>
      <c r="I146" s="304"/>
      <c r="J146" s="309"/>
      <c r="K146" s="309"/>
      <c r="L146" s="42"/>
      <c r="M146" s="42"/>
      <c r="N146" s="42"/>
      <c r="O146" s="128"/>
    </row>
    <row r="147" spans="2:15" x14ac:dyDescent="0.25">
      <c r="B147" s="590" t="s">
        <v>30</v>
      </c>
      <c r="C147" s="178">
        <v>0</v>
      </c>
      <c r="D147" s="324"/>
      <c r="E147" s="41"/>
      <c r="F147" s="42"/>
      <c r="G147" s="304"/>
      <c r="H147" s="304"/>
      <c r="I147" s="149">
        <f>IF(C147-G147-H147&lt;C147,C147-G147-H147,C147)</f>
        <v>0</v>
      </c>
      <c r="J147" s="309"/>
      <c r="K147" s="309"/>
      <c r="L147" s="42"/>
      <c r="M147" s="42"/>
      <c r="N147" s="42"/>
      <c r="O147" s="128"/>
    </row>
    <row r="148" spans="2:15" x14ac:dyDescent="0.25">
      <c r="B148" s="590"/>
      <c r="C148" s="462"/>
      <c r="D148" s="602"/>
      <c r="E148" s="41"/>
      <c r="F148" s="45"/>
      <c r="G148" s="156"/>
      <c r="H148" s="156"/>
      <c r="I148" s="159"/>
      <c r="J148" s="306"/>
      <c r="K148" s="306"/>
      <c r="L148" s="45"/>
      <c r="M148" s="45"/>
      <c r="N148" s="45"/>
      <c r="O148" s="131"/>
    </row>
    <row r="149" spans="2:15" ht="15.75" thickBot="1" x14ac:dyDescent="0.3">
      <c r="B149" s="594" t="s">
        <v>40</v>
      </c>
      <c r="C149" s="197">
        <v>0</v>
      </c>
      <c r="D149" s="325"/>
      <c r="E149" s="157"/>
      <c r="F149" s="48"/>
      <c r="G149" s="310"/>
      <c r="H149" s="310"/>
      <c r="I149" s="264">
        <f>IF(C149-G149-H149&lt;C149,C149-G149-H149,C149)</f>
        <v>0</v>
      </c>
      <c r="J149" s="311"/>
      <c r="K149" s="311"/>
      <c r="L149" s="48"/>
      <c r="M149" s="48"/>
      <c r="N149" s="48"/>
      <c r="O149" s="132"/>
    </row>
    <row r="150" spans="2:15" ht="15.75" thickBot="1" x14ac:dyDescent="0.3">
      <c r="B150" s="497"/>
      <c r="G150" s="316"/>
      <c r="H150" s="316"/>
      <c r="I150" s="316"/>
      <c r="J150" s="316"/>
      <c r="K150" s="316"/>
    </row>
    <row r="151" spans="2:15" x14ac:dyDescent="0.25">
      <c r="B151" s="596" t="str">
        <f>'Plankosten rPhasenschieber'!B179</f>
        <v>rPSA 8</v>
      </c>
      <c r="C151" s="456">
        <f>SUM(C154,C155,C159,C161,C163,C165)-C167</f>
        <v>0</v>
      </c>
      <c r="D151" s="455"/>
      <c r="E151" s="46"/>
      <c r="F151" s="47"/>
      <c r="G151" s="301"/>
      <c r="H151" s="301"/>
      <c r="I151" s="152">
        <f>SUM(I155:I167)</f>
        <v>0</v>
      </c>
      <c r="J151" s="302">
        <f>I151</f>
        <v>0</v>
      </c>
      <c r="K151" s="303">
        <f>J151-C151</f>
        <v>0</v>
      </c>
      <c r="L151" s="47"/>
      <c r="M151" s="47"/>
      <c r="N151" s="47"/>
      <c r="O151" s="127"/>
    </row>
    <row r="152" spans="2:15" x14ac:dyDescent="0.25">
      <c r="B152" s="588" t="s">
        <v>300</v>
      </c>
      <c r="C152" s="554">
        <f>'Plankosten rPhasenschieber'!C180</f>
        <v>0</v>
      </c>
      <c r="D152" s="187"/>
      <c r="E152" s="41"/>
      <c r="F152" s="42"/>
      <c r="G152" s="304"/>
      <c r="H152" s="304"/>
      <c r="I152" s="296"/>
      <c r="J152" s="305"/>
      <c r="K152" s="305"/>
      <c r="L152" s="42"/>
      <c r="M152" s="42"/>
      <c r="N152" s="42"/>
      <c r="O152" s="128"/>
    </row>
    <row r="153" spans="2:15" x14ac:dyDescent="0.25">
      <c r="B153" s="588"/>
      <c r="C153" s="597"/>
      <c r="D153" s="601"/>
      <c r="E153" s="41"/>
      <c r="F153" s="42"/>
      <c r="G153" s="304"/>
      <c r="H153" s="304"/>
      <c r="I153" s="296"/>
      <c r="J153" s="305"/>
      <c r="K153" s="305"/>
      <c r="L153" s="42"/>
      <c r="M153" s="42"/>
      <c r="N153" s="42"/>
      <c r="O153" s="128"/>
    </row>
    <row r="154" spans="2:15" x14ac:dyDescent="0.25">
      <c r="B154" s="588" t="s">
        <v>285</v>
      </c>
      <c r="C154" s="460">
        <f>'Umrüstungskosten rPhasens.'!E313</f>
        <v>0</v>
      </c>
      <c r="D154" s="597"/>
      <c r="E154" s="41"/>
      <c r="F154" s="42"/>
      <c r="G154" s="304"/>
      <c r="H154" s="304"/>
      <c r="I154" s="296"/>
      <c r="J154" s="305"/>
      <c r="K154" s="305"/>
      <c r="L154" s="42"/>
      <c r="M154" s="42"/>
      <c r="N154" s="42"/>
      <c r="O154" s="128"/>
    </row>
    <row r="155" spans="2:15" x14ac:dyDescent="0.25">
      <c r="B155" s="590" t="s">
        <v>2</v>
      </c>
      <c r="C155" s="235">
        <v>0</v>
      </c>
      <c r="D155" s="188"/>
      <c r="E155" s="41"/>
      <c r="F155" s="42"/>
      <c r="G155" s="304"/>
      <c r="H155" s="304"/>
      <c r="I155" s="299">
        <f>IF(C155-G155-H155&lt;C155,C155-G155-H155,C155)</f>
        <v>0</v>
      </c>
      <c r="J155" s="305"/>
      <c r="K155" s="305"/>
      <c r="L155" s="42"/>
      <c r="M155" s="42"/>
      <c r="N155" s="42"/>
      <c r="O155" s="128"/>
    </row>
    <row r="156" spans="2:15" x14ac:dyDescent="0.25">
      <c r="B156" s="598" t="s">
        <v>92</v>
      </c>
      <c r="C156" s="233">
        <v>0</v>
      </c>
      <c r="D156" s="234"/>
      <c r="E156" s="116"/>
      <c r="F156" s="57"/>
      <c r="G156" s="298"/>
      <c r="H156" s="298"/>
      <c r="I156" s="159"/>
      <c r="J156" s="306"/>
      <c r="K156" s="306"/>
      <c r="L156" s="57"/>
      <c r="M156" s="57"/>
      <c r="N156" s="57"/>
      <c r="O156" s="131"/>
    </row>
    <row r="157" spans="2:15" x14ac:dyDescent="0.25">
      <c r="B157" s="598" t="s">
        <v>93</v>
      </c>
      <c r="C157" s="496">
        <v>0</v>
      </c>
      <c r="D157" s="234"/>
      <c r="E157" s="116"/>
      <c r="F157" s="57"/>
      <c r="G157" s="298"/>
      <c r="H157" s="298"/>
      <c r="I157" s="159"/>
      <c r="J157" s="306"/>
      <c r="K157" s="306"/>
      <c r="L157" s="57"/>
      <c r="M157" s="57"/>
      <c r="N157" s="57"/>
      <c r="O157" s="131"/>
    </row>
    <row r="158" spans="2:15" x14ac:dyDescent="0.25">
      <c r="B158" s="598"/>
      <c r="C158" s="457"/>
      <c r="D158" s="609"/>
      <c r="E158" s="41"/>
      <c r="F158" s="42"/>
      <c r="G158" s="304"/>
      <c r="H158" s="304"/>
      <c r="I158" s="149"/>
      <c r="J158" s="309"/>
      <c r="K158" s="309"/>
      <c r="L158" s="42"/>
      <c r="M158" s="42"/>
      <c r="N158" s="42"/>
      <c r="O158" s="128"/>
    </row>
    <row r="159" spans="2:15" x14ac:dyDescent="0.25">
      <c r="B159" s="599" t="s">
        <v>10</v>
      </c>
      <c r="C159" s="460">
        <f>'Nachweise Wiederhk. rPhasens'!E313</f>
        <v>0</v>
      </c>
      <c r="D159" s="606"/>
      <c r="E159" s="263"/>
      <c r="F159" s="252"/>
      <c r="G159" s="169"/>
      <c r="H159" s="169"/>
      <c r="I159" s="149">
        <f>IF(C159-G159-H159&lt;C159,C159-G159-H159,C159)</f>
        <v>0</v>
      </c>
      <c r="J159" s="309"/>
      <c r="K159" s="309"/>
      <c r="L159" s="252"/>
      <c r="M159" s="252"/>
      <c r="N159" s="252"/>
      <c r="O159" s="162"/>
    </row>
    <row r="160" spans="2:15" x14ac:dyDescent="0.25">
      <c r="B160" s="600"/>
      <c r="C160" s="459"/>
      <c r="D160" s="607"/>
      <c r="E160" s="317"/>
      <c r="F160" s="318"/>
      <c r="G160" s="169"/>
      <c r="H160" s="169"/>
      <c r="I160" s="169"/>
      <c r="J160" s="309"/>
      <c r="K160" s="309"/>
      <c r="L160" s="252"/>
      <c r="M160" s="252"/>
      <c r="N160" s="252"/>
      <c r="O160" s="162"/>
    </row>
    <row r="161" spans="2:15" x14ac:dyDescent="0.25">
      <c r="B161" s="599" t="s">
        <v>6</v>
      </c>
      <c r="C161" s="460">
        <f>'Nachweise Arbeitsk. rPhasens.'!B313-'Nachweise Arbeitsk. rPhasens.'!C313</f>
        <v>0</v>
      </c>
      <c r="D161" s="606"/>
      <c r="E161" s="263"/>
      <c r="F161" s="252"/>
      <c r="G161" s="169"/>
      <c r="H161" s="169"/>
      <c r="I161" s="149">
        <f t="shared" ref="I161" si="14">IF(C161-G161-H161&lt;C161,C161-G161-H161,C161)</f>
        <v>0</v>
      </c>
      <c r="J161" s="309"/>
      <c r="K161" s="309"/>
      <c r="L161" s="252"/>
      <c r="M161" s="252"/>
      <c r="N161" s="252"/>
      <c r="O161" s="162"/>
    </row>
    <row r="162" spans="2:15" x14ac:dyDescent="0.25">
      <c r="B162" s="599"/>
      <c r="C162" s="460"/>
      <c r="D162" s="606"/>
      <c r="E162" s="263"/>
      <c r="F162" s="252"/>
      <c r="G162" s="169"/>
      <c r="H162" s="169"/>
      <c r="I162" s="149"/>
      <c r="J162" s="309"/>
      <c r="K162" s="309"/>
      <c r="L162" s="252"/>
      <c r="M162" s="252"/>
      <c r="N162" s="252"/>
      <c r="O162" s="162"/>
    </row>
    <row r="163" spans="2:15" x14ac:dyDescent="0.25">
      <c r="B163" s="590" t="s">
        <v>229</v>
      </c>
      <c r="C163" s="177">
        <v>0</v>
      </c>
      <c r="D163" s="321"/>
      <c r="E163" s="41"/>
      <c r="F163" s="42"/>
      <c r="G163" s="304"/>
      <c r="H163" s="304"/>
      <c r="I163" s="149">
        <f t="shared" ref="I163" si="15">IF(C163-G163-H163&lt;C163,C163-G163-H163,C163)</f>
        <v>0</v>
      </c>
      <c r="J163" s="309"/>
      <c r="K163" s="309"/>
      <c r="L163" s="42"/>
      <c r="M163" s="42"/>
      <c r="N163" s="42"/>
      <c r="O163" s="128"/>
    </row>
    <row r="164" spans="2:15" x14ac:dyDescent="0.25">
      <c r="B164" s="590"/>
      <c r="C164" s="462"/>
      <c r="D164" s="602"/>
      <c r="E164" s="41"/>
      <c r="F164" s="42"/>
      <c r="G164" s="304"/>
      <c r="H164" s="304"/>
      <c r="I164" s="304"/>
      <c r="J164" s="309"/>
      <c r="K164" s="309"/>
      <c r="L164" s="42"/>
      <c r="M164" s="42"/>
      <c r="N164" s="42"/>
      <c r="O164" s="128"/>
    </row>
    <row r="165" spans="2:15" x14ac:dyDescent="0.25">
      <c r="B165" s="590" t="s">
        <v>30</v>
      </c>
      <c r="C165" s="178">
        <v>0</v>
      </c>
      <c r="D165" s="324"/>
      <c r="E165" s="41"/>
      <c r="F165" s="42"/>
      <c r="G165" s="304"/>
      <c r="H165" s="304"/>
      <c r="I165" s="149">
        <f>IF(C165-G165-H165&lt;C165,C165-G165-H165,C165)</f>
        <v>0</v>
      </c>
      <c r="J165" s="309"/>
      <c r="K165" s="309"/>
      <c r="L165" s="42"/>
      <c r="M165" s="42"/>
      <c r="N165" s="42"/>
      <c r="O165" s="128"/>
    </row>
    <row r="166" spans="2:15" x14ac:dyDescent="0.25">
      <c r="B166" s="590"/>
      <c r="C166" s="462"/>
      <c r="D166" s="602"/>
      <c r="E166" s="41"/>
      <c r="F166" s="42"/>
      <c r="G166" s="304"/>
      <c r="H166" s="304"/>
      <c r="I166" s="149"/>
      <c r="J166" s="309"/>
      <c r="K166" s="309"/>
      <c r="L166" s="42"/>
      <c r="M166" s="42"/>
      <c r="N166" s="42"/>
      <c r="O166" s="128"/>
    </row>
    <row r="167" spans="2:15" ht="15.75" thickBot="1" x14ac:dyDescent="0.3">
      <c r="B167" s="594" t="s">
        <v>40</v>
      </c>
      <c r="C167" s="197">
        <v>0</v>
      </c>
      <c r="D167" s="325"/>
      <c r="E167" s="157"/>
      <c r="F167" s="48"/>
      <c r="G167" s="310"/>
      <c r="H167" s="310"/>
      <c r="I167" s="264">
        <f>IF(C167-G167-H167&lt;C167,C167-G167-H167,C167)</f>
        <v>0</v>
      </c>
      <c r="J167" s="311"/>
      <c r="K167" s="311"/>
      <c r="L167" s="48"/>
      <c r="M167" s="48"/>
      <c r="N167" s="48"/>
      <c r="O167" s="132"/>
    </row>
    <row r="168" spans="2:15" ht="15.75" thickBot="1" x14ac:dyDescent="0.3">
      <c r="B168" s="497"/>
      <c r="G168" s="316"/>
      <c r="H168" s="316"/>
      <c r="I168" s="316"/>
      <c r="J168" s="316"/>
      <c r="K168" s="316"/>
    </row>
    <row r="169" spans="2:15" x14ac:dyDescent="0.25">
      <c r="B169" s="596" t="str">
        <f>'Plankosten rPhasenschieber'!B201</f>
        <v>rPSA 9</v>
      </c>
      <c r="C169" s="456">
        <f>SUM(C172,C173,C177,C179,C181,C183)-C185</f>
        <v>0</v>
      </c>
      <c r="D169" s="455"/>
      <c r="E169" s="46"/>
      <c r="F169" s="47"/>
      <c r="G169" s="301"/>
      <c r="H169" s="301"/>
      <c r="I169" s="152">
        <f>SUM(I173:I185)</f>
        <v>0</v>
      </c>
      <c r="J169" s="302">
        <f>I169</f>
        <v>0</v>
      </c>
      <c r="K169" s="303">
        <f>J169-C169</f>
        <v>0</v>
      </c>
      <c r="L169" s="47"/>
      <c r="M169" s="47"/>
      <c r="N169" s="47"/>
      <c r="O169" s="127"/>
    </row>
    <row r="170" spans="2:15" x14ac:dyDescent="0.25">
      <c r="B170" s="588" t="s">
        <v>300</v>
      </c>
      <c r="C170" s="554">
        <f>'Plankosten rPhasenschieber'!C202</f>
        <v>0</v>
      </c>
      <c r="D170" s="187"/>
      <c r="E170" s="41"/>
      <c r="F170" s="42"/>
      <c r="G170" s="304"/>
      <c r="H170" s="304"/>
      <c r="I170" s="296"/>
      <c r="J170" s="305"/>
      <c r="K170" s="305"/>
      <c r="L170" s="42"/>
      <c r="M170" s="42"/>
      <c r="N170" s="42"/>
      <c r="O170" s="128"/>
    </row>
    <row r="171" spans="2:15" x14ac:dyDescent="0.25">
      <c r="B171" s="588"/>
      <c r="C171" s="597"/>
      <c r="D171" s="601"/>
      <c r="E171" s="41"/>
      <c r="F171" s="42"/>
      <c r="G171" s="304"/>
      <c r="H171" s="304"/>
      <c r="I171" s="296"/>
      <c r="J171" s="305"/>
      <c r="K171" s="305"/>
      <c r="L171" s="42"/>
      <c r="M171" s="42"/>
      <c r="N171" s="42"/>
      <c r="O171" s="128"/>
    </row>
    <row r="172" spans="2:15" x14ac:dyDescent="0.25">
      <c r="B172" s="588" t="s">
        <v>285</v>
      </c>
      <c r="C172" s="460">
        <f>'Umrüstungskosten rPhasens.'!E357</f>
        <v>0</v>
      </c>
      <c r="D172" s="597"/>
      <c r="E172" s="41"/>
      <c r="F172" s="42"/>
      <c r="G172" s="304"/>
      <c r="H172" s="304"/>
      <c r="I172" s="296"/>
      <c r="J172" s="305"/>
      <c r="K172" s="305"/>
      <c r="L172" s="42"/>
      <c r="M172" s="42"/>
      <c r="N172" s="42"/>
      <c r="O172" s="128"/>
    </row>
    <row r="173" spans="2:15" x14ac:dyDescent="0.25">
      <c r="B173" s="590" t="s">
        <v>2</v>
      </c>
      <c r="C173" s="235">
        <v>0</v>
      </c>
      <c r="D173" s="188"/>
      <c r="E173" s="41"/>
      <c r="F173" s="42"/>
      <c r="G173" s="304"/>
      <c r="H173" s="304"/>
      <c r="I173" s="299">
        <f>IF(C173-G173-H173&lt;C173,C173-G173-H173,C173)</f>
        <v>0</v>
      </c>
      <c r="J173" s="305"/>
      <c r="K173" s="305"/>
      <c r="L173" s="42"/>
      <c r="M173" s="42"/>
      <c r="N173" s="42"/>
      <c r="O173" s="128"/>
    </row>
    <row r="174" spans="2:15" x14ac:dyDescent="0.25">
      <c r="B174" s="598" t="s">
        <v>92</v>
      </c>
      <c r="C174" s="233">
        <v>0</v>
      </c>
      <c r="D174" s="234"/>
      <c r="E174" s="116"/>
      <c r="F174" s="57"/>
      <c r="G174" s="298"/>
      <c r="H174" s="298"/>
      <c r="I174" s="159"/>
      <c r="J174" s="306"/>
      <c r="K174" s="306"/>
      <c r="L174" s="57"/>
      <c r="M174" s="57"/>
      <c r="N174" s="57"/>
      <c r="O174" s="131"/>
    </row>
    <row r="175" spans="2:15" x14ac:dyDescent="0.25">
      <c r="B175" s="598" t="s">
        <v>93</v>
      </c>
      <c r="C175" s="496">
        <v>0</v>
      </c>
      <c r="D175" s="234"/>
      <c r="E175" s="116"/>
      <c r="F175" s="57"/>
      <c r="G175" s="298"/>
      <c r="H175" s="298"/>
      <c r="I175" s="159"/>
      <c r="J175" s="306"/>
      <c r="K175" s="306"/>
      <c r="L175" s="57"/>
      <c r="M175" s="57"/>
      <c r="N175" s="57"/>
      <c r="O175" s="131"/>
    </row>
    <row r="176" spans="2:15" x14ac:dyDescent="0.25">
      <c r="B176" s="598"/>
      <c r="C176" s="457"/>
      <c r="D176" s="458"/>
      <c r="E176" s="116"/>
      <c r="F176" s="57"/>
      <c r="G176" s="298"/>
      <c r="H176" s="298"/>
      <c r="I176" s="159"/>
      <c r="J176" s="306"/>
      <c r="K176" s="306"/>
      <c r="L176" s="57"/>
      <c r="M176" s="57"/>
      <c r="N176" s="57"/>
      <c r="O176" s="131"/>
    </row>
    <row r="177" spans="2:15" x14ac:dyDescent="0.25">
      <c r="B177" s="599" t="s">
        <v>10</v>
      </c>
      <c r="C177" s="460">
        <f>'Nachweise Wiederhk. rPhasens'!E357</f>
        <v>0</v>
      </c>
      <c r="D177" s="606"/>
      <c r="E177" s="263"/>
      <c r="F177" s="252"/>
      <c r="G177" s="169"/>
      <c r="H177" s="169"/>
      <c r="I177" s="149">
        <f>IF(C177-G177-H177&lt;C177,C177-G177-H177,C177)</f>
        <v>0</v>
      </c>
      <c r="J177" s="309"/>
      <c r="K177" s="309"/>
      <c r="L177" s="252"/>
      <c r="M177" s="252"/>
      <c r="N177" s="252"/>
      <c r="O177" s="162"/>
    </row>
    <row r="178" spans="2:15" x14ac:dyDescent="0.25">
      <c r="B178" s="600"/>
      <c r="C178" s="459"/>
      <c r="D178" s="607"/>
      <c r="E178" s="317"/>
      <c r="F178" s="318"/>
      <c r="G178" s="169"/>
      <c r="H178" s="169"/>
      <c r="I178" s="169"/>
      <c r="J178" s="309"/>
      <c r="K178" s="309"/>
      <c r="L178" s="252"/>
      <c r="M178" s="252"/>
      <c r="N178" s="252"/>
      <c r="O178" s="162"/>
    </row>
    <row r="179" spans="2:15" x14ac:dyDescent="0.25">
      <c r="B179" s="599" t="s">
        <v>6</v>
      </c>
      <c r="C179" s="460">
        <f>'Nachweise Arbeitsk. rPhasens.'!B357-'Nachweise Arbeitsk. rPhasens.'!C357</f>
        <v>0</v>
      </c>
      <c r="D179" s="606"/>
      <c r="E179" s="263"/>
      <c r="F179" s="252"/>
      <c r="G179" s="169"/>
      <c r="H179" s="169"/>
      <c r="I179" s="149">
        <f t="shared" ref="I179" si="16">IF(C179-G179-H179&lt;C179,C179-G179-H179,C179)</f>
        <v>0</v>
      </c>
      <c r="J179" s="309"/>
      <c r="K179" s="309"/>
      <c r="L179" s="252"/>
      <c r="M179" s="252"/>
      <c r="N179" s="252"/>
      <c r="O179" s="162"/>
    </row>
    <row r="180" spans="2:15" x14ac:dyDescent="0.25">
      <c r="B180" s="599"/>
      <c r="C180" s="460"/>
      <c r="D180" s="606"/>
      <c r="E180" s="263"/>
      <c r="F180" s="252"/>
      <c r="G180" s="169"/>
      <c r="H180" s="169"/>
      <c r="I180" s="149"/>
      <c r="J180" s="309"/>
      <c r="K180" s="309"/>
      <c r="L180" s="252"/>
      <c r="M180" s="252"/>
      <c r="N180" s="252"/>
      <c r="O180" s="162"/>
    </row>
    <row r="181" spans="2:15" x14ac:dyDescent="0.25">
      <c r="B181" s="590" t="s">
        <v>229</v>
      </c>
      <c r="C181" s="177">
        <v>0</v>
      </c>
      <c r="D181" s="321"/>
      <c r="E181" s="41"/>
      <c r="F181" s="42"/>
      <c r="G181" s="304"/>
      <c r="H181" s="304"/>
      <c r="I181" s="149">
        <f t="shared" ref="I181" si="17">IF(C181-G181-H181&lt;C181,C181-G181-H181,C181)</f>
        <v>0</v>
      </c>
      <c r="J181" s="309"/>
      <c r="K181" s="309"/>
      <c r="L181" s="42"/>
      <c r="M181" s="42"/>
      <c r="N181" s="42"/>
      <c r="O181" s="128"/>
    </row>
    <row r="182" spans="2:15" x14ac:dyDescent="0.25">
      <c r="B182" s="590"/>
      <c r="C182" s="462"/>
      <c r="D182" s="602"/>
      <c r="E182" s="41"/>
      <c r="F182" s="42"/>
      <c r="G182" s="304"/>
      <c r="H182" s="304"/>
      <c r="I182" s="304"/>
      <c r="J182" s="309"/>
      <c r="K182" s="309"/>
      <c r="L182" s="42"/>
      <c r="M182" s="42"/>
      <c r="N182" s="42"/>
      <c r="O182" s="128"/>
    </row>
    <row r="183" spans="2:15" x14ac:dyDescent="0.25">
      <c r="B183" s="590" t="s">
        <v>30</v>
      </c>
      <c r="C183" s="178">
        <v>0</v>
      </c>
      <c r="D183" s="608"/>
      <c r="E183" s="44"/>
      <c r="F183" s="45"/>
      <c r="G183" s="156"/>
      <c r="H183" s="156"/>
      <c r="I183" s="159">
        <f>IF(C183-G183-H183&lt;C183,C183-G183-H183,C183)</f>
        <v>0</v>
      </c>
      <c r="J183" s="306"/>
      <c r="K183" s="306"/>
      <c r="L183" s="45"/>
      <c r="M183" s="45"/>
      <c r="N183" s="45"/>
      <c r="O183" s="131"/>
    </row>
    <row r="184" spans="2:15" x14ac:dyDescent="0.25">
      <c r="B184" s="590"/>
      <c r="C184" s="462"/>
      <c r="D184" s="602"/>
      <c r="E184" s="41"/>
      <c r="F184" s="45"/>
      <c r="G184" s="156"/>
      <c r="H184" s="156"/>
      <c r="I184" s="159"/>
      <c r="J184" s="306"/>
      <c r="K184" s="306"/>
      <c r="L184" s="45"/>
      <c r="M184" s="45"/>
      <c r="N184" s="45"/>
      <c r="O184" s="131"/>
    </row>
    <row r="185" spans="2:15" ht="15.75" thickBot="1" x14ac:dyDescent="0.3">
      <c r="B185" s="594" t="s">
        <v>40</v>
      </c>
      <c r="C185" s="197">
        <v>0</v>
      </c>
      <c r="D185" s="325"/>
      <c r="E185" s="157"/>
      <c r="F185" s="48"/>
      <c r="G185" s="310"/>
      <c r="H185" s="310"/>
      <c r="I185" s="264">
        <f>IF(C185-G185-H185&lt;C185,C185-G185-H185,C185)</f>
        <v>0</v>
      </c>
      <c r="J185" s="311"/>
      <c r="K185" s="311"/>
      <c r="L185" s="48"/>
      <c r="M185" s="48"/>
      <c r="N185" s="48"/>
      <c r="O185" s="132"/>
    </row>
    <row r="186" spans="2:15" ht="15.75" thickBot="1" x14ac:dyDescent="0.3">
      <c r="B186" s="605"/>
      <c r="C186" s="64"/>
      <c r="D186" s="64"/>
      <c r="E186" s="64"/>
      <c r="F186" s="64"/>
      <c r="G186" s="276"/>
      <c r="H186" s="276"/>
      <c r="I186" s="276"/>
      <c r="J186" s="293"/>
      <c r="K186" s="293"/>
      <c r="L186" s="64"/>
      <c r="M186" s="64"/>
      <c r="N186" s="64"/>
      <c r="O186" s="64"/>
    </row>
    <row r="187" spans="2:15" x14ac:dyDescent="0.25">
      <c r="B187" s="596" t="str">
        <f>'Plankosten rPhasenschieber'!B223</f>
        <v>rPSA 10</v>
      </c>
      <c r="C187" s="456">
        <f>SUM(C190,C191,C195,C197,C199,C201)-C203</f>
        <v>0</v>
      </c>
      <c r="D187" s="455"/>
      <c r="E187" s="186"/>
      <c r="F187" s="47"/>
      <c r="G187" s="301"/>
      <c r="H187" s="301"/>
      <c r="I187" s="152">
        <f>SUM(I191:I203)</f>
        <v>0</v>
      </c>
      <c r="J187" s="302">
        <f>I187</f>
        <v>0</v>
      </c>
      <c r="K187" s="303">
        <f>J187-C187</f>
        <v>0</v>
      </c>
      <c r="L187" s="47"/>
      <c r="M187" s="47"/>
      <c r="N187" s="47"/>
      <c r="O187" s="127"/>
    </row>
    <row r="188" spans="2:15" x14ac:dyDescent="0.25">
      <c r="B188" s="588" t="s">
        <v>300</v>
      </c>
      <c r="C188" s="554">
        <f>'Plankosten rPhasenschieber'!C224</f>
        <v>0</v>
      </c>
      <c r="D188" s="187"/>
      <c r="E188" s="155"/>
      <c r="F188" s="42"/>
      <c r="G188" s="304"/>
      <c r="H188" s="304"/>
      <c r="I188" s="296"/>
      <c r="J188" s="305"/>
      <c r="K188" s="305"/>
      <c r="L188" s="42"/>
      <c r="M188" s="42"/>
      <c r="N188" s="42"/>
      <c r="O188" s="128"/>
    </row>
    <row r="189" spans="2:15" x14ac:dyDescent="0.25">
      <c r="B189" s="588"/>
      <c r="C189" s="597"/>
      <c r="D189" s="601"/>
      <c r="E189" s="155"/>
      <c r="F189" s="42"/>
      <c r="G189" s="304"/>
      <c r="H189" s="304"/>
      <c r="I189" s="296"/>
      <c r="J189" s="305"/>
      <c r="K189" s="305"/>
      <c r="L189" s="42"/>
      <c r="M189" s="42"/>
      <c r="N189" s="42"/>
      <c r="O189" s="128"/>
    </row>
    <row r="190" spans="2:15" x14ac:dyDescent="0.25">
      <c r="B190" s="588" t="s">
        <v>285</v>
      </c>
      <c r="C190" s="460">
        <f>'Umrüstungskosten rPhasens.'!E401</f>
        <v>0</v>
      </c>
      <c r="D190" s="597"/>
      <c r="E190" s="155"/>
      <c r="F190" s="42"/>
      <c r="G190" s="304"/>
      <c r="H190" s="304"/>
      <c r="I190" s="296"/>
      <c r="J190" s="305"/>
      <c r="K190" s="305"/>
      <c r="L190" s="42"/>
      <c r="M190" s="42"/>
      <c r="N190" s="42"/>
      <c r="O190" s="128"/>
    </row>
    <row r="191" spans="2:15" x14ac:dyDescent="0.25">
      <c r="B191" s="590" t="s">
        <v>2</v>
      </c>
      <c r="C191" s="235">
        <v>0</v>
      </c>
      <c r="D191" s="188"/>
      <c r="E191" s="155"/>
      <c r="F191" s="42"/>
      <c r="G191" s="304"/>
      <c r="H191" s="304"/>
      <c r="I191" s="299">
        <f>IF(C191-G191-H191&lt;C191,C191-G191-H191,C191)</f>
        <v>0</v>
      </c>
      <c r="J191" s="305"/>
      <c r="K191" s="305"/>
      <c r="L191" s="42"/>
      <c r="M191" s="42"/>
      <c r="N191" s="42"/>
      <c r="O191" s="128"/>
    </row>
    <row r="192" spans="2:15" x14ac:dyDescent="0.25">
      <c r="B192" s="598" t="s">
        <v>92</v>
      </c>
      <c r="C192" s="233">
        <v>0</v>
      </c>
      <c r="D192" s="234"/>
      <c r="E192" s="116"/>
      <c r="F192" s="57"/>
      <c r="G192" s="298"/>
      <c r="H192" s="298"/>
      <c r="I192" s="159"/>
      <c r="J192" s="306"/>
      <c r="K192" s="306"/>
      <c r="L192" s="57"/>
      <c r="M192" s="57"/>
      <c r="N192" s="57"/>
      <c r="O192" s="131"/>
    </row>
    <row r="193" spans="2:15" x14ac:dyDescent="0.25">
      <c r="B193" s="598" t="s">
        <v>93</v>
      </c>
      <c r="C193" s="496">
        <v>0</v>
      </c>
      <c r="D193" s="234"/>
      <c r="E193" s="116"/>
      <c r="F193" s="57"/>
      <c r="G193" s="298"/>
      <c r="H193" s="298"/>
      <c r="I193" s="159"/>
      <c r="J193" s="306"/>
      <c r="K193" s="306"/>
      <c r="L193" s="57"/>
      <c r="M193" s="57"/>
      <c r="N193" s="57"/>
      <c r="O193" s="131"/>
    </row>
    <row r="194" spans="2:15" x14ac:dyDescent="0.25">
      <c r="B194" s="598"/>
      <c r="C194" s="457"/>
      <c r="D194" s="458"/>
      <c r="E194" s="116"/>
      <c r="F194" s="57"/>
      <c r="G194" s="298"/>
      <c r="H194" s="298"/>
      <c r="I194" s="159"/>
      <c r="J194" s="306"/>
      <c r="K194" s="306"/>
      <c r="L194" s="57"/>
      <c r="M194" s="57"/>
      <c r="N194" s="57"/>
      <c r="O194" s="131"/>
    </row>
    <row r="195" spans="2:15" x14ac:dyDescent="0.25">
      <c r="B195" s="599" t="s">
        <v>10</v>
      </c>
      <c r="C195" s="460">
        <f>'Nachweise Wiederhk. rPhasens'!E401</f>
        <v>0</v>
      </c>
      <c r="D195" s="606"/>
      <c r="E195" s="263"/>
      <c r="F195" s="252"/>
      <c r="G195" s="169"/>
      <c r="H195" s="169"/>
      <c r="I195" s="149">
        <f>IF(C195-G195-H195&lt;C195,C195-G195-H195,C195)</f>
        <v>0</v>
      </c>
      <c r="J195" s="309"/>
      <c r="K195" s="309"/>
      <c r="L195" s="252"/>
      <c r="M195" s="252"/>
      <c r="N195" s="252"/>
      <c r="O195" s="162"/>
    </row>
    <row r="196" spans="2:15" x14ac:dyDescent="0.25">
      <c r="B196" s="600"/>
      <c r="C196" s="459"/>
      <c r="D196" s="607"/>
      <c r="E196" s="317"/>
      <c r="F196" s="318"/>
      <c r="G196" s="169"/>
      <c r="H196" s="169"/>
      <c r="I196" s="169"/>
      <c r="J196" s="309"/>
      <c r="K196" s="309"/>
      <c r="L196" s="252"/>
      <c r="M196" s="252"/>
      <c r="N196" s="252"/>
      <c r="O196" s="162"/>
    </row>
    <row r="197" spans="2:15" x14ac:dyDescent="0.25">
      <c r="B197" s="599" t="s">
        <v>6</v>
      </c>
      <c r="C197" s="460">
        <f>'Nachweise Arbeitsk. rPhasens.'!B401-'Nachweise Arbeitsk. rPhasens.'!C401</f>
        <v>0</v>
      </c>
      <c r="D197" s="606"/>
      <c r="E197" s="263"/>
      <c r="F197" s="252"/>
      <c r="G197" s="169"/>
      <c r="H197" s="169"/>
      <c r="I197" s="149">
        <f t="shared" ref="I197" si="18">IF(C197-G197-H197&lt;C197,C197-G197-H197,C197)</f>
        <v>0</v>
      </c>
      <c r="J197" s="309"/>
      <c r="K197" s="309"/>
      <c r="L197" s="252"/>
      <c r="M197" s="252"/>
      <c r="N197" s="252"/>
      <c r="O197" s="162"/>
    </row>
    <row r="198" spans="2:15" x14ac:dyDescent="0.25">
      <c r="B198" s="599"/>
      <c r="C198" s="460"/>
      <c r="D198" s="606"/>
      <c r="E198" s="263"/>
      <c r="F198" s="252"/>
      <c r="G198" s="169"/>
      <c r="H198" s="169"/>
      <c r="I198" s="149"/>
      <c r="J198" s="309"/>
      <c r="K198" s="309"/>
      <c r="L198" s="252"/>
      <c r="M198" s="252"/>
      <c r="N198" s="252"/>
      <c r="O198" s="162"/>
    </row>
    <row r="199" spans="2:15" x14ac:dyDescent="0.25">
      <c r="B199" s="590" t="s">
        <v>229</v>
      </c>
      <c r="C199" s="177">
        <v>0</v>
      </c>
      <c r="D199" s="321"/>
      <c r="E199" s="41"/>
      <c r="F199" s="42"/>
      <c r="G199" s="304"/>
      <c r="H199" s="304"/>
      <c r="I199" s="149">
        <f t="shared" ref="I199" si="19">IF(C199-G199-H199&lt;C199,C199-G199-H199,C199)</f>
        <v>0</v>
      </c>
      <c r="J199" s="309"/>
      <c r="K199" s="309"/>
      <c r="L199" s="42"/>
      <c r="M199" s="42"/>
      <c r="N199" s="42"/>
      <c r="O199" s="128"/>
    </row>
    <row r="200" spans="2:15" x14ac:dyDescent="0.25">
      <c r="B200" s="590"/>
      <c r="C200" s="462"/>
      <c r="D200" s="602"/>
      <c r="E200" s="41"/>
      <c r="F200" s="45"/>
      <c r="G200" s="156"/>
      <c r="H200" s="156"/>
      <c r="I200" s="298"/>
      <c r="J200" s="306"/>
      <c r="K200" s="306"/>
      <c r="L200" s="45"/>
      <c r="M200" s="45"/>
      <c r="N200" s="45"/>
      <c r="O200" s="131"/>
    </row>
    <row r="201" spans="2:15" x14ac:dyDescent="0.25">
      <c r="B201" s="590" t="s">
        <v>30</v>
      </c>
      <c r="C201" s="178">
        <v>0</v>
      </c>
      <c r="D201" s="324"/>
      <c r="E201" s="41"/>
      <c r="F201" s="45"/>
      <c r="G201" s="156"/>
      <c r="H201" s="156"/>
      <c r="I201" s="159">
        <f>IF(C201-G201-H201&lt;C201,C201-G201-H201,C201)</f>
        <v>0</v>
      </c>
      <c r="J201" s="306"/>
      <c r="K201" s="306"/>
      <c r="L201" s="45"/>
      <c r="M201" s="45"/>
      <c r="N201" s="45"/>
      <c r="O201" s="131"/>
    </row>
    <row r="202" spans="2:15" x14ac:dyDescent="0.25">
      <c r="B202" s="590"/>
      <c r="C202" s="462"/>
      <c r="D202" s="602"/>
      <c r="E202" s="41"/>
      <c r="F202" s="45"/>
      <c r="G202" s="156"/>
      <c r="H202" s="156"/>
      <c r="I202" s="159"/>
      <c r="J202" s="306"/>
      <c r="K202" s="306"/>
      <c r="L202" s="45"/>
      <c r="M202" s="45"/>
      <c r="N202" s="45"/>
      <c r="O202" s="131"/>
    </row>
    <row r="203" spans="2:15" ht="15.75" thickBot="1" x14ac:dyDescent="0.3">
      <c r="B203" s="594" t="s">
        <v>40</v>
      </c>
      <c r="C203" s="197">
        <v>0</v>
      </c>
      <c r="D203" s="325"/>
      <c r="E203" s="157"/>
      <c r="F203" s="48"/>
      <c r="G203" s="310"/>
      <c r="H203" s="310"/>
      <c r="I203" s="264">
        <f>IF(C203-G203-H203&lt;C203,C203-G203-H203,C203)</f>
        <v>0</v>
      </c>
      <c r="J203" s="311"/>
      <c r="K203" s="311"/>
      <c r="L203" s="48"/>
      <c r="M203" s="48"/>
      <c r="N203" s="48"/>
      <c r="O203" s="132"/>
    </row>
  </sheetData>
  <sheetProtection algorithmName="SHA-512" hashValue="BLuJAeNLdk6/xTcDqgGh0ho8QLeNGBNEDw1OjWVIv4VY9KhfcDMR9u686dpIzsRh3S2cFD1RG3Mv8XTbGL0x8A==" saltValue="UhLCI+vimcoWWoJzd+qSwg==" spinCount="100000" sheet="1" selectLockedCells="1"/>
  <protectedRanges>
    <protectedRange sqref="D1:E2 D114:E114 D150:E150 D204:E1048576 D132:E132 D168:E168 D115:D116 D133:D134 D113 D131 D149 D167 D203 B203:C1048576 D3:D13 J18:J23 A105:A119 A195:A1048576 A120:D122 A156:D158 A192:D194 B105:D112 B123:D130 B159:D166 B195:D202 B149:C150 A123:A155 B167:C168 A159:A191 A2:C13 B117:D119 B135:D148 B169:D191 B151:D155 B131:C134 B113:C116 A14:D104 A1 C1" name="Bereich2"/>
    <protectedRange sqref="B1" name="Bereich2_1"/>
  </protectedRanges>
  <dataValidations count="1">
    <dataValidation allowBlank="1" showInputMessage="1" sqref="D30:D32 D48:D50 D66:D68 D84:D86 D102:D104 D120:D122 D138:D140 D156:D158 D174:D176 D192:D194"/>
  </dataValidations>
  <pageMargins left="0.7" right="0.7" top="0.75" bottom="0.75" header="0.3" footer="0.3"/>
  <pageSetup paperSize="9" scale="53" orientation="landscape" r:id="rId1"/>
  <headerFooter>
    <oddFooter>&amp;A&amp;RSeite &amp;P</oddFooter>
  </headerFooter>
  <extLst>
    <ext xmlns:x14="http://schemas.microsoft.com/office/spreadsheetml/2009/9/main" uri="{CCE6A557-97BC-4b89-ADB6-D9C93CAAB3DF}">
      <x14:dataValidations xmlns:xm="http://schemas.microsoft.com/office/excel/2006/main" count="1">
        <x14:dataValidation type="list" allowBlank="1" showInputMessage="1">
          <x14:formula1>
            <xm:f>'+'!$B$3:$B$4</xm:f>
          </x14:formula1>
          <xm:sqref>D173 D29 D47 D65 D83 D101 D119 D137 D155 D191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tabColor theme="6" tint="0.39997558519241921"/>
  </sheetPr>
  <dimension ref="A1:I442"/>
  <sheetViews>
    <sheetView workbookViewId="0">
      <selection activeCell="A3" sqref="A3"/>
    </sheetView>
  </sheetViews>
  <sheetFormatPr baseColWidth="10" defaultRowHeight="15" x14ac:dyDescent="0.25"/>
  <cols>
    <col min="1" max="1" width="57.85546875" style="27" bestFit="1" customWidth="1"/>
    <col min="2" max="3" width="13" style="27" customWidth="1"/>
    <col min="4" max="4" width="16.85546875" style="27" bestFit="1" customWidth="1"/>
    <col min="5" max="5" width="33.85546875" style="27" bestFit="1" customWidth="1"/>
    <col min="6" max="7" width="35.140625" style="27" bestFit="1" customWidth="1"/>
    <col min="8" max="8" width="35" style="27" bestFit="1" customWidth="1"/>
    <col min="9" max="9" width="25.5703125" style="27" customWidth="1"/>
    <col min="10" max="16384" width="11.42578125" style="27"/>
  </cols>
  <sheetData>
    <row r="1" spans="1:9" ht="23.25" x14ac:dyDescent="0.35">
      <c r="A1" s="8" t="s">
        <v>321</v>
      </c>
    </row>
    <row r="3" spans="1:9" s="120" customFormat="1" x14ac:dyDescent="0.25"/>
    <row r="4" spans="1:9" x14ac:dyDescent="0.25">
      <c r="A4" s="212" t="str">
        <f>'Istkosten rPhasenschieber'!B25</f>
        <v>rPSA 1</v>
      </c>
      <c r="B4" s="213" t="s">
        <v>55</v>
      </c>
      <c r="C4" s="213" t="s">
        <v>56</v>
      </c>
      <c r="D4" s="225" t="s">
        <v>87</v>
      </c>
      <c r="E4" s="226" t="s">
        <v>41</v>
      </c>
      <c r="F4" s="227" t="s">
        <v>94</v>
      </c>
      <c r="G4" s="229" t="s">
        <v>3</v>
      </c>
      <c r="H4" s="391"/>
      <c r="I4" s="229"/>
    </row>
    <row r="5" spans="1:9" x14ac:dyDescent="0.25">
      <c r="A5" s="214" t="str">
        <f>'Istkosten rPhasenschieber'!B28</f>
        <v>Nachgewiesene Kosten der Umrüstung</v>
      </c>
      <c r="B5" s="386"/>
      <c r="C5" s="387"/>
      <c r="D5" s="388"/>
      <c r="E5" s="389">
        <f>SUM(E7:E46)</f>
        <v>0</v>
      </c>
      <c r="F5" s="390">
        <f>SUM(F7:F46)</f>
        <v>0</v>
      </c>
      <c r="G5" s="391"/>
      <c r="H5" s="392"/>
      <c r="I5" s="392"/>
    </row>
    <row r="6" spans="1:9" x14ac:dyDescent="0.25">
      <c r="A6" s="215"/>
      <c r="B6" s="393"/>
      <c r="C6" s="387"/>
      <c r="D6" s="388"/>
      <c r="E6" s="388"/>
      <c r="F6" s="390"/>
      <c r="G6" s="391"/>
      <c r="H6" s="392"/>
      <c r="I6" s="392"/>
    </row>
    <row r="7" spans="1:9" x14ac:dyDescent="0.25">
      <c r="A7" s="216" t="s">
        <v>44</v>
      </c>
      <c r="B7" s="217"/>
      <c r="C7" s="217"/>
      <c r="D7" s="217"/>
      <c r="E7" s="218"/>
      <c r="F7" s="221"/>
      <c r="G7" s="223"/>
      <c r="H7" s="230"/>
      <c r="I7" s="230"/>
    </row>
    <row r="8" spans="1:9" x14ac:dyDescent="0.25">
      <c r="A8" s="216" t="s">
        <v>45</v>
      </c>
      <c r="B8" s="217"/>
      <c r="C8" s="217"/>
      <c r="D8" s="217"/>
      <c r="E8" s="218"/>
      <c r="F8" s="221"/>
      <c r="G8" s="223"/>
      <c r="H8" s="230"/>
      <c r="I8" s="230"/>
    </row>
    <row r="9" spans="1:9" x14ac:dyDescent="0.25">
      <c r="A9" s="216" t="s">
        <v>46</v>
      </c>
      <c r="B9" s="217"/>
      <c r="C9" s="217"/>
      <c r="D9" s="217"/>
      <c r="E9" s="218"/>
      <c r="F9" s="221"/>
      <c r="G9" s="223"/>
      <c r="H9" s="230"/>
      <c r="I9" s="230"/>
    </row>
    <row r="10" spans="1:9" x14ac:dyDescent="0.25">
      <c r="A10" s="216" t="s">
        <v>47</v>
      </c>
      <c r="B10" s="217"/>
      <c r="C10" s="217"/>
      <c r="D10" s="217"/>
      <c r="E10" s="218"/>
      <c r="F10" s="221"/>
      <c r="G10" s="223"/>
      <c r="H10" s="230"/>
      <c r="I10" s="230"/>
    </row>
    <row r="11" spans="1:9" x14ac:dyDescent="0.25">
      <c r="A11" s="216" t="s">
        <v>48</v>
      </c>
      <c r="B11" s="217"/>
      <c r="C11" s="217"/>
      <c r="D11" s="217"/>
      <c r="E11" s="218"/>
      <c r="F11" s="221"/>
      <c r="G11" s="223"/>
      <c r="H11" s="230"/>
      <c r="I11" s="230"/>
    </row>
    <row r="12" spans="1:9" x14ac:dyDescent="0.25">
      <c r="A12" s="216" t="s">
        <v>49</v>
      </c>
      <c r="B12" s="217"/>
      <c r="C12" s="217"/>
      <c r="D12" s="217"/>
      <c r="E12" s="218"/>
      <c r="F12" s="221"/>
      <c r="G12" s="223"/>
      <c r="H12" s="230"/>
      <c r="I12" s="230"/>
    </row>
    <row r="13" spans="1:9" x14ac:dyDescent="0.25">
      <c r="A13" s="216" t="s">
        <v>50</v>
      </c>
      <c r="B13" s="217"/>
      <c r="C13" s="217"/>
      <c r="D13" s="217"/>
      <c r="E13" s="218"/>
      <c r="F13" s="221"/>
      <c r="G13" s="223"/>
      <c r="H13" s="230"/>
      <c r="I13" s="230"/>
    </row>
    <row r="14" spans="1:9" x14ac:dyDescent="0.25">
      <c r="A14" s="216" t="s">
        <v>51</v>
      </c>
      <c r="B14" s="217"/>
      <c r="C14" s="217"/>
      <c r="D14" s="217"/>
      <c r="E14" s="218"/>
      <c r="F14" s="221"/>
      <c r="G14" s="223"/>
      <c r="H14" s="230"/>
      <c r="I14" s="230"/>
    </row>
    <row r="15" spans="1:9" x14ac:dyDescent="0.25">
      <c r="A15" s="216" t="s">
        <v>52</v>
      </c>
      <c r="B15" s="217"/>
      <c r="C15" s="217"/>
      <c r="D15" s="217"/>
      <c r="E15" s="218"/>
      <c r="F15" s="221"/>
      <c r="G15" s="223"/>
      <c r="H15" s="230"/>
      <c r="I15" s="230"/>
    </row>
    <row r="16" spans="1:9" x14ac:dyDescent="0.25">
      <c r="A16" s="216" t="s">
        <v>53</v>
      </c>
      <c r="B16" s="217"/>
      <c r="C16" s="217"/>
      <c r="D16" s="217"/>
      <c r="E16" s="218"/>
      <c r="F16" s="221"/>
      <c r="G16" s="223"/>
      <c r="H16" s="230"/>
      <c r="I16" s="230"/>
    </row>
    <row r="17" spans="1:9" x14ac:dyDescent="0.25">
      <c r="A17" s="216" t="s">
        <v>173</v>
      </c>
      <c r="B17" s="217"/>
      <c r="C17" s="217"/>
      <c r="D17" s="217"/>
      <c r="E17" s="218"/>
      <c r="F17" s="221"/>
      <c r="G17" s="223"/>
      <c r="H17" s="230"/>
      <c r="I17" s="230"/>
    </row>
    <row r="18" spans="1:9" x14ac:dyDescent="0.25">
      <c r="A18" s="216" t="s">
        <v>174</v>
      </c>
      <c r="B18" s="217"/>
      <c r="C18" s="217"/>
      <c r="D18" s="217"/>
      <c r="E18" s="218"/>
      <c r="F18" s="221"/>
      <c r="G18" s="223"/>
      <c r="H18" s="230"/>
      <c r="I18" s="230"/>
    </row>
    <row r="19" spans="1:9" x14ac:dyDescent="0.25">
      <c r="A19" s="216" t="s">
        <v>175</v>
      </c>
      <c r="B19" s="217"/>
      <c r="C19" s="217"/>
      <c r="D19" s="217"/>
      <c r="E19" s="218"/>
      <c r="F19" s="221"/>
      <c r="G19" s="223"/>
      <c r="H19" s="230"/>
      <c r="I19" s="230"/>
    </row>
    <row r="20" spans="1:9" x14ac:dyDescent="0.25">
      <c r="A20" s="216" t="s">
        <v>176</v>
      </c>
      <c r="B20" s="217"/>
      <c r="C20" s="217"/>
      <c r="D20" s="217"/>
      <c r="E20" s="218"/>
      <c r="F20" s="221"/>
      <c r="G20" s="223"/>
      <c r="H20" s="230"/>
      <c r="I20" s="230"/>
    </row>
    <row r="21" spans="1:9" x14ac:dyDescent="0.25">
      <c r="A21" s="216" t="s">
        <v>177</v>
      </c>
      <c r="B21" s="217"/>
      <c r="C21" s="217"/>
      <c r="D21" s="217"/>
      <c r="E21" s="218"/>
      <c r="F21" s="221"/>
      <c r="G21" s="223"/>
      <c r="H21" s="230"/>
      <c r="I21" s="230"/>
    </row>
    <row r="22" spans="1:9" x14ac:dyDescent="0.25">
      <c r="A22" s="216" t="s">
        <v>178</v>
      </c>
      <c r="B22" s="217"/>
      <c r="C22" s="217"/>
      <c r="D22" s="217"/>
      <c r="E22" s="218"/>
      <c r="F22" s="221"/>
      <c r="G22" s="223"/>
      <c r="H22" s="230"/>
      <c r="I22" s="230"/>
    </row>
    <row r="23" spans="1:9" x14ac:dyDescent="0.25">
      <c r="A23" s="216" t="s">
        <v>179</v>
      </c>
      <c r="B23" s="217"/>
      <c r="C23" s="217"/>
      <c r="D23" s="217"/>
      <c r="E23" s="218"/>
      <c r="F23" s="221"/>
      <c r="G23" s="223"/>
      <c r="H23" s="230"/>
      <c r="I23" s="230"/>
    </row>
    <row r="24" spans="1:9" x14ac:dyDescent="0.25">
      <c r="A24" s="216" t="s">
        <v>180</v>
      </c>
      <c r="B24" s="217"/>
      <c r="C24" s="217"/>
      <c r="D24" s="217"/>
      <c r="E24" s="218"/>
      <c r="F24" s="221"/>
      <c r="G24" s="223"/>
      <c r="H24" s="230"/>
      <c r="I24" s="230"/>
    </row>
    <row r="25" spans="1:9" x14ac:dyDescent="0.25">
      <c r="A25" s="216" t="s">
        <v>181</v>
      </c>
      <c r="B25" s="217"/>
      <c r="C25" s="217"/>
      <c r="D25" s="217"/>
      <c r="E25" s="218"/>
      <c r="F25" s="221"/>
      <c r="G25" s="223"/>
      <c r="H25" s="230"/>
      <c r="I25" s="230"/>
    </row>
    <row r="26" spans="1:9" x14ac:dyDescent="0.25">
      <c r="A26" s="216" t="s">
        <v>182</v>
      </c>
      <c r="B26" s="217"/>
      <c r="C26" s="217"/>
      <c r="D26" s="217"/>
      <c r="E26" s="218"/>
      <c r="F26" s="221"/>
      <c r="G26" s="223"/>
      <c r="H26" s="230"/>
      <c r="I26" s="230"/>
    </row>
    <row r="27" spans="1:9" x14ac:dyDescent="0.25">
      <c r="A27" s="216" t="s">
        <v>185</v>
      </c>
      <c r="B27" s="217"/>
      <c r="C27" s="217"/>
      <c r="D27" s="217"/>
      <c r="E27" s="218"/>
      <c r="F27" s="221"/>
      <c r="G27" s="223"/>
      <c r="H27" s="230"/>
      <c r="I27" s="230"/>
    </row>
    <row r="28" spans="1:9" x14ac:dyDescent="0.25">
      <c r="A28" s="216" t="s">
        <v>186</v>
      </c>
      <c r="B28" s="217"/>
      <c r="C28" s="217"/>
      <c r="D28" s="217"/>
      <c r="E28" s="218"/>
      <c r="F28" s="221"/>
      <c r="G28" s="223"/>
      <c r="H28" s="230"/>
      <c r="I28" s="230"/>
    </row>
    <row r="29" spans="1:9" x14ac:dyDescent="0.25">
      <c r="A29" s="216" t="s">
        <v>187</v>
      </c>
      <c r="B29" s="217"/>
      <c r="C29" s="217"/>
      <c r="D29" s="217"/>
      <c r="E29" s="218"/>
      <c r="F29" s="221"/>
      <c r="G29" s="223"/>
      <c r="H29" s="230"/>
      <c r="I29" s="230"/>
    </row>
    <row r="30" spans="1:9" x14ac:dyDescent="0.25">
      <c r="A30" s="216" t="s">
        <v>188</v>
      </c>
      <c r="B30" s="217"/>
      <c r="C30" s="217"/>
      <c r="D30" s="217"/>
      <c r="E30" s="218"/>
      <c r="F30" s="221"/>
      <c r="G30" s="223"/>
      <c r="H30" s="230"/>
      <c r="I30" s="230"/>
    </row>
    <row r="31" spans="1:9" x14ac:dyDescent="0.25">
      <c r="A31" s="216" t="s">
        <v>189</v>
      </c>
      <c r="B31" s="217"/>
      <c r="C31" s="217"/>
      <c r="D31" s="217"/>
      <c r="E31" s="218"/>
      <c r="F31" s="221"/>
      <c r="G31" s="223"/>
      <c r="H31" s="230"/>
      <c r="I31" s="230"/>
    </row>
    <row r="32" spans="1:9" x14ac:dyDescent="0.25">
      <c r="A32" s="216" t="s">
        <v>190</v>
      </c>
      <c r="B32" s="217"/>
      <c r="C32" s="217"/>
      <c r="D32" s="217"/>
      <c r="E32" s="218"/>
      <c r="F32" s="221"/>
      <c r="G32" s="223"/>
      <c r="H32" s="230"/>
      <c r="I32" s="230"/>
    </row>
    <row r="33" spans="1:9" x14ac:dyDescent="0.25">
      <c r="A33" s="216" t="s">
        <v>191</v>
      </c>
      <c r="B33" s="217"/>
      <c r="C33" s="217"/>
      <c r="D33" s="217"/>
      <c r="E33" s="218"/>
      <c r="F33" s="221"/>
      <c r="G33" s="223"/>
      <c r="H33" s="230"/>
      <c r="I33" s="230"/>
    </row>
    <row r="34" spans="1:9" x14ac:dyDescent="0.25">
      <c r="A34" s="216" t="s">
        <v>192</v>
      </c>
      <c r="B34" s="217"/>
      <c r="C34" s="217"/>
      <c r="D34" s="217"/>
      <c r="E34" s="218"/>
      <c r="F34" s="221"/>
      <c r="G34" s="223"/>
      <c r="H34" s="230"/>
      <c r="I34" s="230"/>
    </row>
    <row r="35" spans="1:9" x14ac:dyDescent="0.25">
      <c r="A35" s="216" t="s">
        <v>193</v>
      </c>
      <c r="B35" s="217"/>
      <c r="C35" s="217"/>
      <c r="D35" s="217"/>
      <c r="E35" s="218"/>
      <c r="F35" s="221"/>
      <c r="G35" s="223"/>
      <c r="H35" s="230"/>
      <c r="I35" s="230"/>
    </row>
    <row r="36" spans="1:9" x14ac:dyDescent="0.25">
      <c r="A36" s="216" t="s">
        <v>194</v>
      </c>
      <c r="B36" s="217"/>
      <c r="C36" s="217"/>
      <c r="D36" s="217"/>
      <c r="E36" s="218"/>
      <c r="F36" s="221"/>
      <c r="G36" s="223"/>
      <c r="H36" s="230"/>
      <c r="I36" s="230"/>
    </row>
    <row r="37" spans="1:9" x14ac:dyDescent="0.25">
      <c r="A37" s="216" t="s">
        <v>195</v>
      </c>
      <c r="B37" s="217"/>
      <c r="C37" s="217"/>
      <c r="D37" s="217"/>
      <c r="E37" s="218"/>
      <c r="F37" s="221"/>
      <c r="G37" s="223"/>
      <c r="H37" s="230"/>
      <c r="I37" s="230"/>
    </row>
    <row r="38" spans="1:9" x14ac:dyDescent="0.25">
      <c r="A38" s="216" t="s">
        <v>196</v>
      </c>
      <c r="B38" s="217"/>
      <c r="C38" s="217"/>
      <c r="D38" s="217"/>
      <c r="E38" s="218"/>
      <c r="F38" s="221"/>
      <c r="G38" s="223"/>
      <c r="H38" s="230"/>
      <c r="I38" s="230"/>
    </row>
    <row r="39" spans="1:9" x14ac:dyDescent="0.25">
      <c r="A39" s="216" t="s">
        <v>197</v>
      </c>
      <c r="B39" s="217"/>
      <c r="C39" s="217"/>
      <c r="D39" s="217"/>
      <c r="E39" s="218"/>
      <c r="F39" s="221"/>
      <c r="G39" s="223"/>
      <c r="H39" s="230"/>
      <c r="I39" s="230"/>
    </row>
    <row r="40" spans="1:9" x14ac:dyDescent="0.25">
      <c r="A40" s="216" t="s">
        <v>198</v>
      </c>
      <c r="B40" s="217"/>
      <c r="C40" s="217"/>
      <c r="D40" s="217"/>
      <c r="E40" s="218"/>
      <c r="F40" s="221"/>
      <c r="G40" s="223"/>
      <c r="H40" s="230"/>
      <c r="I40" s="230"/>
    </row>
    <row r="41" spans="1:9" x14ac:dyDescent="0.25">
      <c r="A41" s="216" t="s">
        <v>199</v>
      </c>
      <c r="B41" s="217"/>
      <c r="C41" s="217"/>
      <c r="D41" s="217"/>
      <c r="E41" s="218"/>
      <c r="F41" s="221"/>
      <c r="G41" s="223"/>
      <c r="H41" s="230"/>
      <c r="I41" s="230"/>
    </row>
    <row r="42" spans="1:9" x14ac:dyDescent="0.25">
      <c r="A42" s="216" t="s">
        <v>200</v>
      </c>
      <c r="B42" s="217"/>
      <c r="C42" s="217"/>
      <c r="D42" s="217"/>
      <c r="E42" s="218"/>
      <c r="F42" s="221"/>
      <c r="G42" s="223"/>
      <c r="H42" s="230"/>
      <c r="I42" s="230"/>
    </row>
    <row r="43" spans="1:9" x14ac:dyDescent="0.25">
      <c r="A43" s="216" t="s">
        <v>201</v>
      </c>
      <c r="B43" s="217"/>
      <c r="C43" s="217"/>
      <c r="D43" s="217"/>
      <c r="E43" s="218"/>
      <c r="F43" s="221"/>
      <c r="G43" s="223"/>
      <c r="H43" s="230"/>
      <c r="I43" s="230"/>
    </row>
    <row r="44" spans="1:9" x14ac:dyDescent="0.25">
      <c r="A44" s="216" t="s">
        <v>202</v>
      </c>
      <c r="B44" s="217"/>
      <c r="C44" s="217"/>
      <c r="D44" s="217"/>
      <c r="E44" s="218"/>
      <c r="F44" s="221"/>
      <c r="G44" s="223"/>
      <c r="H44" s="230"/>
      <c r="I44" s="230"/>
    </row>
    <row r="45" spans="1:9" x14ac:dyDescent="0.25">
      <c r="A45" s="216" t="s">
        <v>203</v>
      </c>
      <c r="B45" s="217"/>
      <c r="C45" s="217"/>
      <c r="D45" s="217"/>
      <c r="E45" s="218"/>
      <c r="F45" s="221"/>
      <c r="G45" s="223"/>
      <c r="H45" s="230"/>
      <c r="I45" s="230"/>
    </row>
    <row r="46" spans="1:9" x14ac:dyDescent="0.25">
      <c r="A46" s="216" t="s">
        <v>204</v>
      </c>
      <c r="B46" s="217"/>
      <c r="C46" s="217"/>
      <c r="D46" s="217"/>
      <c r="E46" s="218"/>
      <c r="F46" s="221"/>
      <c r="G46" s="223"/>
      <c r="H46" s="230"/>
      <c r="I46" s="230"/>
    </row>
    <row r="47" spans="1:9" ht="15.75" thickBot="1" x14ac:dyDescent="0.3">
      <c r="A47" s="120"/>
      <c r="B47" s="120"/>
      <c r="C47" s="120"/>
      <c r="D47" s="120"/>
      <c r="E47" s="120"/>
      <c r="F47" s="120"/>
      <c r="G47" s="120"/>
      <c r="H47" s="120"/>
      <c r="I47" s="120"/>
    </row>
    <row r="48" spans="1:9" x14ac:dyDescent="0.25">
      <c r="A48" s="183" t="str">
        <f>'Istkosten rPhasenschieber'!B43</f>
        <v>rPSA 2</v>
      </c>
      <c r="B48" s="184" t="s">
        <v>55</v>
      </c>
      <c r="C48" s="184" t="s">
        <v>56</v>
      </c>
      <c r="D48" s="225" t="s">
        <v>87</v>
      </c>
      <c r="E48" s="226" t="s">
        <v>41</v>
      </c>
      <c r="F48" s="227" t="s">
        <v>94</v>
      </c>
      <c r="G48" s="229" t="s">
        <v>3</v>
      </c>
      <c r="H48" s="391"/>
      <c r="I48" s="229"/>
    </row>
    <row r="49" spans="1:9" x14ac:dyDescent="0.25">
      <c r="A49" s="214" t="str">
        <f>'Istkosten rPhasenschieber'!B28</f>
        <v>Nachgewiesene Kosten der Umrüstung</v>
      </c>
      <c r="B49" s="394"/>
      <c r="C49" s="395"/>
      <c r="D49" s="388"/>
      <c r="E49" s="389">
        <f>SUM(E51:E90)</f>
        <v>0</v>
      </c>
      <c r="F49" s="390">
        <f>SUM(F51:F90)</f>
        <v>0</v>
      </c>
      <c r="G49" s="391"/>
      <c r="H49" s="392"/>
      <c r="I49" s="392"/>
    </row>
    <row r="50" spans="1:9" x14ac:dyDescent="0.25">
      <c r="A50" s="106"/>
      <c r="B50" s="396"/>
      <c r="C50" s="397"/>
      <c r="D50" s="388"/>
      <c r="E50" s="388"/>
      <c r="F50" s="390"/>
      <c r="G50" s="391"/>
      <c r="H50" s="392"/>
      <c r="I50" s="392"/>
    </row>
    <row r="51" spans="1:9" s="120" customFormat="1" x14ac:dyDescent="0.25">
      <c r="A51" s="142" t="s">
        <v>44</v>
      </c>
      <c r="B51" s="179"/>
      <c r="C51" s="179"/>
      <c r="D51" s="217"/>
      <c r="E51" s="218"/>
      <c r="F51" s="221"/>
      <c r="G51" s="223"/>
      <c r="H51" s="230"/>
      <c r="I51" s="230"/>
    </row>
    <row r="52" spans="1:9" x14ac:dyDescent="0.25">
      <c r="A52" s="142" t="s">
        <v>45</v>
      </c>
      <c r="B52" s="179"/>
      <c r="C52" s="179"/>
      <c r="D52" s="217"/>
      <c r="E52" s="218"/>
      <c r="F52" s="221"/>
      <c r="G52" s="223"/>
      <c r="H52" s="230"/>
      <c r="I52" s="230"/>
    </row>
    <row r="53" spans="1:9" x14ac:dyDescent="0.25">
      <c r="A53" s="142" t="s">
        <v>46</v>
      </c>
      <c r="B53" s="179"/>
      <c r="C53" s="179"/>
      <c r="D53" s="217"/>
      <c r="E53" s="218"/>
      <c r="F53" s="221"/>
      <c r="G53" s="223"/>
      <c r="H53" s="230"/>
      <c r="I53" s="230"/>
    </row>
    <row r="54" spans="1:9" x14ac:dyDescent="0.25">
      <c r="A54" s="142" t="s">
        <v>47</v>
      </c>
      <c r="B54" s="179"/>
      <c r="C54" s="179"/>
      <c r="D54" s="217"/>
      <c r="E54" s="218"/>
      <c r="F54" s="221"/>
      <c r="G54" s="223"/>
      <c r="H54" s="230"/>
      <c r="I54" s="230"/>
    </row>
    <row r="55" spans="1:9" x14ac:dyDescent="0.25">
      <c r="A55" s="142" t="s">
        <v>48</v>
      </c>
      <c r="B55" s="179"/>
      <c r="C55" s="179"/>
      <c r="D55" s="217"/>
      <c r="E55" s="218"/>
      <c r="F55" s="221"/>
      <c r="G55" s="223"/>
      <c r="H55" s="230"/>
      <c r="I55" s="230"/>
    </row>
    <row r="56" spans="1:9" x14ac:dyDescent="0.25">
      <c r="A56" s="142" t="s">
        <v>49</v>
      </c>
      <c r="B56" s="179"/>
      <c r="C56" s="179"/>
      <c r="D56" s="217"/>
      <c r="E56" s="218"/>
      <c r="F56" s="221"/>
      <c r="G56" s="223"/>
      <c r="H56" s="230"/>
      <c r="I56" s="230"/>
    </row>
    <row r="57" spans="1:9" x14ac:dyDescent="0.25">
      <c r="A57" s="142" t="s">
        <v>50</v>
      </c>
      <c r="B57" s="179"/>
      <c r="C57" s="179"/>
      <c r="D57" s="217"/>
      <c r="E57" s="218"/>
      <c r="F57" s="221"/>
      <c r="G57" s="223"/>
      <c r="H57" s="230"/>
      <c r="I57" s="230"/>
    </row>
    <row r="58" spans="1:9" x14ac:dyDescent="0.25">
      <c r="A58" s="142" t="s">
        <v>51</v>
      </c>
      <c r="B58" s="179"/>
      <c r="C58" s="179"/>
      <c r="D58" s="217"/>
      <c r="E58" s="218"/>
      <c r="F58" s="221"/>
      <c r="G58" s="223"/>
      <c r="H58" s="230"/>
      <c r="I58" s="230"/>
    </row>
    <row r="59" spans="1:9" x14ac:dyDescent="0.25">
      <c r="A59" s="142" t="s">
        <v>52</v>
      </c>
      <c r="B59" s="179"/>
      <c r="C59" s="179"/>
      <c r="D59" s="217"/>
      <c r="E59" s="218"/>
      <c r="F59" s="221"/>
      <c r="G59" s="223"/>
      <c r="H59" s="230"/>
      <c r="I59" s="230"/>
    </row>
    <row r="60" spans="1:9" x14ac:dyDescent="0.25">
      <c r="A60" s="142" t="s">
        <v>53</v>
      </c>
      <c r="B60" s="179"/>
      <c r="C60" s="179"/>
      <c r="D60" s="217"/>
      <c r="E60" s="218"/>
      <c r="F60" s="221"/>
      <c r="G60" s="223"/>
      <c r="H60" s="230"/>
      <c r="I60" s="230"/>
    </row>
    <row r="61" spans="1:9" x14ac:dyDescent="0.25">
      <c r="A61" s="142" t="s">
        <v>173</v>
      </c>
      <c r="B61" s="179"/>
      <c r="C61" s="179"/>
      <c r="D61" s="217"/>
      <c r="E61" s="218"/>
      <c r="F61" s="221"/>
      <c r="G61" s="223"/>
      <c r="H61" s="230"/>
      <c r="I61" s="230"/>
    </row>
    <row r="62" spans="1:9" x14ac:dyDescent="0.25">
      <c r="A62" s="142" t="s">
        <v>174</v>
      </c>
      <c r="B62" s="179"/>
      <c r="C62" s="179"/>
      <c r="D62" s="217"/>
      <c r="E62" s="218"/>
      <c r="F62" s="221"/>
      <c r="G62" s="223"/>
      <c r="H62" s="230"/>
      <c r="I62" s="230"/>
    </row>
    <row r="63" spans="1:9" x14ac:dyDescent="0.25">
      <c r="A63" s="142" t="s">
        <v>175</v>
      </c>
      <c r="B63" s="179"/>
      <c r="C63" s="179"/>
      <c r="D63" s="217"/>
      <c r="E63" s="218"/>
      <c r="F63" s="221"/>
      <c r="G63" s="223"/>
      <c r="H63" s="230"/>
      <c r="I63" s="230"/>
    </row>
    <row r="64" spans="1:9" x14ac:dyDescent="0.25">
      <c r="A64" s="142" t="s">
        <v>176</v>
      </c>
      <c r="B64" s="179"/>
      <c r="C64" s="179"/>
      <c r="D64" s="217"/>
      <c r="E64" s="218"/>
      <c r="F64" s="221"/>
      <c r="G64" s="223"/>
      <c r="H64" s="230"/>
      <c r="I64" s="230"/>
    </row>
    <row r="65" spans="1:9" x14ac:dyDescent="0.25">
      <c r="A65" s="142" t="s">
        <v>177</v>
      </c>
      <c r="B65" s="179"/>
      <c r="C65" s="179"/>
      <c r="D65" s="217"/>
      <c r="E65" s="218"/>
      <c r="F65" s="221"/>
      <c r="G65" s="223"/>
      <c r="H65" s="230"/>
      <c r="I65" s="230"/>
    </row>
    <row r="66" spans="1:9" x14ac:dyDescent="0.25">
      <c r="A66" s="142" t="s">
        <v>178</v>
      </c>
      <c r="B66" s="179"/>
      <c r="C66" s="179"/>
      <c r="D66" s="217"/>
      <c r="E66" s="218"/>
      <c r="F66" s="221"/>
      <c r="G66" s="223"/>
      <c r="H66" s="230"/>
      <c r="I66" s="230"/>
    </row>
    <row r="67" spans="1:9" x14ac:dyDescent="0.25">
      <c r="A67" s="142" t="s">
        <v>179</v>
      </c>
      <c r="B67" s="179"/>
      <c r="C67" s="179"/>
      <c r="D67" s="217"/>
      <c r="E67" s="218"/>
      <c r="F67" s="221"/>
      <c r="G67" s="223"/>
      <c r="H67" s="230"/>
      <c r="I67" s="230"/>
    </row>
    <row r="68" spans="1:9" x14ac:dyDescent="0.25">
      <c r="A68" s="142" t="s">
        <v>180</v>
      </c>
      <c r="B68" s="179"/>
      <c r="C68" s="179"/>
      <c r="D68" s="217"/>
      <c r="E68" s="218"/>
      <c r="F68" s="221"/>
      <c r="G68" s="223"/>
      <c r="H68" s="230"/>
      <c r="I68" s="230"/>
    </row>
    <row r="69" spans="1:9" x14ac:dyDescent="0.25">
      <c r="A69" s="142" t="s">
        <v>181</v>
      </c>
      <c r="B69" s="179"/>
      <c r="C69" s="179"/>
      <c r="D69" s="217"/>
      <c r="E69" s="218"/>
      <c r="F69" s="221"/>
      <c r="G69" s="223"/>
      <c r="H69" s="230"/>
      <c r="I69" s="230"/>
    </row>
    <row r="70" spans="1:9" x14ac:dyDescent="0.25">
      <c r="A70" s="142" t="s">
        <v>182</v>
      </c>
      <c r="B70" s="179"/>
      <c r="C70" s="179"/>
      <c r="D70" s="217"/>
      <c r="E70" s="218"/>
      <c r="F70" s="221"/>
      <c r="G70" s="223"/>
      <c r="H70" s="230"/>
      <c r="I70" s="230"/>
    </row>
    <row r="71" spans="1:9" x14ac:dyDescent="0.25">
      <c r="A71" s="142" t="s">
        <v>185</v>
      </c>
      <c r="B71" s="179"/>
      <c r="C71" s="179"/>
      <c r="D71" s="217"/>
      <c r="E71" s="218"/>
      <c r="F71" s="221"/>
      <c r="G71" s="223"/>
      <c r="H71" s="230"/>
      <c r="I71" s="230"/>
    </row>
    <row r="72" spans="1:9" x14ac:dyDescent="0.25">
      <c r="A72" s="142" t="s">
        <v>186</v>
      </c>
      <c r="B72" s="179"/>
      <c r="C72" s="179"/>
      <c r="D72" s="217"/>
      <c r="E72" s="218"/>
      <c r="F72" s="221"/>
      <c r="G72" s="223"/>
      <c r="H72" s="230"/>
      <c r="I72" s="230"/>
    </row>
    <row r="73" spans="1:9" x14ac:dyDescent="0.25">
      <c r="A73" s="142" t="s">
        <v>187</v>
      </c>
      <c r="B73" s="179"/>
      <c r="C73" s="179"/>
      <c r="D73" s="217"/>
      <c r="E73" s="218"/>
      <c r="F73" s="221"/>
      <c r="G73" s="223"/>
      <c r="H73" s="230"/>
      <c r="I73" s="230"/>
    </row>
    <row r="74" spans="1:9" x14ac:dyDescent="0.25">
      <c r="A74" s="142" t="s">
        <v>188</v>
      </c>
      <c r="B74" s="179"/>
      <c r="C74" s="179"/>
      <c r="D74" s="217"/>
      <c r="E74" s="218"/>
      <c r="F74" s="221"/>
      <c r="G74" s="223"/>
      <c r="H74" s="230"/>
      <c r="I74" s="230"/>
    </row>
    <row r="75" spans="1:9" x14ac:dyDescent="0.25">
      <c r="A75" s="142" t="s">
        <v>189</v>
      </c>
      <c r="B75" s="179"/>
      <c r="C75" s="179"/>
      <c r="D75" s="217"/>
      <c r="E75" s="218"/>
      <c r="F75" s="221"/>
      <c r="G75" s="223"/>
      <c r="H75" s="230"/>
      <c r="I75" s="230"/>
    </row>
    <row r="76" spans="1:9" x14ac:dyDescent="0.25">
      <c r="A76" s="142" t="s">
        <v>190</v>
      </c>
      <c r="B76" s="179"/>
      <c r="C76" s="179"/>
      <c r="D76" s="217"/>
      <c r="E76" s="218"/>
      <c r="F76" s="221"/>
      <c r="G76" s="223"/>
      <c r="H76" s="230"/>
      <c r="I76" s="230"/>
    </row>
    <row r="77" spans="1:9" x14ac:dyDescent="0.25">
      <c r="A77" s="142" t="s">
        <v>191</v>
      </c>
      <c r="B77" s="179"/>
      <c r="C77" s="179"/>
      <c r="D77" s="217"/>
      <c r="E77" s="218"/>
      <c r="F77" s="221"/>
      <c r="G77" s="223"/>
      <c r="H77" s="230"/>
      <c r="I77" s="230"/>
    </row>
    <row r="78" spans="1:9" x14ac:dyDescent="0.25">
      <c r="A78" s="142" t="s">
        <v>192</v>
      </c>
      <c r="B78" s="179"/>
      <c r="C78" s="179"/>
      <c r="D78" s="217"/>
      <c r="E78" s="218"/>
      <c r="F78" s="221"/>
      <c r="G78" s="223"/>
      <c r="H78" s="230"/>
      <c r="I78" s="230"/>
    </row>
    <row r="79" spans="1:9" x14ac:dyDescent="0.25">
      <c r="A79" s="142" t="s">
        <v>193</v>
      </c>
      <c r="B79" s="179"/>
      <c r="C79" s="179"/>
      <c r="D79" s="217"/>
      <c r="E79" s="218"/>
      <c r="F79" s="221"/>
      <c r="G79" s="223"/>
      <c r="H79" s="230"/>
      <c r="I79" s="230"/>
    </row>
    <row r="80" spans="1:9" x14ac:dyDescent="0.25">
      <c r="A80" s="142" t="s">
        <v>194</v>
      </c>
      <c r="B80" s="179"/>
      <c r="C80" s="179"/>
      <c r="D80" s="217"/>
      <c r="E80" s="218"/>
      <c r="F80" s="221"/>
      <c r="G80" s="223"/>
      <c r="H80" s="230"/>
      <c r="I80" s="230"/>
    </row>
    <row r="81" spans="1:9" x14ac:dyDescent="0.25">
      <c r="A81" s="142" t="s">
        <v>195</v>
      </c>
      <c r="B81" s="179"/>
      <c r="C81" s="179"/>
      <c r="D81" s="217"/>
      <c r="E81" s="218"/>
      <c r="F81" s="221"/>
      <c r="G81" s="223"/>
      <c r="H81" s="230"/>
      <c r="I81" s="230"/>
    </row>
    <row r="82" spans="1:9" x14ac:dyDescent="0.25">
      <c r="A82" s="142" t="s">
        <v>196</v>
      </c>
      <c r="B82" s="179"/>
      <c r="C82" s="179"/>
      <c r="D82" s="217"/>
      <c r="E82" s="218"/>
      <c r="F82" s="221"/>
      <c r="G82" s="223"/>
      <c r="H82" s="230"/>
      <c r="I82" s="230"/>
    </row>
    <row r="83" spans="1:9" x14ac:dyDescent="0.25">
      <c r="A83" s="142" t="s">
        <v>197</v>
      </c>
      <c r="B83" s="179"/>
      <c r="C83" s="179"/>
      <c r="D83" s="217"/>
      <c r="E83" s="218"/>
      <c r="F83" s="221"/>
      <c r="G83" s="223"/>
      <c r="H83" s="230"/>
      <c r="I83" s="230"/>
    </row>
    <row r="84" spans="1:9" x14ac:dyDescent="0.25">
      <c r="A84" s="142" t="s">
        <v>198</v>
      </c>
      <c r="B84" s="179"/>
      <c r="C84" s="179"/>
      <c r="D84" s="217"/>
      <c r="E84" s="218"/>
      <c r="F84" s="221"/>
      <c r="G84" s="223"/>
      <c r="H84" s="230"/>
      <c r="I84" s="230"/>
    </row>
    <row r="85" spans="1:9" x14ac:dyDescent="0.25">
      <c r="A85" s="142" t="s">
        <v>199</v>
      </c>
      <c r="B85" s="179"/>
      <c r="C85" s="179"/>
      <c r="D85" s="217"/>
      <c r="E85" s="218"/>
      <c r="F85" s="221"/>
      <c r="G85" s="223"/>
      <c r="H85" s="230"/>
      <c r="I85" s="230"/>
    </row>
    <row r="86" spans="1:9" x14ac:dyDescent="0.25">
      <c r="A86" s="142" t="s">
        <v>200</v>
      </c>
      <c r="B86" s="179"/>
      <c r="C86" s="179"/>
      <c r="D86" s="217"/>
      <c r="E86" s="218"/>
      <c r="F86" s="221"/>
      <c r="G86" s="223"/>
      <c r="H86" s="230"/>
      <c r="I86" s="230"/>
    </row>
    <row r="87" spans="1:9" x14ac:dyDescent="0.25">
      <c r="A87" s="142" t="s">
        <v>201</v>
      </c>
      <c r="B87" s="179"/>
      <c r="C87" s="179"/>
      <c r="D87" s="217"/>
      <c r="E87" s="218"/>
      <c r="F87" s="221"/>
      <c r="G87" s="223"/>
      <c r="H87" s="230"/>
      <c r="I87" s="230"/>
    </row>
    <row r="88" spans="1:9" x14ac:dyDescent="0.25">
      <c r="A88" s="142" t="s">
        <v>202</v>
      </c>
      <c r="B88" s="180"/>
      <c r="C88" s="180"/>
      <c r="D88" s="219"/>
      <c r="E88" s="220"/>
      <c r="F88" s="222"/>
      <c r="G88" s="224"/>
      <c r="H88" s="230"/>
      <c r="I88" s="230"/>
    </row>
    <row r="89" spans="1:9" x14ac:dyDescent="0.25">
      <c r="A89" s="142" t="s">
        <v>203</v>
      </c>
      <c r="B89" s="180"/>
      <c r="C89" s="180"/>
      <c r="D89" s="219"/>
      <c r="E89" s="220"/>
      <c r="F89" s="222"/>
      <c r="G89" s="224"/>
      <c r="H89" s="230"/>
      <c r="I89" s="230"/>
    </row>
    <row r="90" spans="1:9" x14ac:dyDescent="0.25">
      <c r="A90" s="142" t="s">
        <v>204</v>
      </c>
      <c r="B90" s="180"/>
      <c r="C90" s="180"/>
      <c r="D90" s="219"/>
      <c r="E90" s="220"/>
      <c r="F90" s="222"/>
      <c r="G90" s="224"/>
      <c r="H90" s="230"/>
      <c r="I90" s="230"/>
    </row>
    <row r="91" spans="1:9" x14ac:dyDescent="0.25">
      <c r="A91" s="120"/>
      <c r="B91" s="120"/>
      <c r="C91" s="120"/>
      <c r="D91" s="120"/>
      <c r="E91" s="120"/>
      <c r="F91" s="120"/>
      <c r="G91" s="120"/>
      <c r="H91" s="120"/>
      <c r="I91" s="120"/>
    </row>
    <row r="92" spans="1:9" x14ac:dyDescent="0.25">
      <c r="A92" s="158" t="str">
        <f>'Istkosten rPhasenschieber'!B61</f>
        <v>rPSA 3</v>
      </c>
      <c r="B92" s="158" t="s">
        <v>55</v>
      </c>
      <c r="C92" s="158" t="s">
        <v>56</v>
      </c>
      <c r="D92" s="225" t="s">
        <v>87</v>
      </c>
      <c r="E92" s="226" t="s">
        <v>41</v>
      </c>
      <c r="F92" s="227" t="s">
        <v>94</v>
      </c>
      <c r="G92" s="229" t="s">
        <v>3</v>
      </c>
      <c r="H92" s="391"/>
      <c r="I92" s="229"/>
    </row>
    <row r="93" spans="1:9" x14ac:dyDescent="0.25">
      <c r="A93" s="119" t="str">
        <f>'Istkosten rPhasenschieber'!B28</f>
        <v>Nachgewiesene Kosten der Umrüstung</v>
      </c>
      <c r="B93" s="394"/>
      <c r="C93" s="395"/>
      <c r="D93" s="388"/>
      <c r="E93" s="389">
        <f>SUM(E95:E134)</f>
        <v>0</v>
      </c>
      <c r="F93" s="390">
        <f>SUM(F95:F134)</f>
        <v>0</v>
      </c>
      <c r="G93" s="391"/>
      <c r="H93" s="392"/>
      <c r="I93" s="392"/>
    </row>
    <row r="94" spans="1:9" x14ac:dyDescent="0.25">
      <c r="A94" s="106"/>
      <c r="B94" s="396"/>
      <c r="C94" s="397"/>
      <c r="D94" s="388"/>
      <c r="E94" s="388"/>
      <c r="F94" s="390"/>
      <c r="G94" s="391"/>
      <c r="H94" s="392"/>
      <c r="I94" s="392"/>
    </row>
    <row r="95" spans="1:9" x14ac:dyDescent="0.25">
      <c r="A95" s="142" t="s">
        <v>44</v>
      </c>
      <c r="B95" s="179"/>
      <c r="C95" s="179"/>
      <c r="D95" s="217"/>
      <c r="E95" s="218"/>
      <c r="F95" s="221"/>
      <c r="G95" s="223"/>
      <c r="H95" s="230"/>
      <c r="I95" s="230"/>
    </row>
    <row r="96" spans="1:9" x14ac:dyDescent="0.25">
      <c r="A96" s="142" t="s">
        <v>45</v>
      </c>
      <c r="B96" s="179"/>
      <c r="C96" s="179"/>
      <c r="D96" s="217"/>
      <c r="E96" s="218"/>
      <c r="F96" s="221"/>
      <c r="G96" s="223"/>
      <c r="H96" s="230"/>
      <c r="I96" s="230"/>
    </row>
    <row r="97" spans="1:9" x14ac:dyDescent="0.25">
      <c r="A97" s="142" t="s">
        <v>46</v>
      </c>
      <c r="B97" s="179"/>
      <c r="C97" s="179"/>
      <c r="D97" s="217"/>
      <c r="E97" s="218"/>
      <c r="F97" s="221"/>
      <c r="G97" s="223"/>
      <c r="H97" s="230"/>
      <c r="I97" s="230"/>
    </row>
    <row r="98" spans="1:9" x14ac:dyDescent="0.25">
      <c r="A98" s="142" t="s">
        <v>47</v>
      </c>
      <c r="B98" s="179"/>
      <c r="C98" s="179"/>
      <c r="D98" s="217"/>
      <c r="E98" s="218"/>
      <c r="F98" s="221"/>
      <c r="G98" s="223"/>
      <c r="H98" s="230"/>
      <c r="I98" s="230"/>
    </row>
    <row r="99" spans="1:9" s="120" customFormat="1" x14ac:dyDescent="0.25">
      <c r="A99" s="142" t="s">
        <v>48</v>
      </c>
      <c r="B99" s="179"/>
      <c r="C99" s="179"/>
      <c r="D99" s="217"/>
      <c r="E99" s="218"/>
      <c r="F99" s="221"/>
      <c r="G99" s="223"/>
      <c r="H99" s="230"/>
      <c r="I99" s="230"/>
    </row>
    <row r="100" spans="1:9" x14ac:dyDescent="0.25">
      <c r="A100" s="142" t="s">
        <v>49</v>
      </c>
      <c r="B100" s="179"/>
      <c r="C100" s="179"/>
      <c r="D100" s="217"/>
      <c r="E100" s="218"/>
      <c r="F100" s="221"/>
      <c r="G100" s="223"/>
      <c r="H100" s="230"/>
      <c r="I100" s="230"/>
    </row>
    <row r="101" spans="1:9" x14ac:dyDescent="0.25">
      <c r="A101" s="142" t="s">
        <v>50</v>
      </c>
      <c r="B101" s="179"/>
      <c r="C101" s="179"/>
      <c r="D101" s="217"/>
      <c r="E101" s="218"/>
      <c r="F101" s="221"/>
      <c r="G101" s="223"/>
      <c r="H101" s="230"/>
      <c r="I101" s="230"/>
    </row>
    <row r="102" spans="1:9" x14ac:dyDescent="0.25">
      <c r="A102" s="142" t="s">
        <v>51</v>
      </c>
      <c r="B102" s="179"/>
      <c r="C102" s="179"/>
      <c r="D102" s="217"/>
      <c r="E102" s="218"/>
      <c r="F102" s="221"/>
      <c r="G102" s="223"/>
      <c r="H102" s="230"/>
      <c r="I102" s="230"/>
    </row>
    <row r="103" spans="1:9" x14ac:dyDescent="0.25">
      <c r="A103" s="142" t="s">
        <v>52</v>
      </c>
      <c r="B103" s="179"/>
      <c r="C103" s="179"/>
      <c r="D103" s="217"/>
      <c r="E103" s="218"/>
      <c r="F103" s="221"/>
      <c r="G103" s="223"/>
      <c r="H103" s="230"/>
      <c r="I103" s="230"/>
    </row>
    <row r="104" spans="1:9" x14ac:dyDescent="0.25">
      <c r="A104" s="142" t="s">
        <v>53</v>
      </c>
      <c r="B104" s="179"/>
      <c r="C104" s="179"/>
      <c r="D104" s="217"/>
      <c r="E104" s="218"/>
      <c r="F104" s="221"/>
      <c r="G104" s="223"/>
      <c r="H104" s="230"/>
      <c r="I104" s="230"/>
    </row>
    <row r="105" spans="1:9" x14ac:dyDescent="0.25">
      <c r="A105" s="142" t="s">
        <v>173</v>
      </c>
      <c r="B105" s="179"/>
      <c r="C105" s="179"/>
      <c r="D105" s="217"/>
      <c r="E105" s="218"/>
      <c r="F105" s="221"/>
      <c r="G105" s="223"/>
      <c r="H105" s="230"/>
      <c r="I105" s="230"/>
    </row>
    <row r="106" spans="1:9" x14ac:dyDescent="0.25">
      <c r="A106" s="142" t="s">
        <v>174</v>
      </c>
      <c r="B106" s="179"/>
      <c r="C106" s="179"/>
      <c r="D106" s="217"/>
      <c r="E106" s="218"/>
      <c r="F106" s="221"/>
      <c r="G106" s="223"/>
      <c r="H106" s="230"/>
      <c r="I106" s="230"/>
    </row>
    <row r="107" spans="1:9" x14ac:dyDescent="0.25">
      <c r="A107" s="142" t="s">
        <v>175</v>
      </c>
      <c r="B107" s="179"/>
      <c r="C107" s="179"/>
      <c r="D107" s="217"/>
      <c r="E107" s="218"/>
      <c r="F107" s="221"/>
      <c r="G107" s="223"/>
      <c r="H107" s="230"/>
      <c r="I107" s="230"/>
    </row>
    <row r="108" spans="1:9" x14ac:dyDescent="0.25">
      <c r="A108" s="142" t="s">
        <v>176</v>
      </c>
      <c r="B108" s="179"/>
      <c r="C108" s="179"/>
      <c r="D108" s="217"/>
      <c r="E108" s="218"/>
      <c r="F108" s="221"/>
      <c r="G108" s="223"/>
      <c r="H108" s="230"/>
      <c r="I108" s="230"/>
    </row>
    <row r="109" spans="1:9" x14ac:dyDescent="0.25">
      <c r="A109" s="142" t="s">
        <v>177</v>
      </c>
      <c r="B109" s="179"/>
      <c r="C109" s="179"/>
      <c r="D109" s="217"/>
      <c r="E109" s="218"/>
      <c r="F109" s="221"/>
      <c r="G109" s="223"/>
      <c r="H109" s="230"/>
      <c r="I109" s="230"/>
    </row>
    <row r="110" spans="1:9" x14ac:dyDescent="0.25">
      <c r="A110" s="142" t="s">
        <v>178</v>
      </c>
      <c r="B110" s="179"/>
      <c r="C110" s="179"/>
      <c r="D110" s="217"/>
      <c r="E110" s="218"/>
      <c r="F110" s="221"/>
      <c r="G110" s="223"/>
      <c r="H110" s="230"/>
      <c r="I110" s="230"/>
    </row>
    <row r="111" spans="1:9" x14ac:dyDescent="0.25">
      <c r="A111" s="142" t="s">
        <v>179</v>
      </c>
      <c r="B111" s="179"/>
      <c r="C111" s="179"/>
      <c r="D111" s="217"/>
      <c r="E111" s="218"/>
      <c r="F111" s="221"/>
      <c r="G111" s="223"/>
      <c r="H111" s="230"/>
      <c r="I111" s="230"/>
    </row>
    <row r="112" spans="1:9" x14ac:dyDescent="0.25">
      <c r="A112" s="142" t="s">
        <v>180</v>
      </c>
      <c r="B112" s="179"/>
      <c r="C112" s="179"/>
      <c r="D112" s="217"/>
      <c r="E112" s="218"/>
      <c r="F112" s="221"/>
      <c r="G112" s="223"/>
      <c r="H112" s="230"/>
      <c r="I112" s="230"/>
    </row>
    <row r="113" spans="1:9" x14ac:dyDescent="0.25">
      <c r="A113" s="142" t="s">
        <v>181</v>
      </c>
      <c r="B113" s="179"/>
      <c r="C113" s="179"/>
      <c r="D113" s="217"/>
      <c r="E113" s="218"/>
      <c r="F113" s="221"/>
      <c r="G113" s="223"/>
      <c r="H113" s="230"/>
      <c r="I113" s="230"/>
    </row>
    <row r="114" spans="1:9" x14ac:dyDescent="0.25">
      <c r="A114" s="142" t="s">
        <v>182</v>
      </c>
      <c r="B114" s="179"/>
      <c r="C114" s="179"/>
      <c r="D114" s="217"/>
      <c r="E114" s="218"/>
      <c r="F114" s="221"/>
      <c r="G114" s="223"/>
      <c r="H114" s="230"/>
      <c r="I114" s="230"/>
    </row>
    <row r="115" spans="1:9" x14ac:dyDescent="0.25">
      <c r="A115" s="142" t="s">
        <v>185</v>
      </c>
      <c r="B115" s="179"/>
      <c r="C115" s="179"/>
      <c r="D115" s="217"/>
      <c r="E115" s="218"/>
      <c r="F115" s="221"/>
      <c r="G115" s="223"/>
      <c r="H115" s="230"/>
      <c r="I115" s="230"/>
    </row>
    <row r="116" spans="1:9" x14ac:dyDescent="0.25">
      <c r="A116" s="142" t="s">
        <v>186</v>
      </c>
      <c r="B116" s="179"/>
      <c r="C116" s="179"/>
      <c r="D116" s="217"/>
      <c r="E116" s="218"/>
      <c r="F116" s="221"/>
      <c r="G116" s="223"/>
      <c r="H116" s="230"/>
      <c r="I116" s="230"/>
    </row>
    <row r="117" spans="1:9" x14ac:dyDescent="0.25">
      <c r="A117" s="142" t="s">
        <v>187</v>
      </c>
      <c r="B117" s="179"/>
      <c r="C117" s="179"/>
      <c r="D117" s="217"/>
      <c r="E117" s="218"/>
      <c r="F117" s="221"/>
      <c r="G117" s="223"/>
      <c r="H117" s="230"/>
      <c r="I117" s="230"/>
    </row>
    <row r="118" spans="1:9" x14ac:dyDescent="0.25">
      <c r="A118" s="142" t="s">
        <v>188</v>
      </c>
      <c r="B118" s="179"/>
      <c r="C118" s="179"/>
      <c r="D118" s="217"/>
      <c r="E118" s="218"/>
      <c r="F118" s="221"/>
      <c r="G118" s="223"/>
      <c r="H118" s="230"/>
      <c r="I118" s="230"/>
    </row>
    <row r="119" spans="1:9" x14ac:dyDescent="0.25">
      <c r="A119" s="142" t="s">
        <v>189</v>
      </c>
      <c r="B119" s="179"/>
      <c r="C119" s="179"/>
      <c r="D119" s="217"/>
      <c r="E119" s="218"/>
      <c r="F119" s="221"/>
      <c r="G119" s="223"/>
      <c r="H119" s="230"/>
      <c r="I119" s="230"/>
    </row>
    <row r="120" spans="1:9" x14ac:dyDescent="0.25">
      <c r="A120" s="142" t="s">
        <v>190</v>
      </c>
      <c r="B120" s="179"/>
      <c r="C120" s="179"/>
      <c r="D120" s="217"/>
      <c r="E120" s="218"/>
      <c r="F120" s="221"/>
      <c r="G120" s="223"/>
      <c r="H120" s="230"/>
      <c r="I120" s="230"/>
    </row>
    <row r="121" spans="1:9" x14ac:dyDescent="0.25">
      <c r="A121" s="142" t="s">
        <v>191</v>
      </c>
      <c r="B121" s="179"/>
      <c r="C121" s="179"/>
      <c r="D121" s="217"/>
      <c r="E121" s="218"/>
      <c r="F121" s="221"/>
      <c r="G121" s="223"/>
      <c r="H121" s="230"/>
      <c r="I121" s="230"/>
    </row>
    <row r="122" spans="1:9" x14ac:dyDescent="0.25">
      <c r="A122" s="142" t="s">
        <v>192</v>
      </c>
      <c r="B122" s="179"/>
      <c r="C122" s="179"/>
      <c r="D122" s="217"/>
      <c r="E122" s="218"/>
      <c r="F122" s="221"/>
      <c r="G122" s="223"/>
      <c r="H122" s="230"/>
      <c r="I122" s="230"/>
    </row>
    <row r="123" spans="1:9" x14ac:dyDescent="0.25">
      <c r="A123" s="142" t="s">
        <v>193</v>
      </c>
      <c r="B123" s="179"/>
      <c r="C123" s="179"/>
      <c r="D123" s="217"/>
      <c r="E123" s="218"/>
      <c r="F123" s="221"/>
      <c r="G123" s="223"/>
      <c r="H123" s="230"/>
      <c r="I123" s="230"/>
    </row>
    <row r="124" spans="1:9" x14ac:dyDescent="0.25">
      <c r="A124" s="142" t="s">
        <v>194</v>
      </c>
      <c r="B124" s="179"/>
      <c r="C124" s="179"/>
      <c r="D124" s="217"/>
      <c r="E124" s="218"/>
      <c r="F124" s="221"/>
      <c r="G124" s="223"/>
      <c r="H124" s="230"/>
      <c r="I124" s="230"/>
    </row>
    <row r="125" spans="1:9" x14ac:dyDescent="0.25">
      <c r="A125" s="142" t="s">
        <v>195</v>
      </c>
      <c r="B125" s="179"/>
      <c r="C125" s="179"/>
      <c r="D125" s="217"/>
      <c r="E125" s="218"/>
      <c r="F125" s="221"/>
      <c r="G125" s="223"/>
      <c r="H125" s="230"/>
      <c r="I125" s="230"/>
    </row>
    <row r="126" spans="1:9" x14ac:dyDescent="0.25">
      <c r="A126" s="142" t="s">
        <v>196</v>
      </c>
      <c r="B126" s="180"/>
      <c r="C126" s="180"/>
      <c r="D126" s="219"/>
      <c r="E126" s="220"/>
      <c r="F126" s="222"/>
      <c r="G126" s="224"/>
      <c r="H126" s="230"/>
      <c r="I126" s="230"/>
    </row>
    <row r="127" spans="1:9" x14ac:dyDescent="0.25">
      <c r="A127" s="142" t="s">
        <v>197</v>
      </c>
      <c r="B127" s="180"/>
      <c r="C127" s="180"/>
      <c r="D127" s="219"/>
      <c r="E127" s="220"/>
      <c r="F127" s="222"/>
      <c r="G127" s="224"/>
      <c r="H127" s="230"/>
      <c r="I127" s="230"/>
    </row>
    <row r="128" spans="1:9" x14ac:dyDescent="0.25">
      <c r="A128" s="142" t="s">
        <v>198</v>
      </c>
      <c r="B128" s="180"/>
      <c r="C128" s="180"/>
      <c r="D128" s="219"/>
      <c r="E128" s="220"/>
      <c r="F128" s="222"/>
      <c r="G128" s="224"/>
      <c r="H128" s="230"/>
      <c r="I128" s="230"/>
    </row>
    <row r="129" spans="1:9" x14ac:dyDescent="0.25">
      <c r="A129" s="142" t="s">
        <v>199</v>
      </c>
      <c r="B129" s="180"/>
      <c r="C129" s="180"/>
      <c r="D129" s="219"/>
      <c r="E129" s="220"/>
      <c r="F129" s="222"/>
      <c r="G129" s="224"/>
      <c r="H129" s="230"/>
      <c r="I129" s="230"/>
    </row>
    <row r="130" spans="1:9" x14ac:dyDescent="0.25">
      <c r="A130" s="142" t="s">
        <v>200</v>
      </c>
      <c r="B130" s="180"/>
      <c r="C130" s="180"/>
      <c r="D130" s="219"/>
      <c r="E130" s="220"/>
      <c r="F130" s="222"/>
      <c r="G130" s="224"/>
      <c r="H130" s="230"/>
      <c r="I130" s="230"/>
    </row>
    <row r="131" spans="1:9" x14ac:dyDescent="0.25">
      <c r="A131" s="142" t="s">
        <v>201</v>
      </c>
      <c r="B131" s="180"/>
      <c r="C131" s="180"/>
      <c r="D131" s="219"/>
      <c r="E131" s="220"/>
      <c r="F131" s="222"/>
      <c r="G131" s="224"/>
      <c r="H131" s="230"/>
      <c r="I131" s="230"/>
    </row>
    <row r="132" spans="1:9" x14ac:dyDescent="0.25">
      <c r="A132" s="142" t="s">
        <v>202</v>
      </c>
      <c r="B132" s="180"/>
      <c r="C132" s="180"/>
      <c r="D132" s="219"/>
      <c r="E132" s="220"/>
      <c r="F132" s="222"/>
      <c r="G132" s="224"/>
      <c r="H132" s="230"/>
      <c r="I132" s="230"/>
    </row>
    <row r="133" spans="1:9" x14ac:dyDescent="0.25">
      <c r="A133" s="142" t="s">
        <v>203</v>
      </c>
      <c r="B133" s="180"/>
      <c r="C133" s="180"/>
      <c r="D133" s="219"/>
      <c r="E133" s="220"/>
      <c r="F133" s="222"/>
      <c r="G133" s="224"/>
      <c r="H133" s="230"/>
      <c r="I133" s="230"/>
    </row>
    <row r="134" spans="1:9" x14ac:dyDescent="0.25">
      <c r="A134" s="142" t="s">
        <v>204</v>
      </c>
      <c r="B134" s="180"/>
      <c r="C134" s="180"/>
      <c r="D134" s="219"/>
      <c r="E134" s="220"/>
      <c r="F134" s="222"/>
      <c r="G134" s="224"/>
      <c r="H134" s="230"/>
      <c r="I134" s="230"/>
    </row>
    <row r="135" spans="1:9" ht="15.75" thickBot="1" x14ac:dyDescent="0.3">
      <c r="A135" s="120"/>
      <c r="B135" s="120"/>
      <c r="C135" s="120"/>
      <c r="D135" s="120"/>
      <c r="E135" s="120"/>
      <c r="F135" s="120"/>
      <c r="G135" s="120"/>
      <c r="H135" s="120"/>
      <c r="I135" s="120"/>
    </row>
    <row r="136" spans="1:9" x14ac:dyDescent="0.25">
      <c r="A136" s="183" t="str">
        <f>'Istkosten rPhasenschieber'!B79</f>
        <v>rPSA 4</v>
      </c>
      <c r="B136" s="184" t="s">
        <v>55</v>
      </c>
      <c r="C136" s="184" t="s">
        <v>56</v>
      </c>
      <c r="D136" s="398" t="s">
        <v>87</v>
      </c>
      <c r="E136" s="399" t="s">
        <v>41</v>
      </c>
      <c r="F136" s="400" t="s">
        <v>94</v>
      </c>
      <c r="G136" s="229" t="s">
        <v>3</v>
      </c>
      <c r="H136" s="391"/>
      <c r="I136" s="229"/>
    </row>
    <row r="137" spans="1:9" x14ac:dyDescent="0.25">
      <c r="A137" s="119" t="str">
        <f>'Istkosten rPhasenschieber'!B28</f>
        <v>Nachgewiesene Kosten der Umrüstung</v>
      </c>
      <c r="B137" s="394"/>
      <c r="C137" s="395"/>
      <c r="D137" s="388"/>
      <c r="E137" s="389">
        <f>SUM(E139:E178)</f>
        <v>0</v>
      </c>
      <c r="F137" s="390">
        <f>SUM(F139:F178)</f>
        <v>0</v>
      </c>
      <c r="G137" s="391"/>
      <c r="H137" s="392"/>
      <c r="I137" s="392"/>
    </row>
    <row r="138" spans="1:9" x14ac:dyDescent="0.25">
      <c r="A138" s="106"/>
      <c r="B138" s="396"/>
      <c r="C138" s="397"/>
      <c r="D138" s="388"/>
      <c r="E138" s="388"/>
      <c r="F138" s="390"/>
      <c r="G138" s="391"/>
      <c r="H138" s="392"/>
      <c r="I138" s="392"/>
    </row>
    <row r="139" spans="1:9" x14ac:dyDescent="0.25">
      <c r="A139" s="142" t="s">
        <v>44</v>
      </c>
      <c r="B139" s="179"/>
      <c r="C139" s="179"/>
      <c r="D139" s="217"/>
      <c r="E139" s="218"/>
      <c r="F139" s="221"/>
      <c r="G139" s="223"/>
      <c r="H139" s="230"/>
      <c r="I139" s="230"/>
    </row>
    <row r="140" spans="1:9" x14ac:dyDescent="0.25">
      <c r="A140" s="142" t="s">
        <v>45</v>
      </c>
      <c r="B140" s="179"/>
      <c r="C140" s="179"/>
      <c r="D140" s="217"/>
      <c r="E140" s="218"/>
      <c r="F140" s="221"/>
      <c r="G140" s="223"/>
      <c r="H140" s="230"/>
      <c r="I140" s="230"/>
    </row>
    <row r="141" spans="1:9" x14ac:dyDescent="0.25">
      <c r="A141" s="142" t="s">
        <v>46</v>
      </c>
      <c r="B141" s="179"/>
      <c r="C141" s="179"/>
      <c r="D141" s="217"/>
      <c r="E141" s="218"/>
      <c r="F141" s="221"/>
      <c r="G141" s="223"/>
      <c r="H141" s="230"/>
      <c r="I141" s="230"/>
    </row>
    <row r="142" spans="1:9" x14ac:dyDescent="0.25">
      <c r="A142" s="142" t="s">
        <v>47</v>
      </c>
      <c r="B142" s="179"/>
      <c r="C142" s="179"/>
      <c r="D142" s="217"/>
      <c r="E142" s="218"/>
      <c r="F142" s="221"/>
      <c r="G142" s="223"/>
      <c r="H142" s="230"/>
      <c r="I142" s="230"/>
    </row>
    <row r="143" spans="1:9" x14ac:dyDescent="0.25">
      <c r="A143" s="142" t="s">
        <v>48</v>
      </c>
      <c r="B143" s="179"/>
      <c r="C143" s="179"/>
      <c r="D143" s="217"/>
      <c r="E143" s="218"/>
      <c r="F143" s="221"/>
      <c r="G143" s="223"/>
      <c r="H143" s="230"/>
      <c r="I143" s="230"/>
    </row>
    <row r="144" spans="1:9" x14ac:dyDescent="0.25">
      <c r="A144" s="142" t="s">
        <v>49</v>
      </c>
      <c r="B144" s="179"/>
      <c r="C144" s="179"/>
      <c r="D144" s="217"/>
      <c r="E144" s="218"/>
      <c r="F144" s="221"/>
      <c r="G144" s="223"/>
      <c r="H144" s="230"/>
      <c r="I144" s="230"/>
    </row>
    <row r="145" spans="1:9" x14ac:dyDescent="0.25">
      <c r="A145" s="142" t="s">
        <v>50</v>
      </c>
      <c r="B145" s="179"/>
      <c r="C145" s="179"/>
      <c r="D145" s="217"/>
      <c r="E145" s="218"/>
      <c r="F145" s="221"/>
      <c r="G145" s="223"/>
      <c r="H145" s="230"/>
      <c r="I145" s="230"/>
    </row>
    <row r="146" spans="1:9" x14ac:dyDescent="0.25">
      <c r="A146" s="142" t="s">
        <v>51</v>
      </c>
      <c r="B146" s="179"/>
      <c r="C146" s="179"/>
      <c r="D146" s="217"/>
      <c r="E146" s="218"/>
      <c r="F146" s="221"/>
      <c r="G146" s="223"/>
      <c r="H146" s="230"/>
      <c r="I146" s="230"/>
    </row>
    <row r="147" spans="1:9" x14ac:dyDescent="0.25">
      <c r="A147" s="142" t="s">
        <v>52</v>
      </c>
      <c r="B147" s="179"/>
      <c r="C147" s="179"/>
      <c r="D147" s="217"/>
      <c r="E147" s="218"/>
      <c r="F147" s="221"/>
      <c r="G147" s="223"/>
      <c r="H147" s="230"/>
      <c r="I147" s="230"/>
    </row>
    <row r="148" spans="1:9" x14ac:dyDescent="0.25">
      <c r="A148" s="142" t="s">
        <v>53</v>
      </c>
      <c r="B148" s="179"/>
      <c r="C148" s="179"/>
      <c r="D148" s="217"/>
      <c r="E148" s="218"/>
      <c r="F148" s="221"/>
      <c r="G148" s="223"/>
      <c r="H148" s="230"/>
      <c r="I148" s="230"/>
    </row>
    <row r="149" spans="1:9" x14ac:dyDescent="0.25">
      <c r="A149" s="142" t="s">
        <v>173</v>
      </c>
      <c r="B149" s="179"/>
      <c r="C149" s="179"/>
      <c r="D149" s="217"/>
      <c r="E149" s="218"/>
      <c r="F149" s="221"/>
      <c r="G149" s="223"/>
      <c r="H149" s="230"/>
      <c r="I149" s="230"/>
    </row>
    <row r="150" spans="1:9" x14ac:dyDescent="0.25">
      <c r="A150" s="142" t="s">
        <v>174</v>
      </c>
      <c r="B150" s="179"/>
      <c r="C150" s="179"/>
      <c r="D150" s="217"/>
      <c r="E150" s="218"/>
      <c r="F150" s="221"/>
      <c r="G150" s="223"/>
      <c r="H150" s="230"/>
      <c r="I150" s="230"/>
    </row>
    <row r="151" spans="1:9" x14ac:dyDescent="0.25">
      <c r="A151" s="142" t="s">
        <v>175</v>
      </c>
      <c r="B151" s="179"/>
      <c r="C151" s="179"/>
      <c r="D151" s="217"/>
      <c r="E151" s="218"/>
      <c r="F151" s="221"/>
      <c r="G151" s="223"/>
      <c r="H151" s="230"/>
      <c r="I151" s="230"/>
    </row>
    <row r="152" spans="1:9" x14ac:dyDescent="0.25">
      <c r="A152" s="142" t="s">
        <v>176</v>
      </c>
      <c r="B152" s="179"/>
      <c r="C152" s="179"/>
      <c r="D152" s="217"/>
      <c r="E152" s="218"/>
      <c r="F152" s="221"/>
      <c r="G152" s="223"/>
      <c r="H152" s="230"/>
      <c r="I152" s="230"/>
    </row>
    <row r="153" spans="1:9" x14ac:dyDescent="0.25">
      <c r="A153" s="142" t="s">
        <v>177</v>
      </c>
      <c r="B153" s="179"/>
      <c r="C153" s="179"/>
      <c r="D153" s="217"/>
      <c r="E153" s="218"/>
      <c r="F153" s="221"/>
      <c r="G153" s="223"/>
      <c r="H153" s="230"/>
      <c r="I153" s="230"/>
    </row>
    <row r="154" spans="1:9" x14ac:dyDescent="0.25">
      <c r="A154" s="142" t="s">
        <v>178</v>
      </c>
      <c r="B154" s="179"/>
      <c r="C154" s="179"/>
      <c r="D154" s="217"/>
      <c r="E154" s="218"/>
      <c r="F154" s="221"/>
      <c r="G154" s="223"/>
      <c r="H154" s="230"/>
      <c r="I154" s="230"/>
    </row>
    <row r="155" spans="1:9" x14ac:dyDescent="0.25">
      <c r="A155" s="142" t="s">
        <v>179</v>
      </c>
      <c r="B155" s="179"/>
      <c r="C155" s="179"/>
      <c r="D155" s="217"/>
      <c r="E155" s="218"/>
      <c r="F155" s="221"/>
      <c r="G155" s="223"/>
      <c r="H155" s="230"/>
      <c r="I155" s="230"/>
    </row>
    <row r="156" spans="1:9" x14ac:dyDescent="0.25">
      <c r="A156" s="142" t="s">
        <v>180</v>
      </c>
      <c r="B156" s="179"/>
      <c r="C156" s="179"/>
      <c r="D156" s="217"/>
      <c r="E156" s="218"/>
      <c r="F156" s="221"/>
      <c r="G156" s="223"/>
      <c r="H156" s="230"/>
      <c r="I156" s="230"/>
    </row>
    <row r="157" spans="1:9" x14ac:dyDescent="0.25">
      <c r="A157" s="142" t="s">
        <v>181</v>
      </c>
      <c r="B157" s="179"/>
      <c r="C157" s="179"/>
      <c r="D157" s="217"/>
      <c r="E157" s="218"/>
      <c r="F157" s="221"/>
      <c r="G157" s="223"/>
      <c r="H157" s="230"/>
      <c r="I157" s="230"/>
    </row>
    <row r="158" spans="1:9" x14ac:dyDescent="0.25">
      <c r="A158" s="142" t="s">
        <v>182</v>
      </c>
      <c r="B158" s="179"/>
      <c r="C158" s="179"/>
      <c r="D158" s="217"/>
      <c r="E158" s="218"/>
      <c r="F158" s="221"/>
      <c r="G158" s="223"/>
      <c r="H158" s="230"/>
      <c r="I158" s="230"/>
    </row>
    <row r="159" spans="1:9" x14ac:dyDescent="0.25">
      <c r="A159" s="142" t="s">
        <v>185</v>
      </c>
      <c r="B159" s="179"/>
      <c r="C159" s="179"/>
      <c r="D159" s="217"/>
      <c r="E159" s="218"/>
      <c r="F159" s="221"/>
      <c r="G159" s="223"/>
      <c r="H159" s="230"/>
      <c r="I159" s="230"/>
    </row>
    <row r="160" spans="1:9" x14ac:dyDescent="0.25">
      <c r="A160" s="142" t="s">
        <v>186</v>
      </c>
      <c r="B160" s="179"/>
      <c r="C160" s="179"/>
      <c r="D160" s="217"/>
      <c r="E160" s="218"/>
      <c r="F160" s="221"/>
      <c r="G160" s="223"/>
      <c r="H160" s="230"/>
      <c r="I160" s="230"/>
    </row>
    <row r="161" spans="1:9" s="120" customFormat="1" x14ac:dyDescent="0.25">
      <c r="A161" s="142" t="s">
        <v>187</v>
      </c>
      <c r="B161" s="179"/>
      <c r="C161" s="179"/>
      <c r="D161" s="217"/>
      <c r="E161" s="218"/>
      <c r="F161" s="221"/>
      <c r="G161" s="223"/>
      <c r="H161" s="230"/>
      <c r="I161" s="230"/>
    </row>
    <row r="162" spans="1:9" x14ac:dyDescent="0.25">
      <c r="A162" s="142" t="s">
        <v>188</v>
      </c>
      <c r="B162" s="179"/>
      <c r="C162" s="179"/>
      <c r="D162" s="217"/>
      <c r="E162" s="218"/>
      <c r="F162" s="221"/>
      <c r="G162" s="223"/>
      <c r="H162" s="230"/>
      <c r="I162" s="230"/>
    </row>
    <row r="163" spans="1:9" x14ac:dyDescent="0.25">
      <c r="A163" s="142" t="s">
        <v>189</v>
      </c>
      <c r="B163" s="179"/>
      <c r="C163" s="179"/>
      <c r="D163" s="217"/>
      <c r="E163" s="218"/>
      <c r="F163" s="221"/>
      <c r="G163" s="223"/>
      <c r="H163" s="230"/>
      <c r="I163" s="230"/>
    </row>
    <row r="164" spans="1:9" x14ac:dyDescent="0.25">
      <c r="A164" s="142" t="s">
        <v>190</v>
      </c>
      <c r="B164" s="179"/>
      <c r="C164" s="179"/>
      <c r="D164" s="217"/>
      <c r="E164" s="218"/>
      <c r="F164" s="221"/>
      <c r="G164" s="223"/>
      <c r="H164" s="230"/>
      <c r="I164" s="230"/>
    </row>
    <row r="165" spans="1:9" x14ac:dyDescent="0.25">
      <c r="A165" s="142" t="s">
        <v>191</v>
      </c>
      <c r="B165" s="179"/>
      <c r="C165" s="179"/>
      <c r="D165" s="217"/>
      <c r="E165" s="218"/>
      <c r="F165" s="221"/>
      <c r="G165" s="223"/>
      <c r="H165" s="230"/>
      <c r="I165" s="230"/>
    </row>
    <row r="166" spans="1:9" x14ac:dyDescent="0.25">
      <c r="A166" s="142" t="s">
        <v>192</v>
      </c>
      <c r="B166" s="179"/>
      <c r="C166" s="179"/>
      <c r="D166" s="217"/>
      <c r="E166" s="218"/>
      <c r="F166" s="221"/>
      <c r="G166" s="223"/>
      <c r="H166" s="230"/>
      <c r="I166" s="230"/>
    </row>
    <row r="167" spans="1:9" x14ac:dyDescent="0.25">
      <c r="A167" s="142" t="s">
        <v>193</v>
      </c>
      <c r="B167" s="179"/>
      <c r="C167" s="179"/>
      <c r="D167" s="217"/>
      <c r="E167" s="218"/>
      <c r="F167" s="221"/>
      <c r="G167" s="223"/>
      <c r="H167" s="230"/>
      <c r="I167" s="230"/>
    </row>
    <row r="168" spans="1:9" x14ac:dyDescent="0.25">
      <c r="A168" s="142" t="s">
        <v>194</v>
      </c>
      <c r="B168" s="179"/>
      <c r="C168" s="179"/>
      <c r="D168" s="217"/>
      <c r="E168" s="218"/>
      <c r="F168" s="221"/>
      <c r="G168" s="223"/>
      <c r="H168" s="230"/>
      <c r="I168" s="230"/>
    </row>
    <row r="169" spans="1:9" x14ac:dyDescent="0.25">
      <c r="A169" s="142" t="s">
        <v>195</v>
      </c>
      <c r="B169" s="179"/>
      <c r="C169" s="179"/>
      <c r="D169" s="217"/>
      <c r="E169" s="218"/>
      <c r="F169" s="221"/>
      <c r="G169" s="223"/>
      <c r="H169" s="230"/>
      <c r="I169" s="230"/>
    </row>
    <row r="170" spans="1:9" x14ac:dyDescent="0.25">
      <c r="A170" s="142" t="s">
        <v>196</v>
      </c>
      <c r="B170" s="179"/>
      <c r="C170" s="179"/>
      <c r="D170" s="217"/>
      <c r="E170" s="218"/>
      <c r="F170" s="221"/>
      <c r="G170" s="223"/>
      <c r="H170" s="230"/>
      <c r="I170" s="230"/>
    </row>
    <row r="171" spans="1:9" x14ac:dyDescent="0.25">
      <c r="A171" s="142" t="s">
        <v>197</v>
      </c>
      <c r="B171" s="179"/>
      <c r="C171" s="179"/>
      <c r="D171" s="217"/>
      <c r="E171" s="218"/>
      <c r="F171" s="221"/>
      <c r="G171" s="223"/>
      <c r="H171" s="230"/>
      <c r="I171" s="230"/>
    </row>
    <row r="172" spans="1:9" x14ac:dyDescent="0.25">
      <c r="A172" s="142" t="s">
        <v>198</v>
      </c>
      <c r="B172" s="179"/>
      <c r="C172" s="179"/>
      <c r="D172" s="217"/>
      <c r="E172" s="218"/>
      <c r="F172" s="221"/>
      <c r="G172" s="223"/>
      <c r="H172" s="230"/>
      <c r="I172" s="230"/>
    </row>
    <row r="173" spans="1:9" x14ac:dyDescent="0.25">
      <c r="A173" s="142" t="s">
        <v>199</v>
      </c>
      <c r="B173" s="179"/>
      <c r="C173" s="179"/>
      <c r="D173" s="217"/>
      <c r="E173" s="218"/>
      <c r="F173" s="221"/>
      <c r="G173" s="223"/>
      <c r="H173" s="230"/>
      <c r="I173" s="230"/>
    </row>
    <row r="174" spans="1:9" x14ac:dyDescent="0.25">
      <c r="A174" s="142" t="s">
        <v>200</v>
      </c>
      <c r="B174" s="179"/>
      <c r="C174" s="179"/>
      <c r="D174" s="217"/>
      <c r="E174" s="218"/>
      <c r="F174" s="221"/>
      <c r="G174" s="223"/>
      <c r="H174" s="230"/>
      <c r="I174" s="230"/>
    </row>
    <row r="175" spans="1:9" x14ac:dyDescent="0.25">
      <c r="A175" s="142" t="s">
        <v>201</v>
      </c>
      <c r="B175" s="179"/>
      <c r="C175" s="179"/>
      <c r="D175" s="217"/>
      <c r="E175" s="218"/>
      <c r="F175" s="221"/>
      <c r="G175" s="223"/>
      <c r="H175" s="230"/>
      <c r="I175" s="230"/>
    </row>
    <row r="176" spans="1:9" x14ac:dyDescent="0.25">
      <c r="A176" s="142" t="s">
        <v>202</v>
      </c>
      <c r="B176" s="179"/>
      <c r="C176" s="179"/>
      <c r="D176" s="217"/>
      <c r="E176" s="218"/>
      <c r="F176" s="221"/>
      <c r="G176" s="223"/>
      <c r="H176" s="230"/>
      <c r="I176" s="230"/>
    </row>
    <row r="177" spans="1:9" x14ac:dyDescent="0.25">
      <c r="A177" s="142" t="s">
        <v>203</v>
      </c>
      <c r="B177" s="179"/>
      <c r="C177" s="179"/>
      <c r="D177" s="217"/>
      <c r="E177" s="218"/>
      <c r="F177" s="221"/>
      <c r="G177" s="223"/>
      <c r="H177" s="230"/>
      <c r="I177" s="230"/>
    </row>
    <row r="178" spans="1:9" x14ac:dyDescent="0.25">
      <c r="A178" s="142" t="s">
        <v>204</v>
      </c>
      <c r="B178" s="180"/>
      <c r="C178" s="180"/>
      <c r="D178" s="219"/>
      <c r="E178" s="220"/>
      <c r="F178" s="222"/>
      <c r="G178" s="224"/>
      <c r="H178" s="230"/>
      <c r="I178" s="230"/>
    </row>
    <row r="179" spans="1:9" ht="15.75" thickBot="1" x14ac:dyDescent="0.3">
      <c r="A179" s="120"/>
      <c r="B179" s="120"/>
      <c r="C179" s="120"/>
      <c r="D179" s="120"/>
      <c r="E179" s="120"/>
      <c r="F179" s="120"/>
      <c r="G179" s="120"/>
      <c r="H179" s="120"/>
      <c r="I179" s="120"/>
    </row>
    <row r="180" spans="1:9" x14ac:dyDescent="0.25">
      <c r="A180" s="183" t="str">
        <f>'Istkosten rPhasenschieber'!B97</f>
        <v>rPSA 5</v>
      </c>
      <c r="B180" s="184" t="s">
        <v>55</v>
      </c>
      <c r="C180" s="184" t="s">
        <v>56</v>
      </c>
      <c r="D180" s="398" t="s">
        <v>87</v>
      </c>
      <c r="E180" s="399" t="s">
        <v>41</v>
      </c>
      <c r="F180" s="400" t="s">
        <v>94</v>
      </c>
      <c r="G180" s="229" t="s">
        <v>3</v>
      </c>
      <c r="H180" s="391"/>
      <c r="I180" s="229"/>
    </row>
    <row r="181" spans="1:9" s="120" customFormat="1" x14ac:dyDescent="0.25">
      <c r="A181" s="119" t="str">
        <f>'Istkosten rPhasenschieber'!B28</f>
        <v>Nachgewiesene Kosten der Umrüstung</v>
      </c>
      <c r="B181" s="394"/>
      <c r="C181" s="395"/>
      <c r="D181" s="407"/>
      <c r="E181" s="389">
        <f>SUM(E183:E222)</f>
        <v>0</v>
      </c>
      <c r="F181" s="390">
        <f>SUM(F183:F222)</f>
        <v>0</v>
      </c>
      <c r="G181" s="391"/>
      <c r="H181" s="392"/>
      <c r="I181" s="392"/>
    </row>
    <row r="182" spans="1:9" x14ac:dyDescent="0.25">
      <c r="A182" s="106"/>
      <c r="B182" s="396"/>
      <c r="C182" s="397"/>
      <c r="D182" s="407"/>
      <c r="E182" s="388"/>
      <c r="F182" s="390"/>
      <c r="G182" s="391"/>
      <c r="H182" s="392"/>
      <c r="I182" s="392"/>
    </row>
    <row r="183" spans="1:9" x14ac:dyDescent="0.25">
      <c r="A183" s="142" t="s">
        <v>44</v>
      </c>
      <c r="B183" s="179"/>
      <c r="C183" s="179"/>
      <c r="D183" s="403"/>
      <c r="E183" s="218"/>
      <c r="F183" s="221"/>
      <c r="G183" s="223"/>
      <c r="H183" s="230"/>
      <c r="I183" s="230"/>
    </row>
    <row r="184" spans="1:9" x14ac:dyDescent="0.25">
      <c r="A184" s="142" t="s">
        <v>45</v>
      </c>
      <c r="B184" s="179"/>
      <c r="C184" s="179"/>
      <c r="D184" s="403"/>
      <c r="E184" s="218"/>
      <c r="F184" s="221"/>
      <c r="G184" s="223"/>
      <c r="H184" s="230"/>
      <c r="I184" s="230"/>
    </row>
    <row r="185" spans="1:9" x14ac:dyDescent="0.25">
      <c r="A185" s="142" t="s">
        <v>46</v>
      </c>
      <c r="B185" s="179"/>
      <c r="C185" s="179"/>
      <c r="D185" s="403"/>
      <c r="E185" s="218"/>
      <c r="F185" s="221"/>
      <c r="G185" s="223"/>
      <c r="H185" s="230"/>
      <c r="I185" s="230"/>
    </row>
    <row r="186" spans="1:9" x14ac:dyDescent="0.25">
      <c r="A186" s="142" t="s">
        <v>47</v>
      </c>
      <c r="B186" s="179"/>
      <c r="C186" s="179"/>
      <c r="D186" s="403"/>
      <c r="E186" s="218"/>
      <c r="F186" s="221"/>
      <c r="G186" s="223"/>
      <c r="H186" s="230"/>
      <c r="I186" s="230"/>
    </row>
    <row r="187" spans="1:9" x14ac:dyDescent="0.25">
      <c r="A187" s="142" t="s">
        <v>48</v>
      </c>
      <c r="B187" s="179"/>
      <c r="C187" s="179"/>
      <c r="D187" s="403"/>
      <c r="E187" s="218"/>
      <c r="F187" s="221"/>
      <c r="G187" s="223"/>
      <c r="H187" s="230"/>
      <c r="I187" s="230"/>
    </row>
    <row r="188" spans="1:9" x14ac:dyDescent="0.25">
      <c r="A188" s="142" t="s">
        <v>49</v>
      </c>
      <c r="B188" s="179"/>
      <c r="C188" s="179"/>
      <c r="D188" s="403"/>
      <c r="E188" s="218"/>
      <c r="F188" s="221"/>
      <c r="G188" s="223"/>
      <c r="H188" s="230"/>
      <c r="I188" s="230"/>
    </row>
    <row r="189" spans="1:9" x14ac:dyDescent="0.25">
      <c r="A189" s="142" t="s">
        <v>50</v>
      </c>
      <c r="B189" s="179"/>
      <c r="C189" s="179"/>
      <c r="D189" s="403"/>
      <c r="E189" s="218"/>
      <c r="F189" s="221"/>
      <c r="G189" s="223"/>
      <c r="H189" s="230"/>
      <c r="I189" s="230"/>
    </row>
    <row r="190" spans="1:9" x14ac:dyDescent="0.25">
      <c r="A190" s="142" t="s">
        <v>51</v>
      </c>
      <c r="B190" s="179"/>
      <c r="C190" s="179"/>
      <c r="D190" s="403"/>
      <c r="E190" s="218"/>
      <c r="F190" s="221"/>
      <c r="G190" s="223"/>
      <c r="H190" s="230"/>
      <c r="I190" s="230"/>
    </row>
    <row r="191" spans="1:9" x14ac:dyDescent="0.25">
      <c r="A191" s="142" t="s">
        <v>52</v>
      </c>
      <c r="B191" s="179"/>
      <c r="C191" s="179"/>
      <c r="D191" s="403"/>
      <c r="E191" s="218"/>
      <c r="F191" s="221"/>
      <c r="G191" s="223"/>
      <c r="H191" s="230"/>
      <c r="I191" s="230"/>
    </row>
    <row r="192" spans="1:9" x14ac:dyDescent="0.25">
      <c r="A192" s="142" t="s">
        <v>53</v>
      </c>
      <c r="B192" s="179"/>
      <c r="C192" s="179"/>
      <c r="D192" s="403"/>
      <c r="E192" s="218"/>
      <c r="F192" s="221"/>
      <c r="G192" s="223"/>
      <c r="H192" s="230"/>
      <c r="I192" s="230"/>
    </row>
    <row r="193" spans="1:9" x14ac:dyDescent="0.25">
      <c r="A193" s="142" t="s">
        <v>173</v>
      </c>
      <c r="B193" s="179"/>
      <c r="C193" s="179"/>
      <c r="D193" s="403"/>
      <c r="E193" s="218"/>
      <c r="F193" s="221"/>
      <c r="G193" s="223"/>
      <c r="H193" s="230"/>
      <c r="I193" s="230"/>
    </row>
    <row r="194" spans="1:9" x14ac:dyDescent="0.25">
      <c r="A194" s="142" t="s">
        <v>174</v>
      </c>
      <c r="B194" s="179"/>
      <c r="C194" s="179"/>
      <c r="D194" s="403"/>
      <c r="E194" s="218"/>
      <c r="F194" s="221"/>
      <c r="G194" s="223"/>
      <c r="H194" s="230"/>
      <c r="I194" s="230"/>
    </row>
    <row r="195" spans="1:9" x14ac:dyDescent="0.25">
      <c r="A195" s="142" t="s">
        <v>175</v>
      </c>
      <c r="B195" s="179"/>
      <c r="C195" s="179"/>
      <c r="D195" s="403"/>
      <c r="E195" s="218"/>
      <c r="F195" s="221"/>
      <c r="G195" s="223"/>
      <c r="H195" s="230"/>
      <c r="I195" s="230"/>
    </row>
    <row r="196" spans="1:9" x14ac:dyDescent="0.25">
      <c r="A196" s="142" t="s">
        <v>176</v>
      </c>
      <c r="B196" s="179"/>
      <c r="C196" s="179"/>
      <c r="D196" s="403"/>
      <c r="E196" s="218"/>
      <c r="F196" s="221"/>
      <c r="G196" s="223"/>
      <c r="H196" s="230"/>
      <c r="I196" s="230"/>
    </row>
    <row r="197" spans="1:9" x14ac:dyDescent="0.25">
      <c r="A197" s="142" t="s">
        <v>177</v>
      </c>
      <c r="B197" s="179"/>
      <c r="C197" s="179"/>
      <c r="D197" s="403"/>
      <c r="E197" s="218"/>
      <c r="F197" s="221"/>
      <c r="G197" s="223"/>
      <c r="H197" s="230"/>
      <c r="I197" s="230"/>
    </row>
    <row r="198" spans="1:9" x14ac:dyDescent="0.25">
      <c r="A198" s="142" t="s">
        <v>178</v>
      </c>
      <c r="B198" s="179"/>
      <c r="C198" s="179"/>
      <c r="D198" s="403"/>
      <c r="E198" s="218"/>
      <c r="F198" s="221"/>
      <c r="G198" s="223"/>
      <c r="H198" s="230"/>
      <c r="I198" s="230"/>
    </row>
    <row r="199" spans="1:9" x14ac:dyDescent="0.25">
      <c r="A199" s="142" t="s">
        <v>179</v>
      </c>
      <c r="B199" s="179"/>
      <c r="C199" s="179"/>
      <c r="D199" s="403"/>
      <c r="E199" s="218"/>
      <c r="F199" s="221"/>
      <c r="G199" s="223"/>
      <c r="H199" s="230"/>
      <c r="I199" s="230"/>
    </row>
    <row r="200" spans="1:9" x14ac:dyDescent="0.25">
      <c r="A200" s="142" t="s">
        <v>180</v>
      </c>
      <c r="B200" s="179"/>
      <c r="C200" s="179"/>
      <c r="D200" s="403"/>
      <c r="E200" s="218"/>
      <c r="F200" s="221"/>
      <c r="G200" s="223"/>
      <c r="H200" s="230"/>
      <c r="I200" s="230"/>
    </row>
    <row r="201" spans="1:9" x14ac:dyDescent="0.25">
      <c r="A201" s="142" t="s">
        <v>181</v>
      </c>
      <c r="B201" s="179"/>
      <c r="C201" s="179"/>
      <c r="D201" s="403"/>
      <c r="E201" s="218"/>
      <c r="F201" s="221"/>
      <c r="G201" s="223"/>
      <c r="H201" s="230"/>
      <c r="I201" s="230"/>
    </row>
    <row r="202" spans="1:9" x14ac:dyDescent="0.25">
      <c r="A202" s="142" t="s">
        <v>182</v>
      </c>
      <c r="B202" s="179"/>
      <c r="C202" s="179"/>
      <c r="D202" s="403"/>
      <c r="E202" s="218"/>
      <c r="F202" s="221"/>
      <c r="G202" s="223"/>
      <c r="H202" s="230"/>
      <c r="I202" s="230"/>
    </row>
    <row r="203" spans="1:9" x14ac:dyDescent="0.25">
      <c r="A203" s="142" t="s">
        <v>185</v>
      </c>
      <c r="B203" s="179"/>
      <c r="C203" s="179"/>
      <c r="D203" s="403"/>
      <c r="E203" s="218"/>
      <c r="F203" s="221"/>
      <c r="G203" s="223"/>
      <c r="H203" s="230"/>
      <c r="I203" s="230"/>
    </row>
    <row r="204" spans="1:9" x14ac:dyDescent="0.25">
      <c r="A204" s="142" t="s">
        <v>186</v>
      </c>
      <c r="B204" s="179"/>
      <c r="C204" s="179"/>
      <c r="D204" s="403"/>
      <c r="E204" s="218"/>
      <c r="F204" s="221"/>
      <c r="G204" s="223"/>
      <c r="H204" s="230"/>
      <c r="I204" s="230"/>
    </row>
    <row r="205" spans="1:9" x14ac:dyDescent="0.25">
      <c r="A205" s="142" t="s">
        <v>187</v>
      </c>
      <c r="B205" s="179"/>
      <c r="C205" s="179"/>
      <c r="D205" s="403"/>
      <c r="E205" s="218"/>
      <c r="F205" s="221"/>
      <c r="G205" s="223"/>
      <c r="H205" s="230"/>
      <c r="I205" s="230"/>
    </row>
    <row r="206" spans="1:9" x14ac:dyDescent="0.25">
      <c r="A206" s="142" t="s">
        <v>188</v>
      </c>
      <c r="B206" s="179"/>
      <c r="C206" s="179"/>
      <c r="D206" s="403"/>
      <c r="E206" s="218"/>
      <c r="F206" s="221"/>
      <c r="G206" s="223"/>
      <c r="H206" s="230"/>
      <c r="I206" s="230"/>
    </row>
    <row r="207" spans="1:9" x14ac:dyDescent="0.25">
      <c r="A207" s="142" t="s">
        <v>189</v>
      </c>
      <c r="B207" s="179"/>
      <c r="C207" s="179"/>
      <c r="D207" s="403"/>
      <c r="E207" s="218"/>
      <c r="F207" s="221"/>
      <c r="G207" s="223"/>
      <c r="H207" s="230"/>
      <c r="I207" s="230"/>
    </row>
    <row r="208" spans="1:9" x14ac:dyDescent="0.25">
      <c r="A208" s="142" t="s">
        <v>190</v>
      </c>
      <c r="B208" s="179"/>
      <c r="C208" s="179"/>
      <c r="D208" s="403"/>
      <c r="E208" s="218"/>
      <c r="F208" s="221"/>
      <c r="G208" s="223"/>
      <c r="H208" s="230"/>
      <c r="I208" s="230"/>
    </row>
    <row r="209" spans="1:9" x14ac:dyDescent="0.25">
      <c r="A209" s="142" t="s">
        <v>191</v>
      </c>
      <c r="B209" s="179"/>
      <c r="C209" s="179"/>
      <c r="D209" s="403"/>
      <c r="E209" s="218"/>
      <c r="F209" s="221"/>
      <c r="G209" s="223"/>
      <c r="H209" s="230"/>
      <c r="I209" s="230"/>
    </row>
    <row r="210" spans="1:9" x14ac:dyDescent="0.25">
      <c r="A210" s="142" t="s">
        <v>192</v>
      </c>
      <c r="B210" s="179"/>
      <c r="C210" s="179"/>
      <c r="D210" s="403"/>
      <c r="E210" s="218"/>
      <c r="F210" s="221"/>
      <c r="G210" s="223"/>
      <c r="H210" s="230"/>
      <c r="I210" s="230"/>
    </row>
    <row r="211" spans="1:9" x14ac:dyDescent="0.25">
      <c r="A211" s="142" t="s">
        <v>193</v>
      </c>
      <c r="B211" s="179"/>
      <c r="C211" s="179"/>
      <c r="D211" s="403"/>
      <c r="E211" s="218"/>
      <c r="F211" s="221"/>
      <c r="G211" s="223"/>
      <c r="H211" s="230"/>
      <c r="I211" s="230"/>
    </row>
    <row r="212" spans="1:9" x14ac:dyDescent="0.25">
      <c r="A212" s="142" t="s">
        <v>194</v>
      </c>
      <c r="B212" s="179"/>
      <c r="C212" s="179"/>
      <c r="D212" s="403"/>
      <c r="E212" s="218"/>
      <c r="F212" s="221"/>
      <c r="G212" s="223"/>
      <c r="H212" s="230"/>
      <c r="I212" s="230"/>
    </row>
    <row r="213" spans="1:9" x14ac:dyDescent="0.25">
      <c r="A213" s="142" t="s">
        <v>195</v>
      </c>
      <c r="B213" s="179"/>
      <c r="C213" s="179"/>
      <c r="D213" s="403"/>
      <c r="E213" s="218"/>
      <c r="F213" s="221"/>
      <c r="G213" s="223"/>
      <c r="H213" s="230"/>
      <c r="I213" s="230"/>
    </row>
    <row r="214" spans="1:9" x14ac:dyDescent="0.25">
      <c r="A214" s="142" t="s">
        <v>196</v>
      </c>
      <c r="B214" s="179"/>
      <c r="C214" s="179"/>
      <c r="D214" s="403"/>
      <c r="E214" s="218"/>
      <c r="F214" s="221"/>
      <c r="G214" s="223"/>
      <c r="H214" s="230"/>
      <c r="I214" s="230"/>
    </row>
    <row r="215" spans="1:9" x14ac:dyDescent="0.25">
      <c r="A215" s="142" t="s">
        <v>197</v>
      </c>
      <c r="B215" s="179"/>
      <c r="C215" s="179"/>
      <c r="D215" s="403"/>
      <c r="E215" s="218"/>
      <c r="F215" s="221"/>
      <c r="G215" s="223"/>
      <c r="H215" s="230"/>
      <c r="I215" s="230"/>
    </row>
    <row r="216" spans="1:9" x14ac:dyDescent="0.25">
      <c r="A216" s="142" t="s">
        <v>198</v>
      </c>
      <c r="B216" s="179"/>
      <c r="C216" s="179"/>
      <c r="D216" s="403"/>
      <c r="E216" s="218"/>
      <c r="F216" s="221"/>
      <c r="G216" s="223"/>
      <c r="H216" s="230"/>
      <c r="I216" s="230"/>
    </row>
    <row r="217" spans="1:9" x14ac:dyDescent="0.25">
      <c r="A217" s="142" t="s">
        <v>199</v>
      </c>
      <c r="B217" s="179"/>
      <c r="C217" s="179"/>
      <c r="D217" s="403"/>
      <c r="E217" s="218"/>
      <c r="F217" s="221"/>
      <c r="G217" s="223"/>
      <c r="H217" s="230"/>
      <c r="I217" s="230"/>
    </row>
    <row r="218" spans="1:9" x14ac:dyDescent="0.25">
      <c r="A218" s="142" t="s">
        <v>200</v>
      </c>
      <c r="B218" s="179"/>
      <c r="C218" s="179"/>
      <c r="D218" s="403"/>
      <c r="E218" s="218"/>
      <c r="F218" s="221"/>
      <c r="G218" s="223"/>
      <c r="H218" s="230"/>
      <c r="I218" s="230"/>
    </row>
    <row r="219" spans="1:9" x14ac:dyDescent="0.25">
      <c r="A219" s="142" t="s">
        <v>201</v>
      </c>
      <c r="B219" s="179"/>
      <c r="C219" s="179"/>
      <c r="D219" s="403"/>
      <c r="E219" s="218"/>
      <c r="F219" s="221"/>
      <c r="G219" s="223"/>
      <c r="H219" s="230"/>
      <c r="I219" s="230"/>
    </row>
    <row r="220" spans="1:9" x14ac:dyDescent="0.25">
      <c r="A220" s="142" t="s">
        <v>202</v>
      </c>
      <c r="B220" s="180"/>
      <c r="C220" s="180"/>
      <c r="D220" s="405"/>
      <c r="E220" s="220"/>
      <c r="F220" s="222"/>
      <c r="G220" s="224"/>
      <c r="H220" s="230"/>
      <c r="I220" s="230"/>
    </row>
    <row r="221" spans="1:9" x14ac:dyDescent="0.25">
      <c r="A221" s="142" t="s">
        <v>203</v>
      </c>
      <c r="B221" s="179"/>
      <c r="C221" s="179"/>
      <c r="D221" s="403"/>
      <c r="E221" s="218"/>
      <c r="F221" s="221"/>
      <c r="G221" s="223"/>
      <c r="H221" s="230"/>
      <c r="I221" s="230"/>
    </row>
    <row r="222" spans="1:9" x14ac:dyDescent="0.25">
      <c r="A222" s="142" t="s">
        <v>204</v>
      </c>
      <c r="B222" s="179"/>
      <c r="C222" s="179"/>
      <c r="D222" s="403"/>
      <c r="E222" s="218"/>
      <c r="F222" s="221"/>
      <c r="G222" s="223"/>
      <c r="H222" s="230"/>
      <c r="I222" s="230"/>
    </row>
    <row r="223" spans="1:9" x14ac:dyDescent="0.25">
      <c r="A223" s="120"/>
      <c r="B223" s="120"/>
      <c r="C223" s="120"/>
      <c r="D223" s="120"/>
      <c r="E223" s="120"/>
      <c r="F223" s="120"/>
      <c r="G223" s="120"/>
      <c r="H223" s="120"/>
      <c r="I223" s="120"/>
    </row>
    <row r="224" spans="1:9" x14ac:dyDescent="0.25">
      <c r="A224" s="158" t="str">
        <f>'Istkosten rPhasenschieber'!B115</f>
        <v>rPSA 6</v>
      </c>
      <c r="B224" s="158" t="s">
        <v>55</v>
      </c>
      <c r="C224" s="158" t="s">
        <v>56</v>
      </c>
      <c r="D224" s="225" t="s">
        <v>87</v>
      </c>
      <c r="E224" s="226" t="s">
        <v>41</v>
      </c>
      <c r="F224" s="227" t="s">
        <v>94</v>
      </c>
      <c r="G224" s="229" t="s">
        <v>3</v>
      </c>
      <c r="H224" s="391"/>
      <c r="I224" s="229"/>
    </row>
    <row r="225" spans="1:9" x14ac:dyDescent="0.25">
      <c r="A225" s="119" t="str">
        <f>'Istkosten rPhasenschieber'!B28</f>
        <v>Nachgewiesene Kosten der Umrüstung</v>
      </c>
      <c r="B225" s="394"/>
      <c r="C225" s="395"/>
      <c r="D225" s="388"/>
      <c r="E225" s="389">
        <f>SUM(E227:E266)</f>
        <v>0</v>
      </c>
      <c r="F225" s="390">
        <f>SUM(F227:F266)</f>
        <v>0</v>
      </c>
      <c r="G225" s="391"/>
      <c r="H225" s="392"/>
      <c r="I225" s="392"/>
    </row>
    <row r="226" spans="1:9" x14ac:dyDescent="0.25">
      <c r="A226" s="106"/>
      <c r="B226" s="396"/>
      <c r="C226" s="397"/>
      <c r="D226" s="388"/>
      <c r="E226" s="388"/>
      <c r="F226" s="390"/>
      <c r="G226" s="391"/>
      <c r="H226" s="392"/>
      <c r="I226" s="392"/>
    </row>
    <row r="227" spans="1:9" x14ac:dyDescent="0.25">
      <c r="A227" s="142" t="s">
        <v>44</v>
      </c>
      <c r="B227" s="179"/>
      <c r="C227" s="179"/>
      <c r="D227" s="217"/>
      <c r="E227" s="218"/>
      <c r="F227" s="221"/>
      <c r="G227" s="223"/>
      <c r="H227" s="230"/>
      <c r="I227" s="230"/>
    </row>
    <row r="228" spans="1:9" x14ac:dyDescent="0.25">
      <c r="A228" s="142" t="s">
        <v>45</v>
      </c>
      <c r="B228" s="179"/>
      <c r="C228" s="179"/>
      <c r="D228" s="217"/>
      <c r="E228" s="218"/>
      <c r="F228" s="221"/>
      <c r="G228" s="223"/>
      <c r="H228" s="230"/>
      <c r="I228" s="230"/>
    </row>
    <row r="229" spans="1:9" s="120" customFormat="1" x14ac:dyDescent="0.25">
      <c r="A229" s="142" t="s">
        <v>46</v>
      </c>
      <c r="B229" s="179"/>
      <c r="C229" s="179"/>
      <c r="D229" s="217"/>
      <c r="E229" s="218"/>
      <c r="F229" s="221"/>
      <c r="G229" s="223"/>
      <c r="H229" s="230"/>
      <c r="I229" s="230"/>
    </row>
    <row r="230" spans="1:9" x14ac:dyDescent="0.25">
      <c r="A230" s="142" t="s">
        <v>47</v>
      </c>
      <c r="B230" s="179"/>
      <c r="C230" s="179"/>
      <c r="D230" s="217"/>
      <c r="E230" s="218"/>
      <c r="F230" s="221"/>
      <c r="G230" s="223"/>
      <c r="H230" s="230"/>
      <c r="I230" s="230"/>
    </row>
    <row r="231" spans="1:9" x14ac:dyDescent="0.25">
      <c r="A231" s="142" t="s">
        <v>48</v>
      </c>
      <c r="B231" s="179"/>
      <c r="C231" s="179"/>
      <c r="D231" s="217"/>
      <c r="E231" s="218"/>
      <c r="F231" s="221"/>
      <c r="G231" s="223"/>
      <c r="H231" s="230"/>
      <c r="I231" s="230"/>
    </row>
    <row r="232" spans="1:9" x14ac:dyDescent="0.25">
      <c r="A232" s="142" t="s">
        <v>49</v>
      </c>
      <c r="B232" s="179"/>
      <c r="C232" s="179"/>
      <c r="D232" s="217"/>
      <c r="E232" s="218"/>
      <c r="F232" s="221"/>
      <c r="G232" s="223"/>
      <c r="H232" s="230"/>
      <c r="I232" s="230"/>
    </row>
    <row r="233" spans="1:9" x14ac:dyDescent="0.25">
      <c r="A233" s="142" t="s">
        <v>50</v>
      </c>
      <c r="B233" s="179"/>
      <c r="C233" s="179"/>
      <c r="D233" s="217"/>
      <c r="E233" s="218"/>
      <c r="F233" s="221"/>
      <c r="G233" s="223"/>
      <c r="H233" s="230"/>
      <c r="I233" s="230"/>
    </row>
    <row r="234" spans="1:9" x14ac:dyDescent="0.25">
      <c r="A234" s="142" t="s">
        <v>51</v>
      </c>
      <c r="B234" s="179"/>
      <c r="C234" s="179"/>
      <c r="D234" s="217"/>
      <c r="E234" s="218"/>
      <c r="F234" s="221"/>
      <c r="G234" s="223"/>
      <c r="H234" s="230"/>
      <c r="I234" s="230"/>
    </row>
    <row r="235" spans="1:9" x14ac:dyDescent="0.25">
      <c r="A235" s="142" t="s">
        <v>52</v>
      </c>
      <c r="B235" s="179"/>
      <c r="C235" s="179"/>
      <c r="D235" s="217"/>
      <c r="E235" s="218"/>
      <c r="F235" s="221"/>
      <c r="G235" s="223"/>
      <c r="H235" s="230"/>
      <c r="I235" s="230"/>
    </row>
    <row r="236" spans="1:9" x14ac:dyDescent="0.25">
      <c r="A236" s="142" t="s">
        <v>53</v>
      </c>
      <c r="B236" s="179"/>
      <c r="C236" s="179"/>
      <c r="D236" s="217"/>
      <c r="E236" s="218"/>
      <c r="F236" s="221"/>
      <c r="G236" s="223"/>
      <c r="H236" s="230"/>
      <c r="I236" s="230"/>
    </row>
    <row r="237" spans="1:9" x14ac:dyDescent="0.25">
      <c r="A237" s="142" t="s">
        <v>173</v>
      </c>
      <c r="B237" s="179"/>
      <c r="C237" s="179"/>
      <c r="D237" s="217"/>
      <c r="E237" s="218"/>
      <c r="F237" s="221"/>
      <c r="G237" s="223"/>
      <c r="H237" s="230"/>
      <c r="I237" s="230"/>
    </row>
    <row r="238" spans="1:9" x14ac:dyDescent="0.25">
      <c r="A238" s="142" t="s">
        <v>174</v>
      </c>
      <c r="B238" s="179"/>
      <c r="C238" s="179"/>
      <c r="D238" s="217"/>
      <c r="E238" s="218"/>
      <c r="F238" s="221"/>
      <c r="G238" s="223"/>
      <c r="H238" s="230"/>
      <c r="I238" s="230"/>
    </row>
    <row r="239" spans="1:9" x14ac:dyDescent="0.25">
      <c r="A239" s="142" t="s">
        <v>175</v>
      </c>
      <c r="B239" s="179"/>
      <c r="C239" s="179"/>
      <c r="D239" s="217"/>
      <c r="E239" s="218"/>
      <c r="F239" s="221"/>
      <c r="G239" s="223"/>
      <c r="H239" s="230"/>
      <c r="I239" s="230"/>
    </row>
    <row r="240" spans="1:9" x14ac:dyDescent="0.25">
      <c r="A240" s="142" t="s">
        <v>176</v>
      </c>
      <c r="B240" s="179"/>
      <c r="C240" s="179"/>
      <c r="D240" s="217"/>
      <c r="E240" s="218"/>
      <c r="F240" s="221"/>
      <c r="G240" s="223"/>
      <c r="H240" s="230"/>
      <c r="I240" s="230"/>
    </row>
    <row r="241" spans="1:9" x14ac:dyDescent="0.25">
      <c r="A241" s="142" t="s">
        <v>177</v>
      </c>
      <c r="B241" s="179"/>
      <c r="C241" s="179"/>
      <c r="D241" s="217"/>
      <c r="E241" s="218"/>
      <c r="F241" s="221"/>
      <c r="G241" s="223"/>
      <c r="H241" s="230"/>
      <c r="I241" s="230"/>
    </row>
    <row r="242" spans="1:9" x14ac:dyDescent="0.25">
      <c r="A242" s="142" t="s">
        <v>178</v>
      </c>
      <c r="B242" s="179"/>
      <c r="C242" s="179"/>
      <c r="D242" s="217"/>
      <c r="E242" s="218"/>
      <c r="F242" s="221"/>
      <c r="G242" s="223"/>
      <c r="H242" s="230"/>
      <c r="I242" s="230"/>
    </row>
    <row r="243" spans="1:9" x14ac:dyDescent="0.25">
      <c r="A243" s="142" t="s">
        <v>179</v>
      </c>
      <c r="B243" s="179"/>
      <c r="C243" s="179"/>
      <c r="D243" s="217"/>
      <c r="E243" s="218"/>
      <c r="F243" s="221"/>
      <c r="G243" s="223"/>
      <c r="H243" s="230"/>
      <c r="I243" s="230"/>
    </row>
    <row r="244" spans="1:9" x14ac:dyDescent="0.25">
      <c r="A244" s="142" t="s">
        <v>180</v>
      </c>
      <c r="B244" s="179"/>
      <c r="C244" s="179"/>
      <c r="D244" s="217"/>
      <c r="E244" s="218"/>
      <c r="F244" s="221"/>
      <c r="G244" s="223"/>
      <c r="H244" s="230"/>
      <c r="I244" s="230"/>
    </row>
    <row r="245" spans="1:9" x14ac:dyDescent="0.25">
      <c r="A245" s="142" t="s">
        <v>181</v>
      </c>
      <c r="B245" s="179"/>
      <c r="C245" s="179"/>
      <c r="D245" s="217"/>
      <c r="E245" s="218"/>
      <c r="F245" s="221"/>
      <c r="G245" s="223"/>
      <c r="H245" s="230"/>
      <c r="I245" s="230"/>
    </row>
    <row r="246" spans="1:9" x14ac:dyDescent="0.25">
      <c r="A246" s="142" t="s">
        <v>182</v>
      </c>
      <c r="B246" s="179"/>
      <c r="C246" s="179"/>
      <c r="D246" s="217"/>
      <c r="E246" s="218"/>
      <c r="F246" s="221"/>
      <c r="G246" s="223"/>
      <c r="H246" s="230"/>
      <c r="I246" s="230"/>
    </row>
    <row r="247" spans="1:9" x14ac:dyDescent="0.25">
      <c r="A247" s="142" t="s">
        <v>185</v>
      </c>
      <c r="B247" s="179"/>
      <c r="C247" s="179"/>
      <c r="D247" s="217"/>
      <c r="E247" s="218"/>
      <c r="F247" s="221"/>
      <c r="G247" s="223"/>
      <c r="H247" s="230"/>
      <c r="I247" s="230"/>
    </row>
    <row r="248" spans="1:9" x14ac:dyDescent="0.25">
      <c r="A248" s="142" t="s">
        <v>186</v>
      </c>
      <c r="B248" s="179"/>
      <c r="C248" s="179"/>
      <c r="D248" s="217"/>
      <c r="E248" s="218"/>
      <c r="F248" s="221"/>
      <c r="G248" s="223"/>
      <c r="H248" s="230"/>
      <c r="I248" s="230"/>
    </row>
    <row r="249" spans="1:9" x14ac:dyDescent="0.25">
      <c r="A249" s="142" t="s">
        <v>187</v>
      </c>
      <c r="B249" s="179"/>
      <c r="C249" s="179"/>
      <c r="D249" s="217"/>
      <c r="E249" s="218"/>
      <c r="F249" s="221"/>
      <c r="G249" s="223"/>
      <c r="H249" s="230"/>
      <c r="I249" s="230"/>
    </row>
    <row r="250" spans="1:9" x14ac:dyDescent="0.25">
      <c r="A250" s="142" t="s">
        <v>188</v>
      </c>
      <c r="B250" s="179"/>
      <c r="C250" s="179"/>
      <c r="D250" s="217"/>
      <c r="E250" s="218"/>
      <c r="F250" s="221"/>
      <c r="G250" s="223"/>
      <c r="H250" s="230"/>
      <c r="I250" s="230"/>
    </row>
    <row r="251" spans="1:9" x14ac:dyDescent="0.25">
      <c r="A251" s="142" t="s">
        <v>189</v>
      </c>
      <c r="B251" s="179"/>
      <c r="C251" s="179"/>
      <c r="D251" s="217"/>
      <c r="E251" s="218"/>
      <c r="F251" s="221"/>
      <c r="G251" s="223"/>
      <c r="H251" s="230"/>
      <c r="I251" s="230"/>
    </row>
    <row r="252" spans="1:9" x14ac:dyDescent="0.25">
      <c r="A252" s="142" t="s">
        <v>190</v>
      </c>
      <c r="B252" s="179"/>
      <c r="C252" s="179"/>
      <c r="D252" s="217"/>
      <c r="E252" s="218"/>
      <c r="F252" s="221"/>
      <c r="G252" s="223"/>
      <c r="H252" s="230"/>
      <c r="I252" s="230"/>
    </row>
    <row r="253" spans="1:9" x14ac:dyDescent="0.25">
      <c r="A253" s="142" t="s">
        <v>191</v>
      </c>
      <c r="B253" s="179"/>
      <c r="C253" s="179"/>
      <c r="D253" s="217"/>
      <c r="E253" s="218"/>
      <c r="F253" s="221"/>
      <c r="G253" s="223"/>
      <c r="H253" s="230"/>
      <c r="I253" s="230"/>
    </row>
    <row r="254" spans="1:9" x14ac:dyDescent="0.25">
      <c r="A254" s="142" t="s">
        <v>192</v>
      </c>
      <c r="B254" s="179"/>
      <c r="C254" s="179"/>
      <c r="D254" s="217"/>
      <c r="E254" s="218"/>
      <c r="F254" s="221"/>
      <c r="G254" s="223"/>
      <c r="H254" s="230"/>
      <c r="I254" s="230"/>
    </row>
    <row r="255" spans="1:9" x14ac:dyDescent="0.25">
      <c r="A255" s="142" t="s">
        <v>193</v>
      </c>
      <c r="B255" s="179"/>
      <c r="C255" s="179"/>
      <c r="D255" s="217"/>
      <c r="E255" s="218"/>
      <c r="F255" s="221"/>
      <c r="G255" s="223"/>
      <c r="H255" s="230"/>
      <c r="I255" s="230"/>
    </row>
    <row r="256" spans="1:9" x14ac:dyDescent="0.25">
      <c r="A256" s="142" t="s">
        <v>194</v>
      </c>
      <c r="B256" s="179"/>
      <c r="C256" s="179"/>
      <c r="D256" s="217"/>
      <c r="E256" s="218"/>
      <c r="F256" s="221"/>
      <c r="G256" s="223"/>
      <c r="H256" s="230"/>
      <c r="I256" s="230"/>
    </row>
    <row r="257" spans="1:9" x14ac:dyDescent="0.25">
      <c r="A257" s="142" t="s">
        <v>195</v>
      </c>
      <c r="B257" s="179"/>
      <c r="C257" s="179"/>
      <c r="D257" s="217"/>
      <c r="E257" s="218"/>
      <c r="F257" s="221"/>
      <c r="G257" s="223"/>
      <c r="H257" s="230"/>
      <c r="I257" s="230"/>
    </row>
    <row r="258" spans="1:9" x14ac:dyDescent="0.25">
      <c r="A258" s="142" t="s">
        <v>196</v>
      </c>
      <c r="B258" s="179"/>
      <c r="C258" s="179"/>
      <c r="D258" s="217"/>
      <c r="E258" s="218"/>
      <c r="F258" s="221"/>
      <c r="G258" s="223"/>
      <c r="H258" s="230"/>
      <c r="I258" s="230"/>
    </row>
    <row r="259" spans="1:9" x14ac:dyDescent="0.25">
      <c r="A259" s="142" t="s">
        <v>197</v>
      </c>
      <c r="B259" s="179"/>
      <c r="C259" s="179"/>
      <c r="D259" s="217"/>
      <c r="E259" s="218"/>
      <c r="F259" s="221"/>
      <c r="G259" s="223"/>
      <c r="H259" s="230"/>
      <c r="I259" s="230"/>
    </row>
    <row r="260" spans="1:9" x14ac:dyDescent="0.25">
      <c r="A260" s="142" t="s">
        <v>198</v>
      </c>
      <c r="B260" s="179"/>
      <c r="C260" s="179"/>
      <c r="D260" s="217"/>
      <c r="E260" s="218"/>
      <c r="F260" s="221"/>
      <c r="G260" s="223"/>
      <c r="H260" s="230"/>
      <c r="I260" s="230"/>
    </row>
    <row r="261" spans="1:9" x14ac:dyDescent="0.25">
      <c r="A261" s="142" t="s">
        <v>199</v>
      </c>
      <c r="B261" s="179"/>
      <c r="C261" s="179"/>
      <c r="D261" s="217"/>
      <c r="E261" s="218"/>
      <c r="F261" s="221"/>
      <c r="G261" s="223"/>
      <c r="H261" s="230"/>
      <c r="I261" s="230"/>
    </row>
    <row r="262" spans="1:9" x14ac:dyDescent="0.25">
      <c r="A262" s="142" t="s">
        <v>200</v>
      </c>
      <c r="B262" s="180"/>
      <c r="C262" s="180"/>
      <c r="D262" s="219"/>
      <c r="E262" s="220"/>
      <c r="F262" s="222"/>
      <c r="G262" s="224"/>
      <c r="H262" s="230"/>
      <c r="I262" s="230"/>
    </row>
    <row r="263" spans="1:9" x14ac:dyDescent="0.25">
      <c r="A263" s="142" t="s">
        <v>201</v>
      </c>
      <c r="B263" s="180"/>
      <c r="C263" s="180"/>
      <c r="D263" s="219"/>
      <c r="E263" s="220"/>
      <c r="F263" s="222"/>
      <c r="G263" s="224"/>
      <c r="H263" s="230"/>
      <c r="I263" s="230"/>
    </row>
    <row r="264" spans="1:9" x14ac:dyDescent="0.25">
      <c r="A264" s="142" t="s">
        <v>202</v>
      </c>
      <c r="B264" s="180"/>
      <c r="C264" s="180"/>
      <c r="D264" s="219"/>
      <c r="E264" s="220"/>
      <c r="F264" s="222"/>
      <c r="G264" s="224"/>
      <c r="H264" s="230"/>
      <c r="I264" s="230"/>
    </row>
    <row r="265" spans="1:9" x14ac:dyDescent="0.25">
      <c r="A265" s="142" t="s">
        <v>203</v>
      </c>
      <c r="B265" s="180"/>
      <c r="C265" s="180"/>
      <c r="D265" s="219"/>
      <c r="E265" s="220"/>
      <c r="F265" s="222"/>
      <c r="G265" s="224"/>
      <c r="H265" s="230"/>
      <c r="I265" s="230"/>
    </row>
    <row r="266" spans="1:9" x14ac:dyDescent="0.25">
      <c r="A266" s="142" t="s">
        <v>204</v>
      </c>
      <c r="B266" s="180"/>
      <c r="C266" s="180"/>
      <c r="D266" s="219"/>
      <c r="E266" s="220"/>
      <c r="F266" s="222"/>
      <c r="G266" s="224"/>
      <c r="H266" s="230"/>
      <c r="I266" s="230"/>
    </row>
    <row r="267" spans="1:9" s="120" customFormat="1" x14ac:dyDescent="0.25"/>
    <row r="268" spans="1:9" x14ac:dyDescent="0.25">
      <c r="A268" s="158" t="str">
        <f>'Istkosten rPhasenschieber'!B133</f>
        <v>rPSA 7</v>
      </c>
      <c r="B268" s="158" t="s">
        <v>55</v>
      </c>
      <c r="C268" s="158" t="s">
        <v>56</v>
      </c>
      <c r="D268" s="225" t="s">
        <v>87</v>
      </c>
      <c r="E268" s="226" t="s">
        <v>41</v>
      </c>
      <c r="F268" s="227" t="s">
        <v>94</v>
      </c>
      <c r="G268" s="229" t="s">
        <v>3</v>
      </c>
      <c r="H268" s="391"/>
      <c r="I268" s="229"/>
    </row>
    <row r="269" spans="1:9" x14ac:dyDescent="0.25">
      <c r="A269" s="119" t="str">
        <f>'Istkosten rPhasenschieber'!B28</f>
        <v>Nachgewiesene Kosten der Umrüstung</v>
      </c>
      <c r="B269" s="394"/>
      <c r="C269" s="395"/>
      <c r="D269" s="388"/>
      <c r="E269" s="389">
        <f>SUM(E271:E310)</f>
        <v>0</v>
      </c>
      <c r="F269" s="390">
        <f>SUM(F271:F310)</f>
        <v>0</v>
      </c>
      <c r="G269" s="391"/>
      <c r="H269" s="392"/>
      <c r="I269" s="392"/>
    </row>
    <row r="270" spans="1:9" x14ac:dyDescent="0.25">
      <c r="A270" s="106"/>
      <c r="B270" s="396"/>
      <c r="C270" s="397"/>
      <c r="D270" s="388"/>
      <c r="E270" s="388"/>
      <c r="F270" s="390"/>
      <c r="G270" s="391"/>
      <c r="H270" s="392"/>
      <c r="I270" s="392"/>
    </row>
    <row r="271" spans="1:9" x14ac:dyDescent="0.25">
      <c r="A271" s="142" t="s">
        <v>44</v>
      </c>
      <c r="B271" s="179"/>
      <c r="C271" s="179"/>
      <c r="D271" s="217"/>
      <c r="E271" s="218"/>
      <c r="F271" s="221"/>
      <c r="G271" s="223"/>
      <c r="H271" s="230"/>
      <c r="I271" s="230"/>
    </row>
    <row r="272" spans="1:9" x14ac:dyDescent="0.25">
      <c r="A272" s="142" t="s">
        <v>45</v>
      </c>
      <c r="B272" s="179"/>
      <c r="C272" s="179"/>
      <c r="D272" s="217"/>
      <c r="E272" s="218"/>
      <c r="F272" s="221"/>
      <c r="G272" s="223"/>
      <c r="H272" s="230"/>
      <c r="I272" s="230"/>
    </row>
    <row r="273" spans="1:9" x14ac:dyDescent="0.25">
      <c r="A273" s="142" t="s">
        <v>46</v>
      </c>
      <c r="B273" s="179"/>
      <c r="C273" s="179"/>
      <c r="D273" s="217"/>
      <c r="E273" s="218"/>
      <c r="F273" s="221"/>
      <c r="G273" s="223"/>
      <c r="H273" s="230"/>
      <c r="I273" s="230"/>
    </row>
    <row r="274" spans="1:9" x14ac:dyDescent="0.25">
      <c r="A274" s="142" t="s">
        <v>47</v>
      </c>
      <c r="B274" s="179"/>
      <c r="C274" s="179"/>
      <c r="D274" s="217"/>
      <c r="E274" s="218"/>
      <c r="F274" s="221"/>
      <c r="G274" s="223"/>
      <c r="H274" s="230"/>
      <c r="I274" s="230"/>
    </row>
    <row r="275" spans="1:9" x14ac:dyDescent="0.25">
      <c r="A275" s="142" t="s">
        <v>48</v>
      </c>
      <c r="B275" s="179"/>
      <c r="C275" s="179"/>
      <c r="D275" s="217"/>
      <c r="E275" s="218"/>
      <c r="F275" s="221"/>
      <c r="G275" s="223"/>
      <c r="H275" s="230"/>
      <c r="I275" s="230"/>
    </row>
    <row r="276" spans="1:9" x14ac:dyDescent="0.25">
      <c r="A276" s="142" t="s">
        <v>49</v>
      </c>
      <c r="B276" s="179"/>
      <c r="C276" s="179"/>
      <c r="D276" s="217"/>
      <c r="E276" s="218"/>
      <c r="F276" s="221"/>
      <c r="G276" s="223"/>
      <c r="H276" s="230"/>
      <c r="I276" s="230"/>
    </row>
    <row r="277" spans="1:9" x14ac:dyDescent="0.25">
      <c r="A277" s="142" t="s">
        <v>50</v>
      </c>
      <c r="B277" s="179"/>
      <c r="C277" s="179"/>
      <c r="D277" s="217"/>
      <c r="E277" s="218"/>
      <c r="F277" s="221"/>
      <c r="G277" s="223"/>
      <c r="H277" s="230"/>
      <c r="I277" s="230"/>
    </row>
    <row r="278" spans="1:9" x14ac:dyDescent="0.25">
      <c r="A278" s="142" t="s">
        <v>51</v>
      </c>
      <c r="B278" s="179"/>
      <c r="C278" s="179"/>
      <c r="D278" s="217"/>
      <c r="E278" s="218"/>
      <c r="F278" s="221"/>
      <c r="G278" s="223"/>
      <c r="H278" s="230"/>
      <c r="I278" s="230"/>
    </row>
    <row r="279" spans="1:9" x14ac:dyDescent="0.25">
      <c r="A279" s="142" t="s">
        <v>52</v>
      </c>
      <c r="B279" s="179"/>
      <c r="C279" s="179"/>
      <c r="D279" s="217"/>
      <c r="E279" s="218"/>
      <c r="F279" s="221"/>
      <c r="G279" s="223"/>
      <c r="H279" s="230"/>
      <c r="I279" s="230"/>
    </row>
    <row r="280" spans="1:9" x14ac:dyDescent="0.25">
      <c r="A280" s="142" t="s">
        <v>53</v>
      </c>
      <c r="B280" s="179"/>
      <c r="C280" s="179"/>
      <c r="D280" s="217"/>
      <c r="E280" s="218"/>
      <c r="F280" s="221"/>
      <c r="G280" s="223"/>
      <c r="H280" s="230"/>
      <c r="I280" s="230"/>
    </row>
    <row r="281" spans="1:9" x14ac:dyDescent="0.25">
      <c r="A281" s="142" t="s">
        <v>173</v>
      </c>
      <c r="B281" s="179"/>
      <c r="C281" s="179"/>
      <c r="D281" s="217"/>
      <c r="E281" s="218"/>
      <c r="F281" s="221"/>
      <c r="G281" s="223"/>
      <c r="H281" s="230"/>
      <c r="I281" s="230"/>
    </row>
    <row r="282" spans="1:9" x14ac:dyDescent="0.25">
      <c r="A282" s="142" t="s">
        <v>174</v>
      </c>
      <c r="B282" s="179"/>
      <c r="C282" s="179"/>
      <c r="D282" s="217"/>
      <c r="E282" s="218"/>
      <c r="F282" s="221"/>
      <c r="G282" s="223"/>
      <c r="H282" s="230"/>
      <c r="I282" s="230"/>
    </row>
    <row r="283" spans="1:9" x14ac:dyDescent="0.25">
      <c r="A283" s="142" t="s">
        <v>175</v>
      </c>
      <c r="B283" s="179"/>
      <c r="C283" s="179"/>
      <c r="D283" s="217"/>
      <c r="E283" s="218"/>
      <c r="F283" s="221"/>
      <c r="G283" s="223"/>
      <c r="H283" s="230"/>
      <c r="I283" s="230"/>
    </row>
    <row r="284" spans="1:9" x14ac:dyDescent="0.25">
      <c r="A284" s="142" t="s">
        <v>176</v>
      </c>
      <c r="B284" s="179"/>
      <c r="C284" s="179"/>
      <c r="D284" s="217"/>
      <c r="E284" s="218"/>
      <c r="F284" s="221"/>
      <c r="G284" s="223"/>
      <c r="H284" s="230"/>
      <c r="I284" s="230"/>
    </row>
    <row r="285" spans="1:9" x14ac:dyDescent="0.25">
      <c r="A285" s="142" t="s">
        <v>177</v>
      </c>
      <c r="B285" s="179"/>
      <c r="C285" s="179"/>
      <c r="D285" s="217"/>
      <c r="E285" s="218"/>
      <c r="F285" s="221"/>
      <c r="G285" s="223"/>
      <c r="H285" s="230"/>
      <c r="I285" s="230"/>
    </row>
    <row r="286" spans="1:9" x14ac:dyDescent="0.25">
      <c r="A286" s="142" t="s">
        <v>178</v>
      </c>
      <c r="B286" s="179"/>
      <c r="C286" s="179"/>
      <c r="D286" s="217"/>
      <c r="E286" s="218"/>
      <c r="F286" s="221"/>
      <c r="G286" s="223"/>
      <c r="H286" s="230"/>
      <c r="I286" s="230"/>
    </row>
    <row r="287" spans="1:9" x14ac:dyDescent="0.25">
      <c r="A287" s="142" t="s">
        <v>179</v>
      </c>
      <c r="B287" s="179"/>
      <c r="C287" s="179"/>
      <c r="D287" s="217"/>
      <c r="E287" s="218"/>
      <c r="F287" s="221"/>
      <c r="G287" s="223"/>
      <c r="H287" s="230"/>
      <c r="I287" s="230"/>
    </row>
    <row r="288" spans="1:9" x14ac:dyDescent="0.25">
      <c r="A288" s="142" t="s">
        <v>180</v>
      </c>
      <c r="B288" s="179"/>
      <c r="C288" s="179"/>
      <c r="D288" s="217"/>
      <c r="E288" s="218"/>
      <c r="F288" s="221"/>
      <c r="G288" s="223"/>
      <c r="H288" s="230"/>
      <c r="I288" s="230"/>
    </row>
    <row r="289" spans="1:9" x14ac:dyDescent="0.25">
      <c r="A289" s="142" t="s">
        <v>181</v>
      </c>
      <c r="B289" s="179"/>
      <c r="C289" s="179"/>
      <c r="D289" s="217"/>
      <c r="E289" s="218"/>
      <c r="F289" s="221"/>
      <c r="G289" s="223"/>
      <c r="H289" s="230"/>
      <c r="I289" s="230"/>
    </row>
    <row r="290" spans="1:9" x14ac:dyDescent="0.25">
      <c r="A290" s="142" t="s">
        <v>182</v>
      </c>
      <c r="B290" s="179"/>
      <c r="C290" s="179"/>
      <c r="D290" s="217"/>
      <c r="E290" s="218"/>
      <c r="F290" s="221"/>
      <c r="G290" s="223"/>
      <c r="H290" s="230"/>
      <c r="I290" s="230"/>
    </row>
    <row r="291" spans="1:9" x14ac:dyDescent="0.25">
      <c r="A291" s="142" t="s">
        <v>185</v>
      </c>
      <c r="B291" s="179"/>
      <c r="C291" s="179"/>
      <c r="D291" s="217"/>
      <c r="E291" s="218"/>
      <c r="F291" s="221"/>
      <c r="G291" s="223"/>
      <c r="H291" s="230"/>
      <c r="I291" s="230"/>
    </row>
    <row r="292" spans="1:9" x14ac:dyDescent="0.25">
      <c r="A292" s="142" t="s">
        <v>186</v>
      </c>
      <c r="B292" s="179"/>
      <c r="C292" s="179"/>
      <c r="D292" s="217"/>
      <c r="E292" s="218"/>
      <c r="F292" s="221"/>
      <c r="G292" s="223"/>
      <c r="H292" s="230"/>
      <c r="I292" s="230"/>
    </row>
    <row r="293" spans="1:9" x14ac:dyDescent="0.25">
      <c r="A293" s="142" t="s">
        <v>187</v>
      </c>
      <c r="B293" s="179"/>
      <c r="C293" s="179"/>
      <c r="D293" s="217"/>
      <c r="E293" s="218"/>
      <c r="F293" s="221"/>
      <c r="G293" s="223"/>
      <c r="H293" s="230"/>
      <c r="I293" s="230"/>
    </row>
    <row r="294" spans="1:9" x14ac:dyDescent="0.25">
      <c r="A294" s="142" t="s">
        <v>188</v>
      </c>
      <c r="B294" s="179"/>
      <c r="C294" s="179"/>
      <c r="D294" s="217"/>
      <c r="E294" s="218"/>
      <c r="F294" s="221"/>
      <c r="G294" s="223"/>
      <c r="H294" s="230"/>
      <c r="I294" s="230"/>
    </row>
    <row r="295" spans="1:9" x14ac:dyDescent="0.25">
      <c r="A295" s="142" t="s">
        <v>189</v>
      </c>
      <c r="B295" s="179"/>
      <c r="C295" s="179"/>
      <c r="D295" s="217"/>
      <c r="E295" s="218"/>
      <c r="F295" s="221"/>
      <c r="G295" s="223"/>
      <c r="H295" s="230"/>
      <c r="I295" s="230"/>
    </row>
    <row r="296" spans="1:9" x14ac:dyDescent="0.25">
      <c r="A296" s="142" t="s">
        <v>190</v>
      </c>
      <c r="B296" s="179"/>
      <c r="C296" s="179"/>
      <c r="D296" s="217"/>
      <c r="E296" s="218"/>
      <c r="F296" s="221"/>
      <c r="G296" s="223"/>
      <c r="H296" s="230"/>
      <c r="I296" s="230"/>
    </row>
    <row r="297" spans="1:9" x14ac:dyDescent="0.25">
      <c r="A297" s="142" t="s">
        <v>191</v>
      </c>
      <c r="B297" s="179"/>
      <c r="C297" s="179"/>
      <c r="D297" s="217"/>
      <c r="E297" s="218"/>
      <c r="F297" s="221"/>
      <c r="G297" s="223"/>
      <c r="H297" s="230"/>
      <c r="I297" s="230"/>
    </row>
    <row r="298" spans="1:9" x14ac:dyDescent="0.25">
      <c r="A298" s="142" t="s">
        <v>192</v>
      </c>
      <c r="B298" s="179"/>
      <c r="C298" s="179"/>
      <c r="D298" s="217"/>
      <c r="E298" s="218"/>
      <c r="F298" s="221"/>
      <c r="G298" s="223"/>
      <c r="H298" s="230"/>
      <c r="I298" s="230"/>
    </row>
    <row r="299" spans="1:9" x14ac:dyDescent="0.25">
      <c r="A299" s="142" t="s">
        <v>193</v>
      </c>
      <c r="B299" s="179"/>
      <c r="C299" s="179"/>
      <c r="D299" s="217"/>
      <c r="E299" s="218"/>
      <c r="F299" s="221"/>
      <c r="G299" s="223"/>
      <c r="H299" s="230"/>
      <c r="I299" s="230"/>
    </row>
    <row r="300" spans="1:9" x14ac:dyDescent="0.25">
      <c r="A300" s="142" t="s">
        <v>194</v>
      </c>
      <c r="B300" s="179"/>
      <c r="C300" s="179"/>
      <c r="D300" s="217"/>
      <c r="E300" s="218"/>
      <c r="F300" s="221"/>
      <c r="G300" s="223"/>
      <c r="H300" s="230"/>
      <c r="I300" s="230"/>
    </row>
    <row r="301" spans="1:9" x14ac:dyDescent="0.25">
      <c r="A301" s="142" t="s">
        <v>195</v>
      </c>
      <c r="B301" s="179"/>
      <c r="C301" s="179"/>
      <c r="D301" s="217"/>
      <c r="E301" s="218"/>
      <c r="F301" s="221"/>
      <c r="G301" s="223"/>
      <c r="H301" s="230"/>
      <c r="I301" s="230"/>
    </row>
    <row r="302" spans="1:9" x14ac:dyDescent="0.25">
      <c r="A302" s="142" t="s">
        <v>196</v>
      </c>
      <c r="B302" s="179"/>
      <c r="C302" s="179"/>
      <c r="D302" s="217"/>
      <c r="E302" s="218"/>
      <c r="F302" s="221"/>
      <c r="G302" s="223"/>
      <c r="H302" s="230"/>
      <c r="I302" s="230"/>
    </row>
    <row r="303" spans="1:9" x14ac:dyDescent="0.25">
      <c r="A303" s="142" t="s">
        <v>197</v>
      </c>
      <c r="B303" s="179"/>
      <c r="C303" s="179"/>
      <c r="D303" s="217"/>
      <c r="E303" s="218"/>
      <c r="F303" s="221"/>
      <c r="G303" s="223"/>
      <c r="H303" s="230"/>
      <c r="I303" s="230"/>
    </row>
    <row r="304" spans="1:9" x14ac:dyDescent="0.25">
      <c r="A304" s="142" t="s">
        <v>198</v>
      </c>
      <c r="B304" s="179"/>
      <c r="C304" s="179"/>
      <c r="D304" s="217"/>
      <c r="E304" s="218"/>
      <c r="F304" s="221"/>
      <c r="G304" s="223"/>
      <c r="H304" s="230"/>
      <c r="I304" s="230"/>
    </row>
    <row r="305" spans="1:9" x14ac:dyDescent="0.25">
      <c r="A305" s="142" t="s">
        <v>199</v>
      </c>
      <c r="B305" s="179"/>
      <c r="C305" s="179"/>
      <c r="D305" s="217"/>
      <c r="E305" s="218"/>
      <c r="F305" s="221"/>
      <c r="G305" s="223"/>
      <c r="H305" s="230"/>
      <c r="I305" s="230"/>
    </row>
    <row r="306" spans="1:9" x14ac:dyDescent="0.25">
      <c r="A306" s="142" t="s">
        <v>200</v>
      </c>
      <c r="B306" s="180"/>
      <c r="C306" s="180"/>
      <c r="D306" s="219"/>
      <c r="E306" s="220"/>
      <c r="F306" s="222"/>
      <c r="G306" s="224"/>
      <c r="H306" s="230"/>
      <c r="I306" s="230"/>
    </row>
    <row r="307" spans="1:9" x14ac:dyDescent="0.25">
      <c r="A307" s="142" t="s">
        <v>201</v>
      </c>
      <c r="B307" s="180"/>
      <c r="C307" s="180"/>
      <c r="D307" s="219"/>
      <c r="E307" s="220"/>
      <c r="F307" s="222"/>
      <c r="G307" s="224"/>
      <c r="H307" s="230"/>
      <c r="I307" s="230"/>
    </row>
    <row r="308" spans="1:9" x14ac:dyDescent="0.25">
      <c r="A308" s="142" t="s">
        <v>202</v>
      </c>
      <c r="B308" s="180"/>
      <c r="C308" s="180"/>
      <c r="D308" s="219"/>
      <c r="E308" s="220"/>
      <c r="F308" s="222"/>
      <c r="G308" s="224"/>
      <c r="H308" s="230"/>
      <c r="I308" s="230"/>
    </row>
    <row r="309" spans="1:9" x14ac:dyDescent="0.25">
      <c r="A309" s="142" t="s">
        <v>203</v>
      </c>
      <c r="B309" s="180"/>
      <c r="C309" s="180"/>
      <c r="D309" s="219"/>
      <c r="E309" s="220"/>
      <c r="F309" s="222"/>
      <c r="G309" s="224"/>
      <c r="H309" s="230"/>
      <c r="I309" s="230"/>
    </row>
    <row r="310" spans="1:9" x14ac:dyDescent="0.25">
      <c r="A310" s="142" t="s">
        <v>204</v>
      </c>
      <c r="B310" s="180"/>
      <c r="C310" s="180"/>
      <c r="D310" s="219"/>
      <c r="E310" s="220"/>
      <c r="F310" s="222"/>
      <c r="G310" s="224"/>
      <c r="H310" s="230"/>
      <c r="I310" s="230"/>
    </row>
    <row r="311" spans="1:9" x14ac:dyDescent="0.25">
      <c r="A311" s="120"/>
      <c r="B311" s="120"/>
      <c r="C311" s="120"/>
      <c r="D311" s="120"/>
      <c r="E311" s="120"/>
      <c r="F311" s="120"/>
      <c r="G311" s="120"/>
      <c r="H311" s="120"/>
      <c r="I311" s="120"/>
    </row>
    <row r="312" spans="1:9" x14ac:dyDescent="0.25">
      <c r="A312" s="158" t="str">
        <f>'Istkosten rPhasenschieber'!B151</f>
        <v>rPSA 8</v>
      </c>
      <c r="B312" s="158" t="s">
        <v>55</v>
      </c>
      <c r="C312" s="158" t="s">
        <v>56</v>
      </c>
      <c r="D312" s="225" t="s">
        <v>87</v>
      </c>
      <c r="E312" s="226" t="s">
        <v>41</v>
      </c>
      <c r="F312" s="227" t="s">
        <v>94</v>
      </c>
      <c r="G312" s="229" t="s">
        <v>3</v>
      </c>
      <c r="H312" s="391"/>
      <c r="I312" s="229"/>
    </row>
    <row r="313" spans="1:9" x14ac:dyDescent="0.25">
      <c r="A313" s="119" t="str">
        <f>'Istkosten rPhasenschieber'!B28</f>
        <v>Nachgewiesene Kosten der Umrüstung</v>
      </c>
      <c r="B313" s="394"/>
      <c r="C313" s="395"/>
      <c r="D313" s="388"/>
      <c r="E313" s="389">
        <f>SUM(E315:E354)</f>
        <v>0</v>
      </c>
      <c r="F313" s="390">
        <f>SUM(F315:F354)</f>
        <v>0</v>
      </c>
      <c r="G313" s="391"/>
      <c r="H313" s="392"/>
      <c r="I313" s="392"/>
    </row>
    <row r="314" spans="1:9" x14ac:dyDescent="0.25">
      <c r="A314" s="106"/>
      <c r="B314" s="396"/>
      <c r="C314" s="397"/>
      <c r="D314" s="388"/>
      <c r="E314" s="388"/>
      <c r="F314" s="390"/>
      <c r="G314" s="391"/>
      <c r="H314" s="392"/>
      <c r="I314" s="392"/>
    </row>
    <row r="315" spans="1:9" x14ac:dyDescent="0.25">
      <c r="A315" s="142" t="s">
        <v>44</v>
      </c>
      <c r="B315" s="179"/>
      <c r="C315" s="179"/>
      <c r="D315" s="217"/>
      <c r="E315" s="218"/>
      <c r="F315" s="221"/>
      <c r="G315" s="223"/>
      <c r="H315" s="230"/>
      <c r="I315" s="230"/>
    </row>
    <row r="316" spans="1:9" x14ac:dyDescent="0.25">
      <c r="A316" s="142" t="s">
        <v>45</v>
      </c>
      <c r="B316" s="179"/>
      <c r="C316" s="179"/>
      <c r="D316" s="217"/>
      <c r="E316" s="218"/>
      <c r="F316" s="221"/>
      <c r="G316" s="223"/>
      <c r="H316" s="230"/>
      <c r="I316" s="230"/>
    </row>
    <row r="317" spans="1:9" x14ac:dyDescent="0.25">
      <c r="A317" s="142" t="s">
        <v>46</v>
      </c>
      <c r="B317" s="179"/>
      <c r="C317" s="179"/>
      <c r="D317" s="217"/>
      <c r="E317" s="218"/>
      <c r="F317" s="221"/>
      <c r="G317" s="223"/>
      <c r="H317" s="230"/>
      <c r="I317" s="230"/>
    </row>
    <row r="318" spans="1:9" x14ac:dyDescent="0.25">
      <c r="A318" s="142" t="s">
        <v>47</v>
      </c>
      <c r="B318" s="179"/>
      <c r="C318" s="179"/>
      <c r="D318" s="217"/>
      <c r="E318" s="218"/>
      <c r="F318" s="221"/>
      <c r="G318" s="223"/>
      <c r="H318" s="230"/>
      <c r="I318" s="230"/>
    </row>
    <row r="319" spans="1:9" x14ac:dyDescent="0.25">
      <c r="A319" s="142" t="s">
        <v>48</v>
      </c>
      <c r="B319" s="179"/>
      <c r="C319" s="179"/>
      <c r="D319" s="217"/>
      <c r="E319" s="218"/>
      <c r="F319" s="221"/>
      <c r="G319" s="223"/>
      <c r="H319" s="230"/>
      <c r="I319" s="230"/>
    </row>
    <row r="320" spans="1:9" x14ac:dyDescent="0.25">
      <c r="A320" s="142" t="s">
        <v>49</v>
      </c>
      <c r="B320" s="179"/>
      <c r="C320" s="179"/>
      <c r="D320" s="217"/>
      <c r="E320" s="218"/>
      <c r="F320" s="221"/>
      <c r="G320" s="223"/>
      <c r="H320" s="230"/>
      <c r="I320" s="230"/>
    </row>
    <row r="321" spans="1:9" x14ac:dyDescent="0.25">
      <c r="A321" s="142" t="s">
        <v>50</v>
      </c>
      <c r="B321" s="179"/>
      <c r="C321" s="179"/>
      <c r="D321" s="217"/>
      <c r="E321" s="218"/>
      <c r="F321" s="221"/>
      <c r="G321" s="223"/>
      <c r="H321" s="230"/>
      <c r="I321" s="230"/>
    </row>
    <row r="322" spans="1:9" x14ac:dyDescent="0.25">
      <c r="A322" s="142" t="s">
        <v>51</v>
      </c>
      <c r="B322" s="179"/>
      <c r="C322" s="179"/>
      <c r="D322" s="217"/>
      <c r="E322" s="218"/>
      <c r="F322" s="221"/>
      <c r="G322" s="223"/>
      <c r="H322" s="230"/>
      <c r="I322" s="230"/>
    </row>
    <row r="323" spans="1:9" x14ac:dyDescent="0.25">
      <c r="A323" s="142" t="s">
        <v>52</v>
      </c>
      <c r="B323" s="179"/>
      <c r="C323" s="179"/>
      <c r="D323" s="217"/>
      <c r="E323" s="218"/>
      <c r="F323" s="221"/>
      <c r="G323" s="223"/>
      <c r="H323" s="230"/>
      <c r="I323" s="230"/>
    </row>
    <row r="324" spans="1:9" x14ac:dyDescent="0.25">
      <c r="A324" s="142" t="s">
        <v>53</v>
      </c>
      <c r="B324" s="179"/>
      <c r="C324" s="179"/>
      <c r="D324" s="217"/>
      <c r="E324" s="218"/>
      <c r="F324" s="221"/>
      <c r="G324" s="223"/>
      <c r="H324" s="230"/>
      <c r="I324" s="230"/>
    </row>
    <row r="325" spans="1:9" x14ac:dyDescent="0.25">
      <c r="A325" s="142" t="s">
        <v>173</v>
      </c>
      <c r="B325" s="179"/>
      <c r="C325" s="179"/>
      <c r="D325" s="217"/>
      <c r="E325" s="218"/>
      <c r="F325" s="221"/>
      <c r="G325" s="223"/>
      <c r="H325" s="230"/>
      <c r="I325" s="230"/>
    </row>
    <row r="326" spans="1:9" x14ac:dyDescent="0.25">
      <c r="A326" s="142" t="s">
        <v>174</v>
      </c>
      <c r="B326" s="179"/>
      <c r="C326" s="179"/>
      <c r="D326" s="217"/>
      <c r="E326" s="218"/>
      <c r="F326" s="221"/>
      <c r="G326" s="223"/>
      <c r="H326" s="230"/>
      <c r="I326" s="230"/>
    </row>
    <row r="327" spans="1:9" x14ac:dyDescent="0.25">
      <c r="A327" s="142" t="s">
        <v>175</v>
      </c>
      <c r="B327" s="179"/>
      <c r="C327" s="179"/>
      <c r="D327" s="217"/>
      <c r="E327" s="218"/>
      <c r="F327" s="221"/>
      <c r="G327" s="223"/>
      <c r="H327" s="230"/>
      <c r="I327" s="230"/>
    </row>
    <row r="328" spans="1:9" x14ac:dyDescent="0.25">
      <c r="A328" s="142" t="s">
        <v>176</v>
      </c>
      <c r="B328" s="179"/>
      <c r="C328" s="179"/>
      <c r="D328" s="217"/>
      <c r="E328" s="218"/>
      <c r="F328" s="221"/>
      <c r="G328" s="223"/>
      <c r="H328" s="230"/>
      <c r="I328" s="230"/>
    </row>
    <row r="329" spans="1:9" x14ac:dyDescent="0.25">
      <c r="A329" s="142" t="s">
        <v>177</v>
      </c>
      <c r="B329" s="179"/>
      <c r="C329" s="179"/>
      <c r="D329" s="217"/>
      <c r="E329" s="218"/>
      <c r="F329" s="221"/>
      <c r="G329" s="223"/>
      <c r="H329" s="230"/>
      <c r="I329" s="230"/>
    </row>
    <row r="330" spans="1:9" x14ac:dyDescent="0.25">
      <c r="A330" s="142" t="s">
        <v>178</v>
      </c>
      <c r="B330" s="179"/>
      <c r="C330" s="179"/>
      <c r="D330" s="217"/>
      <c r="E330" s="218"/>
      <c r="F330" s="221"/>
      <c r="G330" s="223"/>
      <c r="H330" s="230"/>
      <c r="I330" s="230"/>
    </row>
    <row r="331" spans="1:9" x14ac:dyDescent="0.25">
      <c r="A331" s="142" t="s">
        <v>179</v>
      </c>
      <c r="B331" s="179"/>
      <c r="C331" s="179"/>
      <c r="D331" s="217"/>
      <c r="E331" s="218"/>
      <c r="F331" s="221"/>
      <c r="G331" s="223"/>
      <c r="H331" s="230"/>
      <c r="I331" s="230"/>
    </row>
    <row r="332" spans="1:9" x14ac:dyDescent="0.25">
      <c r="A332" s="142" t="s">
        <v>180</v>
      </c>
      <c r="B332" s="179"/>
      <c r="C332" s="179"/>
      <c r="D332" s="217"/>
      <c r="E332" s="218"/>
      <c r="F332" s="221"/>
      <c r="G332" s="223"/>
      <c r="H332" s="230"/>
      <c r="I332" s="230"/>
    </row>
    <row r="333" spans="1:9" x14ac:dyDescent="0.25">
      <c r="A333" s="142" t="s">
        <v>181</v>
      </c>
      <c r="B333" s="179"/>
      <c r="C333" s="179"/>
      <c r="D333" s="217"/>
      <c r="E333" s="218"/>
      <c r="F333" s="221"/>
      <c r="G333" s="223"/>
      <c r="H333" s="230"/>
      <c r="I333" s="230"/>
    </row>
    <row r="334" spans="1:9" x14ac:dyDescent="0.25">
      <c r="A334" s="142" t="s">
        <v>182</v>
      </c>
      <c r="B334" s="179"/>
      <c r="C334" s="179"/>
      <c r="D334" s="217"/>
      <c r="E334" s="218"/>
      <c r="F334" s="221"/>
      <c r="G334" s="223"/>
      <c r="H334" s="230"/>
      <c r="I334" s="230"/>
    </row>
    <row r="335" spans="1:9" x14ac:dyDescent="0.25">
      <c r="A335" s="142" t="s">
        <v>185</v>
      </c>
      <c r="B335" s="179"/>
      <c r="C335" s="179"/>
      <c r="D335" s="217"/>
      <c r="E335" s="218"/>
      <c r="F335" s="221"/>
      <c r="G335" s="223"/>
      <c r="H335" s="230"/>
      <c r="I335" s="230"/>
    </row>
    <row r="336" spans="1:9" x14ac:dyDescent="0.25">
      <c r="A336" s="142" t="s">
        <v>186</v>
      </c>
      <c r="B336" s="179"/>
      <c r="C336" s="179"/>
      <c r="D336" s="217"/>
      <c r="E336" s="218"/>
      <c r="F336" s="221"/>
      <c r="G336" s="223"/>
      <c r="H336" s="230"/>
      <c r="I336" s="230"/>
    </row>
    <row r="337" spans="1:9" x14ac:dyDescent="0.25">
      <c r="A337" s="142" t="s">
        <v>187</v>
      </c>
      <c r="B337" s="179"/>
      <c r="C337" s="179"/>
      <c r="D337" s="217"/>
      <c r="E337" s="218"/>
      <c r="F337" s="221"/>
      <c r="G337" s="223"/>
      <c r="H337" s="230"/>
      <c r="I337" s="230"/>
    </row>
    <row r="338" spans="1:9" x14ac:dyDescent="0.25">
      <c r="A338" s="142" t="s">
        <v>188</v>
      </c>
      <c r="B338" s="179"/>
      <c r="C338" s="179"/>
      <c r="D338" s="217"/>
      <c r="E338" s="218"/>
      <c r="F338" s="221"/>
      <c r="G338" s="223"/>
      <c r="H338" s="230"/>
      <c r="I338" s="230"/>
    </row>
    <row r="339" spans="1:9" x14ac:dyDescent="0.25">
      <c r="A339" s="142" t="s">
        <v>189</v>
      </c>
      <c r="B339" s="179"/>
      <c r="C339" s="179"/>
      <c r="D339" s="217"/>
      <c r="E339" s="218"/>
      <c r="F339" s="221"/>
      <c r="G339" s="223"/>
      <c r="H339" s="230"/>
      <c r="I339" s="230"/>
    </row>
    <row r="340" spans="1:9" x14ac:dyDescent="0.25">
      <c r="A340" s="142" t="s">
        <v>190</v>
      </c>
      <c r="B340" s="179"/>
      <c r="C340" s="179"/>
      <c r="D340" s="217"/>
      <c r="E340" s="218"/>
      <c r="F340" s="221"/>
      <c r="G340" s="223"/>
      <c r="H340" s="230"/>
      <c r="I340" s="230"/>
    </row>
    <row r="341" spans="1:9" x14ac:dyDescent="0.25">
      <c r="A341" s="142" t="s">
        <v>191</v>
      </c>
      <c r="B341" s="179"/>
      <c r="C341" s="179"/>
      <c r="D341" s="217"/>
      <c r="E341" s="218"/>
      <c r="F341" s="221"/>
      <c r="G341" s="223"/>
      <c r="H341" s="230"/>
      <c r="I341" s="230"/>
    </row>
    <row r="342" spans="1:9" x14ac:dyDescent="0.25">
      <c r="A342" s="142" t="s">
        <v>192</v>
      </c>
      <c r="B342" s="179"/>
      <c r="C342" s="179"/>
      <c r="D342" s="217"/>
      <c r="E342" s="218"/>
      <c r="F342" s="221"/>
      <c r="G342" s="223"/>
      <c r="H342" s="230"/>
      <c r="I342" s="230"/>
    </row>
    <row r="343" spans="1:9" x14ac:dyDescent="0.25">
      <c r="A343" s="142" t="s">
        <v>193</v>
      </c>
      <c r="B343" s="179"/>
      <c r="C343" s="179"/>
      <c r="D343" s="217"/>
      <c r="E343" s="218"/>
      <c r="F343" s="221"/>
      <c r="G343" s="223"/>
      <c r="H343" s="230"/>
      <c r="I343" s="230"/>
    </row>
    <row r="344" spans="1:9" x14ac:dyDescent="0.25">
      <c r="A344" s="142" t="s">
        <v>194</v>
      </c>
      <c r="B344" s="179"/>
      <c r="C344" s="179"/>
      <c r="D344" s="217"/>
      <c r="E344" s="218"/>
      <c r="F344" s="221"/>
      <c r="G344" s="223"/>
      <c r="H344" s="230"/>
      <c r="I344" s="230"/>
    </row>
    <row r="345" spans="1:9" x14ac:dyDescent="0.25">
      <c r="A345" s="142" t="s">
        <v>195</v>
      </c>
      <c r="B345" s="179"/>
      <c r="C345" s="179"/>
      <c r="D345" s="217"/>
      <c r="E345" s="218"/>
      <c r="F345" s="221"/>
      <c r="G345" s="223"/>
      <c r="H345" s="230"/>
      <c r="I345" s="230"/>
    </row>
    <row r="346" spans="1:9" x14ac:dyDescent="0.25">
      <c r="A346" s="142" t="s">
        <v>196</v>
      </c>
      <c r="B346" s="179"/>
      <c r="C346" s="179"/>
      <c r="D346" s="217"/>
      <c r="E346" s="218"/>
      <c r="F346" s="221"/>
      <c r="G346" s="223"/>
      <c r="H346" s="230"/>
      <c r="I346" s="230"/>
    </row>
    <row r="347" spans="1:9" x14ac:dyDescent="0.25">
      <c r="A347" s="142" t="s">
        <v>197</v>
      </c>
      <c r="B347" s="179"/>
      <c r="C347" s="179"/>
      <c r="D347" s="217"/>
      <c r="E347" s="218"/>
      <c r="F347" s="221"/>
      <c r="G347" s="223"/>
      <c r="H347" s="230"/>
      <c r="I347" s="230"/>
    </row>
    <row r="348" spans="1:9" x14ac:dyDescent="0.25">
      <c r="A348" s="142" t="s">
        <v>198</v>
      </c>
      <c r="B348" s="179"/>
      <c r="C348" s="179"/>
      <c r="D348" s="217"/>
      <c r="E348" s="218"/>
      <c r="F348" s="221"/>
      <c r="G348" s="223"/>
      <c r="H348" s="230"/>
      <c r="I348" s="230"/>
    </row>
    <row r="349" spans="1:9" x14ac:dyDescent="0.25">
      <c r="A349" s="142" t="s">
        <v>199</v>
      </c>
      <c r="B349" s="179"/>
      <c r="C349" s="179"/>
      <c r="D349" s="217"/>
      <c r="E349" s="218"/>
      <c r="F349" s="221"/>
      <c r="G349" s="223"/>
      <c r="H349" s="230"/>
      <c r="I349" s="230"/>
    </row>
    <row r="350" spans="1:9" x14ac:dyDescent="0.25">
      <c r="A350" s="142" t="s">
        <v>200</v>
      </c>
      <c r="B350" s="179"/>
      <c r="C350" s="179"/>
      <c r="D350" s="217"/>
      <c r="E350" s="218"/>
      <c r="F350" s="221"/>
      <c r="G350" s="223"/>
      <c r="H350" s="230"/>
      <c r="I350" s="230"/>
    </row>
    <row r="351" spans="1:9" x14ac:dyDescent="0.25">
      <c r="A351" s="142" t="s">
        <v>201</v>
      </c>
      <c r="B351" s="179"/>
      <c r="C351" s="179"/>
      <c r="D351" s="217"/>
      <c r="E351" s="218"/>
      <c r="F351" s="221"/>
      <c r="G351" s="223"/>
      <c r="H351" s="230"/>
      <c r="I351" s="230"/>
    </row>
    <row r="352" spans="1:9" x14ac:dyDescent="0.25">
      <c r="A352" s="142" t="s">
        <v>202</v>
      </c>
      <c r="B352" s="179"/>
      <c r="C352" s="179"/>
      <c r="D352" s="217"/>
      <c r="E352" s="218"/>
      <c r="F352" s="221"/>
      <c r="G352" s="223"/>
      <c r="H352" s="230"/>
      <c r="I352" s="230"/>
    </row>
    <row r="353" spans="1:9" x14ac:dyDescent="0.25">
      <c r="A353" s="142" t="s">
        <v>203</v>
      </c>
      <c r="B353" s="179"/>
      <c r="C353" s="179"/>
      <c r="D353" s="217"/>
      <c r="E353" s="218"/>
      <c r="F353" s="221"/>
      <c r="G353" s="223"/>
      <c r="H353" s="230"/>
      <c r="I353" s="230"/>
    </row>
    <row r="354" spans="1:9" x14ac:dyDescent="0.25">
      <c r="A354" s="142" t="s">
        <v>204</v>
      </c>
      <c r="B354" s="179"/>
      <c r="C354" s="179"/>
      <c r="D354" s="217"/>
      <c r="E354" s="218"/>
      <c r="F354" s="221"/>
      <c r="G354" s="223"/>
      <c r="H354" s="230"/>
      <c r="I354" s="230"/>
    </row>
    <row r="355" spans="1:9" x14ac:dyDescent="0.25">
      <c r="A355" s="120"/>
      <c r="B355" s="120"/>
      <c r="C355" s="120"/>
      <c r="D355" s="120"/>
      <c r="E355" s="120"/>
      <c r="F355" s="120"/>
      <c r="G355" s="120"/>
      <c r="H355" s="120"/>
      <c r="I355" s="120"/>
    </row>
    <row r="356" spans="1:9" x14ac:dyDescent="0.25">
      <c r="A356" s="158" t="str">
        <f>'Istkosten rPhasenschieber'!B169</f>
        <v>rPSA 9</v>
      </c>
      <c r="B356" s="158" t="s">
        <v>55</v>
      </c>
      <c r="C356" s="158" t="s">
        <v>56</v>
      </c>
      <c r="D356" s="225" t="s">
        <v>87</v>
      </c>
      <c r="E356" s="226" t="s">
        <v>41</v>
      </c>
      <c r="F356" s="227" t="s">
        <v>94</v>
      </c>
      <c r="G356" s="229" t="s">
        <v>3</v>
      </c>
      <c r="H356" s="391"/>
      <c r="I356" s="229"/>
    </row>
    <row r="357" spans="1:9" x14ac:dyDescent="0.25">
      <c r="A357" s="119" t="str">
        <f>'Istkosten rPhasenschieber'!B28</f>
        <v>Nachgewiesene Kosten der Umrüstung</v>
      </c>
      <c r="B357" s="394"/>
      <c r="C357" s="395"/>
      <c r="D357" s="388"/>
      <c r="E357" s="389">
        <f>SUM(E359:E398)</f>
        <v>0</v>
      </c>
      <c r="F357" s="390">
        <f>SUM(F359:F398)</f>
        <v>0</v>
      </c>
      <c r="G357" s="391"/>
      <c r="H357" s="392"/>
      <c r="I357" s="392"/>
    </row>
    <row r="358" spans="1:9" x14ac:dyDescent="0.25">
      <c r="A358" s="106"/>
      <c r="B358" s="396"/>
      <c r="C358" s="397"/>
      <c r="D358" s="388"/>
      <c r="E358" s="388"/>
      <c r="F358" s="390"/>
      <c r="G358" s="391"/>
      <c r="H358" s="392"/>
      <c r="I358" s="392"/>
    </row>
    <row r="359" spans="1:9" x14ac:dyDescent="0.25">
      <c r="A359" s="142" t="s">
        <v>44</v>
      </c>
      <c r="B359" s="179"/>
      <c r="C359" s="179"/>
      <c r="D359" s="217"/>
      <c r="E359" s="218"/>
      <c r="F359" s="221"/>
      <c r="G359" s="223"/>
      <c r="H359" s="230"/>
      <c r="I359" s="230"/>
    </row>
    <row r="360" spans="1:9" x14ac:dyDescent="0.25">
      <c r="A360" s="142" t="s">
        <v>45</v>
      </c>
      <c r="B360" s="179"/>
      <c r="C360" s="179"/>
      <c r="D360" s="217"/>
      <c r="E360" s="218"/>
      <c r="F360" s="221"/>
      <c r="G360" s="223"/>
      <c r="H360" s="230"/>
      <c r="I360" s="230"/>
    </row>
    <row r="361" spans="1:9" x14ac:dyDescent="0.25">
      <c r="A361" s="142" t="s">
        <v>46</v>
      </c>
      <c r="B361" s="179"/>
      <c r="C361" s="179"/>
      <c r="D361" s="217"/>
      <c r="E361" s="218"/>
      <c r="F361" s="221"/>
      <c r="G361" s="223"/>
      <c r="H361" s="230"/>
      <c r="I361" s="230"/>
    </row>
    <row r="362" spans="1:9" x14ac:dyDescent="0.25">
      <c r="A362" s="142" t="s">
        <v>47</v>
      </c>
      <c r="B362" s="179"/>
      <c r="C362" s="179"/>
      <c r="D362" s="217"/>
      <c r="E362" s="218"/>
      <c r="F362" s="221"/>
      <c r="G362" s="223"/>
      <c r="H362" s="230"/>
      <c r="I362" s="230"/>
    </row>
    <row r="363" spans="1:9" x14ac:dyDescent="0.25">
      <c r="A363" s="142" t="s">
        <v>48</v>
      </c>
      <c r="B363" s="179"/>
      <c r="C363" s="179"/>
      <c r="D363" s="217"/>
      <c r="E363" s="218"/>
      <c r="F363" s="221"/>
      <c r="G363" s="223"/>
      <c r="H363" s="230"/>
      <c r="I363" s="230"/>
    </row>
    <row r="364" spans="1:9" x14ac:dyDescent="0.25">
      <c r="A364" s="142" t="s">
        <v>49</v>
      </c>
      <c r="B364" s="179"/>
      <c r="C364" s="179"/>
      <c r="D364" s="217"/>
      <c r="E364" s="218"/>
      <c r="F364" s="221"/>
      <c r="G364" s="223"/>
      <c r="H364" s="230"/>
      <c r="I364" s="230"/>
    </row>
    <row r="365" spans="1:9" x14ac:dyDescent="0.25">
      <c r="A365" s="142" t="s">
        <v>50</v>
      </c>
      <c r="B365" s="179"/>
      <c r="C365" s="179"/>
      <c r="D365" s="217"/>
      <c r="E365" s="218"/>
      <c r="F365" s="221"/>
      <c r="G365" s="223"/>
      <c r="H365" s="230"/>
      <c r="I365" s="230"/>
    </row>
    <row r="366" spans="1:9" x14ac:dyDescent="0.25">
      <c r="A366" s="142" t="s">
        <v>51</v>
      </c>
      <c r="B366" s="179"/>
      <c r="C366" s="179"/>
      <c r="D366" s="217"/>
      <c r="E366" s="218"/>
      <c r="F366" s="221"/>
      <c r="G366" s="223"/>
      <c r="H366" s="230"/>
      <c r="I366" s="230"/>
    </row>
    <row r="367" spans="1:9" x14ac:dyDescent="0.25">
      <c r="A367" s="142" t="s">
        <v>52</v>
      </c>
      <c r="B367" s="179"/>
      <c r="C367" s="179"/>
      <c r="D367" s="217"/>
      <c r="E367" s="218"/>
      <c r="F367" s="221"/>
      <c r="G367" s="223"/>
      <c r="H367" s="230"/>
      <c r="I367" s="230"/>
    </row>
    <row r="368" spans="1:9" x14ac:dyDescent="0.25">
      <c r="A368" s="142" t="s">
        <v>53</v>
      </c>
      <c r="B368" s="179"/>
      <c r="C368" s="179"/>
      <c r="D368" s="217"/>
      <c r="E368" s="218"/>
      <c r="F368" s="221"/>
      <c r="G368" s="223"/>
      <c r="H368" s="230"/>
      <c r="I368" s="230"/>
    </row>
    <row r="369" spans="1:9" x14ac:dyDescent="0.25">
      <c r="A369" s="142" t="s">
        <v>173</v>
      </c>
      <c r="B369" s="179"/>
      <c r="C369" s="179"/>
      <c r="D369" s="217"/>
      <c r="E369" s="218"/>
      <c r="F369" s="221"/>
      <c r="G369" s="223"/>
      <c r="H369" s="230"/>
      <c r="I369" s="230"/>
    </row>
    <row r="370" spans="1:9" x14ac:dyDescent="0.25">
      <c r="A370" s="142" t="s">
        <v>174</v>
      </c>
      <c r="B370" s="179"/>
      <c r="C370" s="179"/>
      <c r="D370" s="217"/>
      <c r="E370" s="218"/>
      <c r="F370" s="221"/>
      <c r="G370" s="223"/>
      <c r="H370" s="230"/>
      <c r="I370" s="230"/>
    </row>
    <row r="371" spans="1:9" x14ac:dyDescent="0.25">
      <c r="A371" s="142" t="s">
        <v>175</v>
      </c>
      <c r="B371" s="179"/>
      <c r="C371" s="179"/>
      <c r="D371" s="217"/>
      <c r="E371" s="218"/>
      <c r="F371" s="221"/>
      <c r="G371" s="223"/>
      <c r="H371" s="230"/>
      <c r="I371" s="230"/>
    </row>
    <row r="372" spans="1:9" x14ac:dyDescent="0.25">
      <c r="A372" s="142" t="s">
        <v>176</v>
      </c>
      <c r="B372" s="179"/>
      <c r="C372" s="179"/>
      <c r="D372" s="217"/>
      <c r="E372" s="218"/>
      <c r="F372" s="221"/>
      <c r="G372" s="223"/>
      <c r="H372" s="230"/>
      <c r="I372" s="230"/>
    </row>
    <row r="373" spans="1:9" x14ac:dyDescent="0.25">
      <c r="A373" s="142" t="s">
        <v>177</v>
      </c>
      <c r="B373" s="179"/>
      <c r="C373" s="179"/>
      <c r="D373" s="217"/>
      <c r="E373" s="218"/>
      <c r="F373" s="221"/>
      <c r="G373" s="223"/>
      <c r="H373" s="230"/>
      <c r="I373" s="230"/>
    </row>
    <row r="374" spans="1:9" x14ac:dyDescent="0.25">
      <c r="A374" s="142" t="s">
        <v>178</v>
      </c>
      <c r="B374" s="179"/>
      <c r="C374" s="179"/>
      <c r="D374" s="217"/>
      <c r="E374" s="218"/>
      <c r="F374" s="221"/>
      <c r="G374" s="223"/>
      <c r="H374" s="230"/>
      <c r="I374" s="230"/>
    </row>
    <row r="375" spans="1:9" x14ac:dyDescent="0.25">
      <c r="A375" s="142" t="s">
        <v>179</v>
      </c>
      <c r="B375" s="179"/>
      <c r="C375" s="179"/>
      <c r="D375" s="217"/>
      <c r="E375" s="218"/>
      <c r="F375" s="221"/>
      <c r="G375" s="223"/>
      <c r="H375" s="230"/>
      <c r="I375" s="230"/>
    </row>
    <row r="376" spans="1:9" x14ac:dyDescent="0.25">
      <c r="A376" s="142" t="s">
        <v>180</v>
      </c>
      <c r="B376" s="179"/>
      <c r="C376" s="179"/>
      <c r="D376" s="217"/>
      <c r="E376" s="218"/>
      <c r="F376" s="221"/>
      <c r="G376" s="223"/>
      <c r="H376" s="230"/>
      <c r="I376" s="230"/>
    </row>
    <row r="377" spans="1:9" x14ac:dyDescent="0.25">
      <c r="A377" s="142" t="s">
        <v>181</v>
      </c>
      <c r="B377" s="179"/>
      <c r="C377" s="179"/>
      <c r="D377" s="217"/>
      <c r="E377" s="218"/>
      <c r="F377" s="221"/>
      <c r="G377" s="223"/>
      <c r="H377" s="230"/>
      <c r="I377" s="230"/>
    </row>
    <row r="378" spans="1:9" x14ac:dyDescent="0.25">
      <c r="A378" s="142" t="s">
        <v>182</v>
      </c>
      <c r="B378" s="179"/>
      <c r="C378" s="179"/>
      <c r="D378" s="217"/>
      <c r="E378" s="218"/>
      <c r="F378" s="221"/>
      <c r="G378" s="223"/>
      <c r="H378" s="230"/>
      <c r="I378" s="230"/>
    </row>
    <row r="379" spans="1:9" x14ac:dyDescent="0.25">
      <c r="A379" s="142" t="s">
        <v>185</v>
      </c>
      <c r="B379" s="179"/>
      <c r="C379" s="179"/>
      <c r="D379" s="217"/>
      <c r="E379" s="218"/>
      <c r="F379" s="221"/>
      <c r="G379" s="223"/>
      <c r="H379" s="230"/>
      <c r="I379" s="230"/>
    </row>
    <row r="380" spans="1:9" x14ac:dyDescent="0.25">
      <c r="A380" s="142" t="s">
        <v>186</v>
      </c>
      <c r="B380" s="179"/>
      <c r="C380" s="179"/>
      <c r="D380" s="217"/>
      <c r="E380" s="218"/>
      <c r="F380" s="221"/>
      <c r="G380" s="223"/>
      <c r="H380" s="230"/>
      <c r="I380" s="230"/>
    </row>
    <row r="381" spans="1:9" x14ac:dyDescent="0.25">
      <c r="A381" s="142" t="s">
        <v>187</v>
      </c>
      <c r="B381" s="179"/>
      <c r="C381" s="179"/>
      <c r="D381" s="217"/>
      <c r="E381" s="218"/>
      <c r="F381" s="221"/>
      <c r="G381" s="223"/>
      <c r="H381" s="230"/>
      <c r="I381" s="230"/>
    </row>
    <row r="382" spans="1:9" x14ac:dyDescent="0.25">
      <c r="A382" s="142" t="s">
        <v>188</v>
      </c>
      <c r="B382" s="179"/>
      <c r="C382" s="179"/>
      <c r="D382" s="217"/>
      <c r="E382" s="218"/>
      <c r="F382" s="221"/>
      <c r="G382" s="223"/>
      <c r="H382" s="230"/>
      <c r="I382" s="230"/>
    </row>
    <row r="383" spans="1:9" x14ac:dyDescent="0.25">
      <c r="A383" s="142" t="s">
        <v>189</v>
      </c>
      <c r="B383" s="179"/>
      <c r="C383" s="179"/>
      <c r="D383" s="217"/>
      <c r="E383" s="218"/>
      <c r="F383" s="221"/>
      <c r="G383" s="223"/>
      <c r="H383" s="230"/>
      <c r="I383" s="230"/>
    </row>
    <row r="384" spans="1:9" x14ac:dyDescent="0.25">
      <c r="A384" s="142" t="s">
        <v>190</v>
      </c>
      <c r="B384" s="179"/>
      <c r="C384" s="179"/>
      <c r="D384" s="217"/>
      <c r="E384" s="218"/>
      <c r="F384" s="221"/>
      <c r="G384" s="223"/>
      <c r="H384" s="230"/>
      <c r="I384" s="230"/>
    </row>
    <row r="385" spans="1:9" x14ac:dyDescent="0.25">
      <c r="A385" s="142" t="s">
        <v>191</v>
      </c>
      <c r="B385" s="179"/>
      <c r="C385" s="179"/>
      <c r="D385" s="217"/>
      <c r="E385" s="218"/>
      <c r="F385" s="221"/>
      <c r="G385" s="223"/>
      <c r="H385" s="230"/>
      <c r="I385" s="230"/>
    </row>
    <row r="386" spans="1:9" x14ac:dyDescent="0.25">
      <c r="A386" s="142" t="s">
        <v>192</v>
      </c>
      <c r="B386" s="179"/>
      <c r="C386" s="179"/>
      <c r="D386" s="217"/>
      <c r="E386" s="218"/>
      <c r="F386" s="221"/>
      <c r="G386" s="223"/>
      <c r="H386" s="230"/>
      <c r="I386" s="230"/>
    </row>
    <row r="387" spans="1:9" x14ac:dyDescent="0.25">
      <c r="A387" s="142" t="s">
        <v>193</v>
      </c>
      <c r="B387" s="179"/>
      <c r="C387" s="179"/>
      <c r="D387" s="217"/>
      <c r="E387" s="218"/>
      <c r="F387" s="221"/>
      <c r="G387" s="223"/>
      <c r="H387" s="230"/>
      <c r="I387" s="230"/>
    </row>
    <row r="388" spans="1:9" x14ac:dyDescent="0.25">
      <c r="A388" s="142" t="s">
        <v>194</v>
      </c>
      <c r="B388" s="179"/>
      <c r="C388" s="179"/>
      <c r="D388" s="217"/>
      <c r="E388" s="218"/>
      <c r="F388" s="221"/>
      <c r="G388" s="223"/>
      <c r="H388" s="230"/>
      <c r="I388" s="230"/>
    </row>
    <row r="389" spans="1:9" x14ac:dyDescent="0.25">
      <c r="A389" s="142" t="s">
        <v>195</v>
      </c>
      <c r="B389" s="179"/>
      <c r="C389" s="179"/>
      <c r="D389" s="217"/>
      <c r="E389" s="218"/>
      <c r="F389" s="221"/>
      <c r="G389" s="223"/>
      <c r="H389" s="230"/>
      <c r="I389" s="230"/>
    </row>
    <row r="390" spans="1:9" x14ac:dyDescent="0.25">
      <c r="A390" s="142" t="s">
        <v>196</v>
      </c>
      <c r="B390" s="179"/>
      <c r="C390" s="179"/>
      <c r="D390" s="217"/>
      <c r="E390" s="218"/>
      <c r="F390" s="221"/>
      <c r="G390" s="223"/>
      <c r="H390" s="230"/>
      <c r="I390" s="230"/>
    </row>
    <row r="391" spans="1:9" x14ac:dyDescent="0.25">
      <c r="A391" s="142" t="s">
        <v>197</v>
      </c>
      <c r="B391" s="179"/>
      <c r="C391" s="179"/>
      <c r="D391" s="217"/>
      <c r="E391" s="218"/>
      <c r="F391" s="221"/>
      <c r="G391" s="223"/>
      <c r="H391" s="230"/>
      <c r="I391" s="230"/>
    </row>
    <row r="392" spans="1:9" x14ac:dyDescent="0.25">
      <c r="A392" s="142" t="s">
        <v>198</v>
      </c>
      <c r="B392" s="179"/>
      <c r="C392" s="179"/>
      <c r="D392" s="217"/>
      <c r="E392" s="218"/>
      <c r="F392" s="221"/>
      <c r="G392" s="223"/>
      <c r="H392" s="230"/>
      <c r="I392" s="230"/>
    </row>
    <row r="393" spans="1:9" x14ac:dyDescent="0.25">
      <c r="A393" s="142" t="s">
        <v>199</v>
      </c>
      <c r="B393" s="179"/>
      <c r="C393" s="179"/>
      <c r="D393" s="217"/>
      <c r="E393" s="218"/>
      <c r="F393" s="221"/>
      <c r="G393" s="223"/>
      <c r="H393" s="230"/>
      <c r="I393" s="230"/>
    </row>
    <row r="394" spans="1:9" x14ac:dyDescent="0.25">
      <c r="A394" s="142" t="s">
        <v>200</v>
      </c>
      <c r="B394" s="179"/>
      <c r="C394" s="179"/>
      <c r="D394" s="217"/>
      <c r="E394" s="218"/>
      <c r="F394" s="221"/>
      <c r="G394" s="223"/>
      <c r="H394" s="230"/>
      <c r="I394" s="230"/>
    </row>
    <row r="395" spans="1:9" x14ac:dyDescent="0.25">
      <c r="A395" s="142" t="s">
        <v>201</v>
      </c>
      <c r="B395" s="179"/>
      <c r="C395" s="179"/>
      <c r="D395" s="217"/>
      <c r="E395" s="218"/>
      <c r="F395" s="221"/>
      <c r="G395" s="223"/>
      <c r="H395" s="230"/>
      <c r="I395" s="230"/>
    </row>
    <row r="396" spans="1:9" x14ac:dyDescent="0.25">
      <c r="A396" s="142" t="s">
        <v>202</v>
      </c>
      <c r="B396" s="179"/>
      <c r="C396" s="179"/>
      <c r="D396" s="217"/>
      <c r="E396" s="218"/>
      <c r="F396" s="221"/>
      <c r="G396" s="223"/>
      <c r="H396" s="230"/>
      <c r="I396" s="230"/>
    </row>
    <row r="397" spans="1:9" x14ac:dyDescent="0.25">
      <c r="A397" s="142" t="s">
        <v>203</v>
      </c>
      <c r="B397" s="179"/>
      <c r="C397" s="179"/>
      <c r="D397" s="217"/>
      <c r="E397" s="218"/>
      <c r="F397" s="221"/>
      <c r="G397" s="223"/>
      <c r="H397" s="230"/>
      <c r="I397" s="230"/>
    </row>
    <row r="398" spans="1:9" x14ac:dyDescent="0.25">
      <c r="A398" s="142" t="s">
        <v>204</v>
      </c>
      <c r="B398" s="180"/>
      <c r="C398" s="180"/>
      <c r="D398" s="219"/>
      <c r="E398" s="220"/>
      <c r="F398" s="222"/>
      <c r="G398" s="224"/>
      <c r="H398" s="230"/>
      <c r="I398" s="230"/>
    </row>
    <row r="399" spans="1:9" x14ac:dyDescent="0.25">
      <c r="A399" s="120"/>
      <c r="B399" s="120"/>
      <c r="C399" s="120"/>
      <c r="D399" s="120"/>
      <c r="E399" s="120"/>
      <c r="F399" s="120"/>
      <c r="G399" s="120"/>
      <c r="H399" s="120"/>
      <c r="I399" s="120"/>
    </row>
    <row r="400" spans="1:9" x14ac:dyDescent="0.25">
      <c r="A400" s="158" t="str">
        <f>'Istkosten rPhasenschieber'!B187</f>
        <v>rPSA 10</v>
      </c>
      <c r="B400" s="158" t="s">
        <v>55</v>
      </c>
      <c r="C400" s="158" t="s">
        <v>56</v>
      </c>
      <c r="D400" s="225" t="s">
        <v>87</v>
      </c>
      <c r="E400" s="226" t="s">
        <v>41</v>
      </c>
      <c r="F400" s="227" t="s">
        <v>94</v>
      </c>
      <c r="G400" s="229" t="s">
        <v>3</v>
      </c>
      <c r="H400" s="391"/>
      <c r="I400" s="229"/>
    </row>
    <row r="401" spans="1:9" x14ac:dyDescent="0.25">
      <c r="A401" s="119" t="str">
        <f>'Istkosten rPhasenschieber'!B28</f>
        <v>Nachgewiesene Kosten der Umrüstung</v>
      </c>
      <c r="B401" s="394"/>
      <c r="C401" s="395"/>
      <c r="D401" s="388"/>
      <c r="E401" s="389">
        <f>SUM(E403:E442)</f>
        <v>0</v>
      </c>
      <c r="F401" s="390">
        <f>SUM(F403:F442)</f>
        <v>0</v>
      </c>
      <c r="G401" s="391"/>
      <c r="H401" s="392"/>
      <c r="I401" s="392"/>
    </row>
    <row r="402" spans="1:9" x14ac:dyDescent="0.25">
      <c r="A402" s="106"/>
      <c r="B402" s="396"/>
      <c r="C402" s="397"/>
      <c r="D402" s="388"/>
      <c r="E402" s="388"/>
      <c r="F402" s="390"/>
      <c r="G402" s="391"/>
      <c r="H402" s="392"/>
      <c r="I402" s="392"/>
    </row>
    <row r="403" spans="1:9" x14ac:dyDescent="0.25">
      <c r="A403" s="142" t="s">
        <v>44</v>
      </c>
      <c r="B403" s="179"/>
      <c r="C403" s="179"/>
      <c r="D403" s="217"/>
      <c r="E403" s="218"/>
      <c r="F403" s="221"/>
      <c r="G403" s="223"/>
      <c r="H403" s="230"/>
      <c r="I403" s="230"/>
    </row>
    <row r="404" spans="1:9" x14ac:dyDescent="0.25">
      <c r="A404" s="142" t="s">
        <v>45</v>
      </c>
      <c r="B404" s="179"/>
      <c r="C404" s="179"/>
      <c r="D404" s="217"/>
      <c r="E404" s="218"/>
      <c r="F404" s="221"/>
      <c r="G404" s="223"/>
      <c r="H404" s="230"/>
      <c r="I404" s="230"/>
    </row>
    <row r="405" spans="1:9" x14ac:dyDescent="0.25">
      <c r="A405" s="142" t="s">
        <v>46</v>
      </c>
      <c r="B405" s="179"/>
      <c r="C405" s="179"/>
      <c r="D405" s="217"/>
      <c r="E405" s="218"/>
      <c r="F405" s="221"/>
      <c r="G405" s="223"/>
      <c r="H405" s="230"/>
      <c r="I405" s="230"/>
    </row>
    <row r="406" spans="1:9" x14ac:dyDescent="0.25">
      <c r="A406" s="142" t="s">
        <v>47</v>
      </c>
      <c r="B406" s="179"/>
      <c r="C406" s="179"/>
      <c r="D406" s="217"/>
      <c r="E406" s="218"/>
      <c r="F406" s="221"/>
      <c r="G406" s="223"/>
      <c r="H406" s="230"/>
      <c r="I406" s="230"/>
    </row>
    <row r="407" spans="1:9" x14ac:dyDescent="0.25">
      <c r="A407" s="142" t="s">
        <v>48</v>
      </c>
      <c r="B407" s="179"/>
      <c r="C407" s="179"/>
      <c r="D407" s="217"/>
      <c r="E407" s="218"/>
      <c r="F407" s="221"/>
      <c r="G407" s="223"/>
      <c r="H407" s="230"/>
      <c r="I407" s="230"/>
    </row>
    <row r="408" spans="1:9" x14ac:dyDescent="0.25">
      <c r="A408" s="142" t="s">
        <v>49</v>
      </c>
      <c r="B408" s="179"/>
      <c r="C408" s="179"/>
      <c r="D408" s="217"/>
      <c r="E408" s="218"/>
      <c r="F408" s="221"/>
      <c r="G408" s="223"/>
      <c r="H408" s="230"/>
      <c r="I408" s="230"/>
    </row>
    <row r="409" spans="1:9" x14ac:dyDescent="0.25">
      <c r="A409" s="142" t="s">
        <v>50</v>
      </c>
      <c r="B409" s="179"/>
      <c r="C409" s="179"/>
      <c r="D409" s="217"/>
      <c r="E409" s="218"/>
      <c r="F409" s="221"/>
      <c r="G409" s="223"/>
      <c r="H409" s="230"/>
      <c r="I409" s="230"/>
    </row>
    <row r="410" spans="1:9" x14ac:dyDescent="0.25">
      <c r="A410" s="142" t="s">
        <v>51</v>
      </c>
      <c r="B410" s="179"/>
      <c r="C410" s="179"/>
      <c r="D410" s="217"/>
      <c r="E410" s="218"/>
      <c r="F410" s="221"/>
      <c r="G410" s="223"/>
      <c r="H410" s="230"/>
      <c r="I410" s="230"/>
    </row>
    <row r="411" spans="1:9" x14ac:dyDescent="0.25">
      <c r="A411" s="142" t="s">
        <v>52</v>
      </c>
      <c r="B411" s="179"/>
      <c r="C411" s="179"/>
      <c r="D411" s="217"/>
      <c r="E411" s="218"/>
      <c r="F411" s="221"/>
      <c r="G411" s="223"/>
      <c r="H411" s="230"/>
      <c r="I411" s="230"/>
    </row>
    <row r="412" spans="1:9" x14ac:dyDescent="0.25">
      <c r="A412" s="142" t="s">
        <v>53</v>
      </c>
      <c r="B412" s="179"/>
      <c r="C412" s="179"/>
      <c r="D412" s="217"/>
      <c r="E412" s="218"/>
      <c r="F412" s="221"/>
      <c r="G412" s="223"/>
      <c r="H412" s="230"/>
      <c r="I412" s="230"/>
    </row>
    <row r="413" spans="1:9" x14ac:dyDescent="0.25">
      <c r="A413" s="142" t="s">
        <v>173</v>
      </c>
      <c r="B413" s="179"/>
      <c r="C413" s="179"/>
      <c r="D413" s="217"/>
      <c r="E413" s="218"/>
      <c r="F413" s="221"/>
      <c r="G413" s="223"/>
      <c r="H413" s="230"/>
      <c r="I413" s="230"/>
    </row>
    <row r="414" spans="1:9" x14ac:dyDescent="0.25">
      <c r="A414" s="142" t="s">
        <v>174</v>
      </c>
      <c r="B414" s="179"/>
      <c r="C414" s="179"/>
      <c r="D414" s="217"/>
      <c r="E414" s="218"/>
      <c r="F414" s="221"/>
      <c r="G414" s="223"/>
      <c r="H414" s="230"/>
      <c r="I414" s="230"/>
    </row>
    <row r="415" spans="1:9" x14ac:dyDescent="0.25">
      <c r="A415" s="142" t="s">
        <v>175</v>
      </c>
      <c r="B415" s="179"/>
      <c r="C415" s="179"/>
      <c r="D415" s="217"/>
      <c r="E415" s="218"/>
      <c r="F415" s="221"/>
      <c r="G415" s="223"/>
      <c r="H415" s="230"/>
      <c r="I415" s="230"/>
    </row>
    <row r="416" spans="1:9" x14ac:dyDescent="0.25">
      <c r="A416" s="142" t="s">
        <v>176</v>
      </c>
      <c r="B416" s="179"/>
      <c r="C416" s="179"/>
      <c r="D416" s="217"/>
      <c r="E416" s="218"/>
      <c r="F416" s="221"/>
      <c r="G416" s="223"/>
      <c r="H416" s="230"/>
      <c r="I416" s="230"/>
    </row>
    <row r="417" spans="1:9" x14ac:dyDescent="0.25">
      <c r="A417" s="142" t="s">
        <v>177</v>
      </c>
      <c r="B417" s="179"/>
      <c r="C417" s="179"/>
      <c r="D417" s="217"/>
      <c r="E417" s="218"/>
      <c r="F417" s="221"/>
      <c r="G417" s="223"/>
      <c r="H417" s="230"/>
      <c r="I417" s="230"/>
    </row>
    <row r="418" spans="1:9" x14ac:dyDescent="0.25">
      <c r="A418" s="142" t="s">
        <v>178</v>
      </c>
      <c r="B418" s="179"/>
      <c r="C418" s="179"/>
      <c r="D418" s="217"/>
      <c r="E418" s="218"/>
      <c r="F418" s="221"/>
      <c r="G418" s="223"/>
      <c r="H418" s="230"/>
      <c r="I418" s="230"/>
    </row>
    <row r="419" spans="1:9" x14ac:dyDescent="0.25">
      <c r="A419" s="142" t="s">
        <v>179</v>
      </c>
      <c r="B419" s="179"/>
      <c r="C419" s="179"/>
      <c r="D419" s="217"/>
      <c r="E419" s="218"/>
      <c r="F419" s="221"/>
      <c r="G419" s="223"/>
      <c r="H419" s="230"/>
      <c r="I419" s="230"/>
    </row>
    <row r="420" spans="1:9" x14ac:dyDescent="0.25">
      <c r="A420" s="142" t="s">
        <v>180</v>
      </c>
      <c r="B420" s="179"/>
      <c r="C420" s="179"/>
      <c r="D420" s="217"/>
      <c r="E420" s="218"/>
      <c r="F420" s="221"/>
      <c r="G420" s="223"/>
      <c r="H420" s="230"/>
      <c r="I420" s="230"/>
    </row>
    <row r="421" spans="1:9" x14ac:dyDescent="0.25">
      <c r="A421" s="142" t="s">
        <v>181</v>
      </c>
      <c r="B421" s="179"/>
      <c r="C421" s="179"/>
      <c r="D421" s="217"/>
      <c r="E421" s="218"/>
      <c r="F421" s="221"/>
      <c r="G421" s="223"/>
      <c r="H421" s="230"/>
      <c r="I421" s="230"/>
    </row>
    <row r="422" spans="1:9" x14ac:dyDescent="0.25">
      <c r="A422" s="142" t="s">
        <v>182</v>
      </c>
      <c r="B422" s="179"/>
      <c r="C422" s="179"/>
      <c r="D422" s="217"/>
      <c r="E422" s="218"/>
      <c r="F422" s="221"/>
      <c r="G422" s="223"/>
      <c r="H422" s="230"/>
      <c r="I422" s="230"/>
    </row>
    <row r="423" spans="1:9" x14ac:dyDescent="0.25">
      <c r="A423" s="142" t="s">
        <v>185</v>
      </c>
      <c r="B423" s="179"/>
      <c r="C423" s="179"/>
      <c r="D423" s="217"/>
      <c r="E423" s="218"/>
      <c r="F423" s="221"/>
      <c r="G423" s="223"/>
      <c r="H423" s="230"/>
      <c r="I423" s="230"/>
    </row>
    <row r="424" spans="1:9" x14ac:dyDescent="0.25">
      <c r="A424" s="142" t="s">
        <v>186</v>
      </c>
      <c r="B424" s="179"/>
      <c r="C424" s="179"/>
      <c r="D424" s="217"/>
      <c r="E424" s="218"/>
      <c r="F424" s="221"/>
      <c r="G424" s="223"/>
      <c r="H424" s="230"/>
      <c r="I424" s="230"/>
    </row>
    <row r="425" spans="1:9" x14ac:dyDescent="0.25">
      <c r="A425" s="142" t="s">
        <v>187</v>
      </c>
      <c r="B425" s="179"/>
      <c r="C425" s="179"/>
      <c r="D425" s="217"/>
      <c r="E425" s="218"/>
      <c r="F425" s="221"/>
      <c r="G425" s="223"/>
      <c r="H425" s="230"/>
      <c r="I425" s="230"/>
    </row>
    <row r="426" spans="1:9" x14ac:dyDescent="0.25">
      <c r="A426" s="142" t="s">
        <v>188</v>
      </c>
      <c r="B426" s="179"/>
      <c r="C426" s="179"/>
      <c r="D426" s="217"/>
      <c r="E426" s="218"/>
      <c r="F426" s="221"/>
      <c r="G426" s="223"/>
      <c r="H426" s="230"/>
      <c r="I426" s="230"/>
    </row>
    <row r="427" spans="1:9" x14ac:dyDescent="0.25">
      <c r="A427" s="142" t="s">
        <v>189</v>
      </c>
      <c r="B427" s="179"/>
      <c r="C427" s="179"/>
      <c r="D427" s="217"/>
      <c r="E427" s="218"/>
      <c r="F427" s="221"/>
      <c r="G427" s="223"/>
      <c r="H427" s="230"/>
      <c r="I427" s="230"/>
    </row>
    <row r="428" spans="1:9" x14ac:dyDescent="0.25">
      <c r="A428" s="142" t="s">
        <v>190</v>
      </c>
      <c r="B428" s="179"/>
      <c r="C428" s="179"/>
      <c r="D428" s="217"/>
      <c r="E428" s="218"/>
      <c r="F428" s="221"/>
      <c r="G428" s="223"/>
      <c r="H428" s="230"/>
      <c r="I428" s="230"/>
    </row>
    <row r="429" spans="1:9" x14ac:dyDescent="0.25">
      <c r="A429" s="142" t="s">
        <v>191</v>
      </c>
      <c r="B429" s="179"/>
      <c r="C429" s="179"/>
      <c r="D429" s="217"/>
      <c r="E429" s="218"/>
      <c r="F429" s="221"/>
      <c r="G429" s="223"/>
      <c r="H429" s="230"/>
      <c r="I429" s="230"/>
    </row>
    <row r="430" spans="1:9" x14ac:dyDescent="0.25">
      <c r="A430" s="142" t="s">
        <v>192</v>
      </c>
      <c r="B430" s="179"/>
      <c r="C430" s="179"/>
      <c r="D430" s="217"/>
      <c r="E430" s="218"/>
      <c r="F430" s="221"/>
      <c r="G430" s="223"/>
      <c r="H430" s="230"/>
      <c r="I430" s="230"/>
    </row>
    <row r="431" spans="1:9" x14ac:dyDescent="0.25">
      <c r="A431" s="142" t="s">
        <v>193</v>
      </c>
      <c r="B431" s="179"/>
      <c r="C431" s="179"/>
      <c r="D431" s="217"/>
      <c r="E431" s="218"/>
      <c r="F431" s="221"/>
      <c r="G431" s="223"/>
      <c r="H431" s="230"/>
      <c r="I431" s="230"/>
    </row>
    <row r="432" spans="1:9" x14ac:dyDescent="0.25">
      <c r="A432" s="142" t="s">
        <v>194</v>
      </c>
      <c r="B432" s="179"/>
      <c r="C432" s="179"/>
      <c r="D432" s="217"/>
      <c r="E432" s="218"/>
      <c r="F432" s="221"/>
      <c r="G432" s="223"/>
      <c r="H432" s="230"/>
      <c r="I432" s="230"/>
    </row>
    <row r="433" spans="1:9" x14ac:dyDescent="0.25">
      <c r="A433" s="142" t="s">
        <v>195</v>
      </c>
      <c r="B433" s="179"/>
      <c r="C433" s="179"/>
      <c r="D433" s="217"/>
      <c r="E433" s="218"/>
      <c r="F433" s="221"/>
      <c r="G433" s="223"/>
      <c r="H433" s="230"/>
      <c r="I433" s="230"/>
    </row>
    <row r="434" spans="1:9" x14ac:dyDescent="0.25">
      <c r="A434" s="142" t="s">
        <v>196</v>
      </c>
      <c r="B434" s="179"/>
      <c r="C434" s="179"/>
      <c r="D434" s="217"/>
      <c r="E434" s="218"/>
      <c r="F434" s="221"/>
      <c r="G434" s="223"/>
      <c r="H434" s="230"/>
      <c r="I434" s="230"/>
    </row>
    <row r="435" spans="1:9" x14ac:dyDescent="0.25">
      <c r="A435" s="142" t="s">
        <v>197</v>
      </c>
      <c r="B435" s="179"/>
      <c r="C435" s="179"/>
      <c r="D435" s="217"/>
      <c r="E435" s="218"/>
      <c r="F435" s="221"/>
      <c r="G435" s="223"/>
      <c r="H435" s="230"/>
      <c r="I435" s="230"/>
    </row>
    <row r="436" spans="1:9" x14ac:dyDescent="0.25">
      <c r="A436" s="142" t="s">
        <v>198</v>
      </c>
      <c r="B436" s="179"/>
      <c r="C436" s="179"/>
      <c r="D436" s="217"/>
      <c r="E436" s="218"/>
      <c r="F436" s="221"/>
      <c r="G436" s="223"/>
      <c r="H436" s="230"/>
      <c r="I436" s="230"/>
    </row>
    <row r="437" spans="1:9" x14ac:dyDescent="0.25">
      <c r="A437" s="142" t="s">
        <v>199</v>
      </c>
      <c r="B437" s="179"/>
      <c r="C437" s="179"/>
      <c r="D437" s="217"/>
      <c r="E437" s="218"/>
      <c r="F437" s="221"/>
      <c r="G437" s="223"/>
      <c r="H437" s="230"/>
      <c r="I437" s="230"/>
    </row>
    <row r="438" spans="1:9" x14ac:dyDescent="0.25">
      <c r="A438" s="142" t="s">
        <v>200</v>
      </c>
      <c r="B438" s="179"/>
      <c r="C438" s="179"/>
      <c r="D438" s="217"/>
      <c r="E438" s="218"/>
      <c r="F438" s="221"/>
      <c r="G438" s="223"/>
      <c r="H438" s="230"/>
      <c r="I438" s="230"/>
    </row>
    <row r="439" spans="1:9" x14ac:dyDescent="0.25">
      <c r="A439" s="142" t="s">
        <v>201</v>
      </c>
      <c r="B439" s="179"/>
      <c r="C439" s="179"/>
      <c r="D439" s="217"/>
      <c r="E439" s="218"/>
      <c r="F439" s="221"/>
      <c r="G439" s="223"/>
      <c r="H439" s="230"/>
      <c r="I439" s="230"/>
    </row>
    <row r="440" spans="1:9" x14ac:dyDescent="0.25">
      <c r="A440" s="142" t="s">
        <v>202</v>
      </c>
      <c r="B440" s="180"/>
      <c r="C440" s="180"/>
      <c r="D440" s="219"/>
      <c r="E440" s="220"/>
      <c r="F440" s="222"/>
      <c r="G440" s="224"/>
      <c r="H440" s="230"/>
      <c r="I440" s="230"/>
    </row>
    <row r="441" spans="1:9" x14ac:dyDescent="0.25">
      <c r="A441" s="142" t="s">
        <v>203</v>
      </c>
      <c r="B441" s="180"/>
      <c r="C441" s="180"/>
      <c r="D441" s="219"/>
      <c r="E441" s="220"/>
      <c r="F441" s="222"/>
      <c r="G441" s="224"/>
      <c r="H441" s="230"/>
      <c r="I441" s="230"/>
    </row>
    <row r="442" spans="1:9" x14ac:dyDescent="0.25">
      <c r="A442" s="142" t="s">
        <v>204</v>
      </c>
      <c r="B442" s="180"/>
      <c r="C442" s="180"/>
      <c r="D442" s="219"/>
      <c r="E442" s="220"/>
      <c r="F442" s="222"/>
      <c r="G442" s="224"/>
      <c r="H442" s="230"/>
      <c r="I442" s="230"/>
    </row>
  </sheetData>
  <sheetProtection algorithmName="SHA-512" hashValue="D1ayPrBnDFKE84LIARtrB08e5FV111xRLsuMgH2FvynYlfIOm+projQKSrWIBaf4ukKZZbhWNHAyeB3KceJw2w==" saltValue="NSOJS+VNF9wdJXE53ZgLHQ==" spinCount="100000" sheet="1" insertRows="0" selectLockedCells="1"/>
  <protectedRanges>
    <protectedRange sqref="A4 A48 A92 A136 A180 A224 A268 A312 A356 A400 E5:G6 A5:C6 A93:C94 A137:C138 A181:C182 A225:C226 A269:C270 A313:C314 A357:C358 A401:C402 A49:C50 E49:G50 E93:G94 E137:G138 E181:G182 E225:G226 E269:G270 E313:G314 E357:G358 E401:G402" name="Bereich2_1"/>
    <protectedRange sqref="A1" name="Bereich2_2"/>
  </protectedRanges>
  <dataValidations count="1">
    <dataValidation allowBlank="1" showInputMessage="1" sqref="F403:F442 F7:F46 F51:F90 F95:F134 F139:F178 F183:F222 F227:F266 F271:F310 F315:F354 F359:F398"/>
  </dataValidations>
  <pageMargins left="0.7" right="0.7" top="0.78740157499999996" bottom="0.78740157499999996"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chlagworte xmlns="ed6f7af3-6990-4908-9b3d-2b21c4d9c9b5"/>
    <Empfänger xmlns="ed6f7af3-6990-4908-9b3d-2b21c4d9c9b5">BNetzA</Empfänger>
    <HPS xmlns="ed6f7af3-6990-4908-9b3d-2b21c4d9c9b5">Vorbereitung_RGL</HPS>
    <Art xmlns="ed6f7af3-6990-4908-9b3d-2b21c4d9c9b5">Dokument</Art>
    <Themenfeld xmlns="ed6f7af3-6990-4908-9b3d-2b21c4d9c9b5">
      <Value>Juristisch</Value>
    </Themenfeld>
    <Aktenrelevant xmlns="ed6f7af3-6990-4908-9b3d-2b21c4d9c9b5">false</Aktenrelevant>
    <Ausschreibung_Nr xmlns="ed6f7af3-6990-4908-9b3d-2b21c4d9c9b5">1</Ausschreibung_Nr>
    <TaxCatchAll xmlns="ed6f7af3-6990-4908-9b3d-2b21c4d9c9b5"/>
    <Sender xmlns="ed6f7af3-6990-4908-9b3d-2b21c4d9c9b5">BNetzA</Sender>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802D48393820A48BA71B626EFEEE6C3" ma:contentTypeVersion="16" ma:contentTypeDescription="Ein neues Dokument erstellen." ma:contentTypeScope="" ma:versionID="5e496d1fce0ecd36160e99bee0b51190">
  <xsd:schema xmlns:xsd="http://www.w3.org/2001/XMLSchema" xmlns:xs="http://www.w3.org/2001/XMLSchema" xmlns:p="http://schemas.microsoft.com/office/2006/metadata/properties" xmlns:ns2="ed6f7af3-6990-4908-9b3d-2b21c4d9c9b5" targetNamespace="http://schemas.microsoft.com/office/2006/metadata/properties" ma:root="true" ma:fieldsID="3e49352210fbdf1eefa5e8ed3570294a" ns2:_="">
    <xsd:import namespace="ed6f7af3-6990-4908-9b3d-2b21c4d9c9b5"/>
    <xsd:element name="properties">
      <xsd:complexType>
        <xsd:sequence>
          <xsd:element name="documentManagement">
            <xsd:complexType>
              <xsd:all>
                <xsd:element ref="ns2:Art"/>
                <xsd:element ref="ns2:Schlagworte" minOccurs="0"/>
                <xsd:element ref="ns2:Sender"/>
                <xsd:element ref="ns2:Empfänger" minOccurs="0"/>
                <xsd:element ref="ns2:TaxCatchAll" minOccurs="0"/>
                <xsd:element ref="ns2:Themenfeld" minOccurs="0"/>
                <xsd:element ref="ns2:HPS" minOccurs="0"/>
                <xsd:element ref="ns2:Ausschreibung_Nr" minOccurs="0"/>
                <xsd:element ref="ns2:Aktenrelev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6f7af3-6990-4908-9b3d-2b21c4d9c9b5" elementFormDefault="qualified">
    <xsd:import namespace="http://schemas.microsoft.com/office/2006/documentManagement/types"/>
    <xsd:import namespace="http://schemas.microsoft.com/office/infopath/2007/PartnerControls"/>
    <xsd:element name="Art" ma:index="8" ma:displayName="Art" ma:default="Dokument" ma:description="Art des Dokumentes" ma:format="Dropdown" ma:internalName="Art">
      <xsd:simpleType>
        <xsd:restriction base="dms:Choice">
          <xsd:enumeration value="anderes"/>
          <xsd:enumeration value="Dokument"/>
          <xsd:enumeration value="Gutachten"/>
          <xsd:enumeration value="Präsentation"/>
          <xsd:enumeration value="VM"/>
          <xsd:enumeration value="Stellungnahme"/>
        </xsd:restriction>
      </xsd:simpleType>
    </xsd:element>
    <xsd:element name="Schlagworte" ma:index="9" nillable="true" ma:displayName="Schlagworte" ma:internalName="Schlagworte">
      <xsd:complexType>
        <xsd:complexContent>
          <xsd:extension base="dms:MultiChoice">
            <xsd:sequence>
              <xsd:element name="Value" maxOccurs="unbounded" minOccurs="0" nillable="true">
                <xsd:simpleType>
                  <xsd:restriction base="dms:Choice">
                    <xsd:enumeration value="Anlagenbegriff"/>
                    <xsd:enumeration value="Ausschreibung"/>
                    <xsd:enumeration value="Brennstoffversorgung"/>
                    <xsd:enumeration value="EnWG"/>
                    <xsd:enumeration value="KapResV"/>
                    <xsd:enumeration value="Kosten"/>
                    <xsd:enumeration value="Nachweise"/>
                    <xsd:enumeration value="Netzreserve"/>
                    <xsd:enumeration value="Standardbedingungen"/>
                    <xsd:enumeration value="Teilnahmevoraussetzungen"/>
                    <xsd:enumeration value="Vertragsstrafen"/>
                  </xsd:restriction>
                </xsd:simpleType>
              </xsd:element>
            </xsd:sequence>
          </xsd:extension>
        </xsd:complexContent>
      </xsd:complexType>
    </xsd:element>
    <xsd:element name="Sender" ma:index="10" ma:displayName="Sender" ma:default="BNetzA" ma:format="RadioButtons" ma:internalName="Sender">
      <xsd:simpleType>
        <xsd:restriction base="dms:Choice">
          <xsd:enumeration value="andere"/>
          <xsd:enumeration value="BMWi"/>
          <xsd:enumeration value="BNetzA"/>
          <xsd:enumeration value="Marktteilnehmer"/>
          <xsd:enumeration value="ÜNB"/>
        </xsd:restriction>
      </xsd:simpleType>
    </xsd:element>
    <xsd:element name="Empfänger" ma:index="11" nillable="true" ma:displayName="Empfänger" ma:default="andere" ma:format="RadioButtons" ma:internalName="Empf_x00e4_nger">
      <xsd:simpleType>
        <xsd:restriction base="dms:Choice">
          <xsd:enumeration value="andere"/>
          <xsd:enumeration value="BMWi"/>
          <xsd:enumeration value="BNetzA"/>
          <xsd:enumeration value="Marktteilnehmer"/>
          <xsd:enumeration value="ÜNB"/>
        </xsd:restriction>
      </xsd:simpleType>
    </xsd:element>
    <xsd:element name="TaxCatchAll" ma:index="12" nillable="true" ma:displayName="Taxonomiespalte &quot;Alle abfangen&quot;" ma:description="" ma:hidden="true" ma:list="{99678606-f756-4dd0-a7ad-fc24ea3f7ba1}" ma:internalName="TaxCatchAll" ma:showField="CatchAllData" ma:web="ed6f7af3-6990-4908-9b3d-2b21c4d9c9b5">
      <xsd:complexType>
        <xsd:complexContent>
          <xsd:extension base="dms:MultiChoiceLookup">
            <xsd:sequence>
              <xsd:element name="Value" type="dms:Lookup" maxOccurs="unbounded" minOccurs="0" nillable="true"/>
            </xsd:sequence>
          </xsd:extension>
        </xsd:complexContent>
      </xsd:complexType>
    </xsd:element>
    <xsd:element name="Themenfeld" ma:index="13" nillable="true" ma:displayName="Themenfeld" ma:default="Juristisch" ma:internalName="Themenfeld">
      <xsd:complexType>
        <xsd:complexContent>
          <xsd:extension base="dms:MultiChoiceFillIn">
            <xsd:sequence>
              <xsd:element name="Value" maxOccurs="unbounded" minOccurs="0" nillable="true">
                <xsd:simpleType>
                  <xsd:union memberTypes="dms:Text">
                    <xsd:simpleType>
                      <xsd:restriction base="dms:Choice">
                        <xsd:enumeration value="Juristisch"/>
                        <xsd:enumeration value="Ökonomisch"/>
                        <xsd:enumeration value="Technisch"/>
                        <xsd:enumeration value="Politisch"/>
                        <xsd:enumeration value="Organisatorisch"/>
                      </xsd:restriction>
                    </xsd:simpleType>
                  </xsd:union>
                </xsd:simpleType>
              </xsd:element>
            </xsd:sequence>
          </xsd:extension>
        </xsd:complexContent>
      </xsd:complexType>
    </xsd:element>
    <xsd:element name="HPS" ma:index="14" nillable="true" ma:displayName="Prozess" ma:default="Vorbereitung_RGL" ma:format="RadioButtons" ma:internalName="HPS">
      <xsd:simpleType>
        <xsd:restriction base="dms:Choice">
          <xsd:enumeration value="13k EnWG"/>
          <xsd:enumeration value="Gebotsverfahren"/>
          <xsd:enumeration value="Konsultation"/>
          <xsd:enumeration value="Kostenanerkennung"/>
          <xsd:enumeration value="Mitteilungspflichten"/>
          <xsd:enumeration value="SB_TV"/>
          <xsd:enumeration value="Vorbereitung_RGL"/>
        </xsd:restriction>
      </xsd:simpleType>
    </xsd:element>
    <xsd:element name="Ausschreibung_Nr" ma:index="15" nillable="true" ma:displayName="AV_Nr" ma:default="1" ma:description="Ausschreibungsverfahren" ma:format="RadioButtons" ma:internalName="Ausschreibung_Nr">
      <xsd:simpleType>
        <xsd:restriction base="dms:Choice">
          <xsd:enumeration value="n/a"/>
          <xsd:enumeration value="1"/>
          <xsd:enumeration value="2"/>
          <xsd:enumeration value="3"/>
        </xsd:restriction>
      </xsd:simpleType>
    </xsd:element>
    <xsd:element name="Aktenrelevant" ma:index="16" nillable="true" ma:displayName="Aktenrelevant" ma:default="0" ma:internalName="Aktenrelevan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8A51B-EDDD-42EE-9AAA-966C575D2E72}">
  <ds:schemaRefs>
    <ds:schemaRef ds:uri="http://schemas.microsoft.com/office/2006/documentManagement/types"/>
    <ds:schemaRef ds:uri="http://purl.org/dc/elements/1.1/"/>
    <ds:schemaRef ds:uri="http://schemas.microsoft.com/office/2006/metadata/properties"/>
    <ds:schemaRef ds:uri="ed6f7af3-6990-4908-9b3d-2b21c4d9c9b5"/>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35CCC1E-F1C8-4917-BB1A-F878A3950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6f7af3-6990-4908-9b3d-2b21c4d9c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C2F2C6-2CEA-455F-A0D8-8342DEDB7D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6</vt:i4>
      </vt:variant>
    </vt:vector>
  </HeadingPairs>
  <TitlesOfParts>
    <vt:vector size="27" baseType="lpstr">
      <vt:lpstr>Hinweise</vt:lpstr>
      <vt:lpstr>Kostenübersicht</vt:lpstr>
      <vt:lpstr>Plankosten Netzreserve</vt:lpstr>
      <vt:lpstr>Istkosten Netzreserve</vt:lpstr>
      <vt:lpstr>Nachweise Arbeitsk. Netzreserve</vt:lpstr>
      <vt:lpstr>Nachweise Wiederhk. Netzreserve</vt:lpstr>
      <vt:lpstr>Plankosten rPhasenschieber</vt:lpstr>
      <vt:lpstr>Istkosten rPhasenschieber</vt:lpstr>
      <vt:lpstr>Umrüstungskosten rPhasens.</vt:lpstr>
      <vt:lpstr>Nachweise Arbeitsk. rPhasens.</vt:lpstr>
      <vt:lpstr>Nachweise Wiederhk. rPhasens</vt:lpstr>
      <vt:lpstr>Plankosten § 52 KVBG-Kraftwe</vt:lpstr>
      <vt:lpstr>Istkosten § 52 KVBG-Kraftwerke</vt:lpstr>
      <vt:lpstr>Nachweise Arbeitsk. § 52 KVBG</vt:lpstr>
      <vt:lpstr>Nachweise Wiederhk. § 52 KVBG</vt:lpstr>
      <vt:lpstr>Plankosten Kapazitätsreserve</vt:lpstr>
      <vt:lpstr>Istkosten Kapazitätsreserve</vt:lpstr>
      <vt:lpstr>Plankosten Sicherheitsbereit.</vt:lpstr>
      <vt:lpstr>Istkosten Sicherheitsbereit.</vt:lpstr>
      <vt:lpstr>Plankosten bes.netzt.Betriebsm.</vt:lpstr>
      <vt:lpstr>Istkosten bes.netzt.Betriebsm.</vt:lpstr>
      <vt:lpstr>'Istkosten § 52 KVBG-Kraftwerke'!Druckbereich</vt:lpstr>
      <vt:lpstr>'Istkosten Netzreserve'!Druckbereich</vt:lpstr>
      <vt:lpstr>'Istkosten rPhasenschieber'!Druckbereich</vt:lpstr>
      <vt:lpstr>'Plankosten § 52 KVBG-Kraftwe'!Druckbereich</vt:lpstr>
      <vt:lpstr>'Plankosten Netzreserve'!Druckbereich</vt:lpstr>
      <vt:lpstr>'Plankosten rPhasenschieber'!Druckbereich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Juliane Rölver</dc:creator>
  <cp:lastModifiedBy>Juliane Rölver, BNetzA</cp:lastModifiedBy>
  <cp:lastPrinted>2023-03-08T10:38:58Z</cp:lastPrinted>
  <dcterms:created xsi:type="dcterms:W3CDTF">2018-08-10T11:39:24Z</dcterms:created>
  <dcterms:modified xsi:type="dcterms:W3CDTF">2023-08-25T14:11:02Z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0x0101008802D48393820A48BA71B626EFEEE6C3</vt:lpwstr>
  </property>
</Properties>
</file>